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xr:revisionPtr revIDLastSave="0" documentId="13_ncr:1_{37F6D24D-3504-47BB-9005-EFDF885B312B}" xr6:coauthVersionLast="47" xr6:coauthVersionMax="47" xr10:uidLastSave="{00000000-0000-0000-0000-000000000000}"/>
  <bookViews>
    <workbookView xWindow="-120" yWindow="-120" windowWidth="29040" windowHeight="15960" xr2:uid="{00000000-000D-0000-FFFF-FFFF00000000}"/>
  </bookViews>
  <sheets>
    <sheet name="Basisdaten" sheetId="2" r:id="rId1"/>
    <sheet name="Stille Reserven" sheetId="35" r:id="rId2"/>
    <sheet name="Bewertung" sheetId="1" r:id="rId3"/>
    <sheet name="D-Unternehmenswerte" sheetId="5" r:id="rId4"/>
    <sheet name="ISO-Kapitalrendite 1" sheetId="6" r:id="rId5"/>
    <sheet name="ISO-Kapitalrendite 2" sheetId="14" r:id="rId6"/>
    <sheet name="D-Unternehmensentwicklung" sheetId="4" r:id="rId7"/>
    <sheet name="Benford" sheetId="7" r:id="rId8"/>
    <sheet name="Grafikdaten" sheetId="3" r:id="rId9"/>
    <sheet name="Stammdaten" sheetId="10" state="hidden" r:id="rId10"/>
    <sheet name="1 Titel" sheetId="8" state="hidden" r:id="rId11"/>
    <sheet name="2 Admin" sheetId="9" state="hidden" r:id="rId12"/>
    <sheet name="3 Admin" sheetId="11" state="hidden" r:id="rId13"/>
    <sheet name="4 Bewertungsgrundsätze" sheetId="12" state="hidden" r:id="rId14"/>
    <sheet name="5 stille Reserven" sheetId="36" state="hidden" r:id="rId15"/>
    <sheet name="6 stille Reserven" sheetId="24" state="hidden" r:id="rId16"/>
    <sheet name="7 stille Reserven" sheetId="25" state="hidden" r:id="rId17"/>
    <sheet name="8 ISO-Kapitalrendite" sheetId="13" state="hidden" r:id="rId18"/>
    <sheet name="9 Unternehmensentwicklung" sheetId="20" state="hidden" r:id="rId19"/>
    <sheet name="10 Unternehmensentwicklung" sheetId="37" state="hidden" r:id="rId20"/>
    <sheet name="11 Unternehmensentwicklung" sheetId="21" state="hidden" r:id="rId21"/>
    <sheet name="12 Bewertung SW" sheetId="15" state="hidden" r:id="rId22"/>
    <sheet name="13 Kapitalisierungszinssatzc" sheetId="18" state="hidden" r:id="rId23"/>
    <sheet name="14 Bewertung EW" sheetId="16" state="hidden" r:id="rId24"/>
    <sheet name="15 Bewertung DCF" sheetId="19" state="hidden" r:id="rId25"/>
    <sheet name="16 Bewertung Multiple" sheetId="22" state="hidden" r:id="rId26"/>
    <sheet name="17 Bilanzen Aktiven" sheetId="27" state="hidden" r:id="rId27"/>
    <sheet name="18 Bilanzen Passiven" sheetId="28" state="hidden" r:id="rId28"/>
    <sheet name="19 Gewinnverteilung" sheetId="29" state="hidden" r:id="rId29"/>
    <sheet name="20 Erfolgsrechnung 1" sheetId="30" state="hidden" r:id="rId30"/>
    <sheet name="21 Erfolgsrechnung 2" sheetId="38" state="hidden" r:id="rId31"/>
    <sheet name="22 MFR 1" sheetId="31" state="hidden" r:id="rId32"/>
    <sheet name="23 MFR 2" sheetId="39" state="hidden" r:id="rId33"/>
    <sheet name="21 Analyse 1" sheetId="33" state="hidden" r:id="rId34"/>
    <sheet name="22 Analyse 2" sheetId="34" state="hidden" r:id="rId35"/>
  </sheets>
  <definedNames>
    <definedName name="_Toc69193500" localSheetId="19">'10 Unternehmensentwicklung'!#REF!</definedName>
    <definedName name="_Toc69193500" localSheetId="20">'11 Unternehmensentwicklung'!#REF!</definedName>
    <definedName name="_Toc69193500" localSheetId="21">'12 Bewertung SW'!$A$8</definedName>
    <definedName name="_Toc69193500" localSheetId="22">'13 Kapitalisierungszinssatzc'!$A$9</definedName>
    <definedName name="_Toc69193500" localSheetId="23">'14 Bewertung EW'!$A$9</definedName>
    <definedName name="_Toc69193500" localSheetId="24">'15 Bewertung DCF'!$A$7</definedName>
    <definedName name="_Toc69193500" localSheetId="25">'16 Bewertung Multiple'!#REF!</definedName>
    <definedName name="_Toc69193500" localSheetId="26">'17 Bilanzen Aktiven'!#REF!</definedName>
    <definedName name="_Toc69193500" localSheetId="27">'18 Bilanzen Passiven'!#REF!</definedName>
    <definedName name="_Toc69193500" localSheetId="28">'19 Gewinnverteilung'!#REF!</definedName>
    <definedName name="_Toc69193500" localSheetId="11">'2 Admin'!$A$2</definedName>
    <definedName name="_Toc69193500" localSheetId="29">'20 Erfolgsrechnung 1'!#REF!</definedName>
    <definedName name="_Toc69193500" localSheetId="33">'21 Analyse 1'!#REF!</definedName>
    <definedName name="_Toc69193500" localSheetId="30">'21 Erfolgsrechnung 2'!#REF!</definedName>
    <definedName name="_Toc69193500" localSheetId="34">'22 Analyse 2'!#REF!</definedName>
    <definedName name="_Toc69193500" localSheetId="31">'22 MFR 1'!#REF!</definedName>
    <definedName name="_Toc69193500" localSheetId="32">'23 MFR 2'!#REF!</definedName>
    <definedName name="_Toc69193500" localSheetId="12">'3 Admin'!$A$5</definedName>
    <definedName name="_Toc69193500" localSheetId="13">'4 Bewertungsgrundsätze'!$A$5</definedName>
    <definedName name="_Toc69193500" localSheetId="14">'5 stille Reserven'!#REF!</definedName>
    <definedName name="_Toc69193500" localSheetId="15">'6 stille Reserven'!#REF!</definedName>
    <definedName name="_Toc69193500" localSheetId="16">'7 stille Reserven'!#REF!</definedName>
    <definedName name="_Toc69193500" localSheetId="17">'8 ISO-Kapitalrendite'!#REF!</definedName>
    <definedName name="_Toc69193500" localSheetId="18">'9 Unternehmensentwicklung'!#REF!</definedName>
    <definedName name="_Toc69193503" localSheetId="19">'10 Unternehmensentwicklung'!#REF!</definedName>
    <definedName name="_Toc69193503" localSheetId="20">'11 Unternehmensentwicklung'!#REF!</definedName>
    <definedName name="_Toc69193503" localSheetId="21">'12 Bewertung SW'!$A$2</definedName>
    <definedName name="_Toc69193503" localSheetId="22">'13 Kapitalisierungszinssatzc'!$A$2</definedName>
    <definedName name="_Toc69193503" localSheetId="23">'14 Bewertung EW'!$A$2</definedName>
    <definedName name="_Toc69193503" localSheetId="24">'15 Bewertung DCF'!$A$2</definedName>
    <definedName name="_Toc69193503" localSheetId="25">'16 Bewertung Multiple'!$A$2</definedName>
    <definedName name="_Toc69193503" localSheetId="26">'17 Bilanzen Aktiven'!$A$2</definedName>
    <definedName name="_Toc69193503" localSheetId="27">'18 Bilanzen Passiven'!#REF!</definedName>
    <definedName name="_Toc69193503" localSheetId="28">'19 Gewinnverteilung'!#REF!</definedName>
    <definedName name="_Toc69193503" localSheetId="11">'2 Admin'!$A$11</definedName>
    <definedName name="_Toc69193503" localSheetId="29">'20 Erfolgsrechnung 1'!#REF!</definedName>
    <definedName name="_Toc69193503" localSheetId="33">'21 Analyse 1'!#REF!</definedName>
    <definedName name="_Toc69193503" localSheetId="30">'21 Erfolgsrechnung 2'!#REF!</definedName>
    <definedName name="_Toc69193503" localSheetId="34">'22 Analyse 2'!#REF!</definedName>
    <definedName name="_Toc69193503" localSheetId="31">'22 MFR 1'!#REF!</definedName>
    <definedName name="_Toc69193503" localSheetId="32">'23 MFR 2'!#REF!</definedName>
    <definedName name="_Toc69193503" localSheetId="12">'3 Admin'!$A$2</definedName>
    <definedName name="_Toc69193503" localSheetId="13">'4 Bewertungsgrundsätze'!$A$2</definedName>
    <definedName name="_Toc69193503" localSheetId="14">'5 stille Reserven'!#REF!</definedName>
    <definedName name="_Toc69193503" localSheetId="15">'6 stille Reserven'!#REF!</definedName>
    <definedName name="_Toc69193503" localSheetId="16">'7 stille Reserven'!#REF!</definedName>
    <definedName name="_Toc69193503" localSheetId="17">'8 ISO-Kapitalrendite'!#REF!</definedName>
    <definedName name="_Toc69193503" localSheetId="18">'9 Unternehmensentwicklung'!#REF!</definedName>
    <definedName name="_xlnm.Print_Area" localSheetId="10">'1 Titel'!$A$1:$I$32</definedName>
    <definedName name="_xlnm.Print_Area" localSheetId="20">'11 Unternehmensentwicklung'!$A$1:$F$29</definedName>
    <definedName name="_xlnm.Print_Area" localSheetId="21">'12 Bewertung SW'!$A$1:$L$28</definedName>
    <definedName name="_xlnm.Print_Area" localSheetId="23">'14 Bewertung EW'!$A$1:$K$27</definedName>
    <definedName name="_xlnm.Print_Area" localSheetId="24">'15 Bewertung DCF'!$A$1:$K$28</definedName>
    <definedName name="_xlnm.Print_Area" localSheetId="25">'16 Bewertung Multiple'!$A$1:$K$24</definedName>
    <definedName name="_xlnm.Print_Area" localSheetId="26">'17 Bilanzen Aktiven'!$A$1:$L$36</definedName>
    <definedName name="_xlnm.Print_Area" localSheetId="27">'18 Bilanzen Passiven'!$A$1:$L$39</definedName>
    <definedName name="_xlnm.Print_Area" localSheetId="28">'19 Gewinnverteilung'!$A$1:$L$13</definedName>
    <definedName name="_xlnm.Print_Area" localSheetId="11">'2 Admin'!$A$1:$D$18</definedName>
    <definedName name="_xlnm.Print_Area" localSheetId="29">'20 Erfolgsrechnung 1'!$A$1:$L$40</definedName>
    <definedName name="_xlnm.Print_Area" localSheetId="33">'21 Analyse 1'!$A$1:$M$31</definedName>
    <definedName name="_xlnm.Print_Area" localSheetId="30">'21 Erfolgsrechnung 2'!$A$1:$L$14</definedName>
    <definedName name="_xlnm.Print_Area" localSheetId="34">'22 Analyse 2'!$A$1:$M$32</definedName>
    <definedName name="_xlnm.Print_Area" localSheetId="31">'22 MFR 1'!$A$1:$L$36</definedName>
    <definedName name="_xlnm.Print_Area" localSheetId="32">'23 MFR 2'!$A$1:$L$35</definedName>
    <definedName name="_xlnm.Print_Area" localSheetId="14">'5 stille Reserven'!$A$1:$D$15</definedName>
    <definedName name="_xlnm.Print_Area" localSheetId="15">'6 stille Reserven'!$A$1:$L$34</definedName>
    <definedName name="_xlnm.Print_Area" localSheetId="16">'7 stille Reserven'!$A$1:$L$29</definedName>
    <definedName name="_xlnm.Print_Area" localSheetId="17">'8 ISO-Kapitalrendite'!$A$1:$F$29</definedName>
    <definedName name="_xlnm.Print_Area" localSheetId="18">'9 Unternehmensentwicklung'!$A$1:$E$14</definedName>
    <definedName name="Print_Area" localSheetId="10">'1 Titel'!$A$1:$G$6</definedName>
    <definedName name="Print_Area" localSheetId="19">'10 Unternehmensentwicklung'!$A$1:$F$29</definedName>
    <definedName name="Print_Area" localSheetId="20">'11 Unternehmensentwicklung'!$A$1:$F$29</definedName>
    <definedName name="Print_Area" localSheetId="21">'12 Bewertung SW'!$A$1:$L$26</definedName>
    <definedName name="Print_Area" localSheetId="22">'13 Kapitalisierungszinssatzc'!$A$1:$I$29</definedName>
    <definedName name="Print_Area" localSheetId="23">'14 Bewertung EW'!$A$1:$K$29</definedName>
    <definedName name="Print_Area" localSheetId="24">'15 Bewertung DCF'!$A$1:$K$29</definedName>
    <definedName name="Print_Area" localSheetId="25">'16 Bewertung Multiple'!$A$1:$K$7</definedName>
    <definedName name="Print_Area" localSheetId="26">'17 Bilanzen Aktiven'!$A$1:$K$12</definedName>
    <definedName name="Print_Area" localSheetId="27">'18 Bilanzen Passiven'!$A$1:$K$1</definedName>
    <definedName name="Print_Area" localSheetId="28">'19 Gewinnverteilung'!$A$1:$K$1</definedName>
    <definedName name="Print_Area" localSheetId="11">'2 Admin'!$A$1:$D$11</definedName>
    <definedName name="Print_Area" localSheetId="29">'20 Erfolgsrechnung 1'!$A$1:$K$1</definedName>
    <definedName name="Print_Area" localSheetId="33">'21 Analyse 1'!$A$1:$J$1</definedName>
    <definedName name="Print_Area" localSheetId="30">'21 Erfolgsrechnung 2'!$A$1:$K$1</definedName>
    <definedName name="Print_Area" localSheetId="34">'22 Analyse 2'!$A$1:$J$1</definedName>
    <definedName name="Print_Area" localSheetId="31">'22 MFR 1'!$A$1:$K$1</definedName>
    <definedName name="Print_Area" localSheetId="32">'23 MFR 2'!$A$1:$K$1</definedName>
    <definedName name="Print_Area" localSheetId="12">'3 Admin'!$A$1:$D$13</definedName>
    <definedName name="Print_Area" localSheetId="13">'4 Bewertungsgrundsätze'!$A$1:$D$14</definedName>
    <definedName name="Print_Area" localSheetId="14">'5 stille Reserven'!$A$1:$D$2</definedName>
    <definedName name="Print_Area" localSheetId="15">'6 stille Reserven'!$A$1:$D$2</definedName>
    <definedName name="Print_Area" localSheetId="16">'7 stille Reserven'!$A$1:$D$2</definedName>
    <definedName name="Print_Area" localSheetId="17">'8 ISO-Kapitalrendite'!$A$1:$E$29</definedName>
    <definedName name="Print_Area" localSheetId="18">'9 Unternehmensentwicklung'!$A$1:$E$2</definedName>
    <definedName name="Print_Area" localSheetId="2">Bewertung!$A$1:$O$329</definedName>
    <definedName name="Print_Titles" localSheetId="2">Bewertung!$1:$1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3" l="1"/>
  <c r="D7" i="14"/>
  <c r="H295" i="1"/>
  <c r="D7" i="6" s="1"/>
  <c r="K6" i="8"/>
  <c r="K4" i="8"/>
  <c r="H55" i="2"/>
  <c r="H54" i="2"/>
  <c r="J26" i="13"/>
  <c r="I228" i="1"/>
  <c r="N11" i="1"/>
  <c r="N7" i="1"/>
  <c r="N12" i="29"/>
  <c r="F15" i="20"/>
  <c r="F14" i="20"/>
  <c r="J28" i="13"/>
  <c r="J30" i="13"/>
  <c r="M4" i="34"/>
  <c r="L9" i="34"/>
  <c r="M9" i="34"/>
  <c r="N9" i="34"/>
  <c r="L12" i="34"/>
  <c r="M12" i="34"/>
  <c r="N12" i="34"/>
  <c r="L13" i="34"/>
  <c r="M13" i="34"/>
  <c r="N13" i="34"/>
  <c r="L14" i="34"/>
  <c r="M14" i="34"/>
  <c r="N14" i="34"/>
  <c r="L25" i="34"/>
  <c r="M25" i="34"/>
  <c r="N25" i="34"/>
  <c r="L26" i="34"/>
  <c r="M26" i="34"/>
  <c r="N26" i="34"/>
  <c r="L27" i="34"/>
  <c r="M27" i="34"/>
  <c r="L28" i="34"/>
  <c r="M28" i="34"/>
  <c r="N28" i="34"/>
  <c r="L29" i="34"/>
  <c r="M29" i="34"/>
  <c r="N29" i="34"/>
  <c r="L30" i="34"/>
  <c r="M30" i="34"/>
  <c r="N30" i="34"/>
  <c r="L31" i="34"/>
  <c r="M31" i="34"/>
  <c r="N31" i="34"/>
  <c r="L32" i="34"/>
  <c r="M32" i="34"/>
  <c r="N32" i="34"/>
  <c r="L28" i="33"/>
  <c r="M28" i="33"/>
  <c r="N28" i="33"/>
  <c r="L29" i="33"/>
  <c r="M29" i="33"/>
  <c r="N29" i="33"/>
  <c r="L30" i="33"/>
  <c r="M30" i="33"/>
  <c r="N30" i="33"/>
  <c r="L31" i="33"/>
  <c r="M31" i="33"/>
  <c r="N31" i="33"/>
  <c r="M6" i="33"/>
  <c r="N6" i="33"/>
  <c r="M7" i="33"/>
  <c r="M10" i="33"/>
  <c r="N10" i="33"/>
  <c r="M15" i="33"/>
  <c r="N15" i="33"/>
  <c r="M16" i="33"/>
  <c r="N16" i="33"/>
  <c r="M17" i="33"/>
  <c r="N17" i="33"/>
  <c r="M20" i="33"/>
  <c r="N20" i="33"/>
  <c r="M21" i="33"/>
  <c r="N21" i="33"/>
  <c r="N5" i="33"/>
  <c r="L6" i="33"/>
  <c r="L7" i="33"/>
  <c r="L8" i="33"/>
  <c r="L9" i="33"/>
  <c r="L10" i="33"/>
  <c r="L12" i="33"/>
  <c r="L13" i="33"/>
  <c r="L15" i="33"/>
  <c r="L16" i="33"/>
  <c r="L17" i="33"/>
  <c r="L20" i="33"/>
  <c r="L21" i="33"/>
  <c r="L5" i="33"/>
  <c r="M5" i="33"/>
  <c r="G201" i="1"/>
  <c r="H201" i="1"/>
  <c r="D201" i="1"/>
  <c r="E201" i="1"/>
  <c r="F201" i="1"/>
  <c r="M12" i="29"/>
  <c r="D43" i="35"/>
  <c r="E43" i="35" s="1"/>
  <c r="F43" i="35" s="1"/>
  <c r="G43" i="35" s="1"/>
  <c r="C43" i="35"/>
  <c r="H63" i="1"/>
  <c r="G22" i="1"/>
  <c r="J55" i="1"/>
  <c r="I55" i="1"/>
  <c r="H247" i="1"/>
  <c r="B14" i="20" l="1"/>
  <c r="K55" i="1"/>
  <c r="L55" i="1" s="1"/>
  <c r="N306" i="1"/>
  <c r="J63" i="1"/>
  <c r="K63" i="1" s="1"/>
  <c r="L63" i="1" s="1"/>
  <c r="M63" i="1" s="1"/>
  <c r="I48" i="1"/>
  <c r="J48" i="1" s="1"/>
  <c r="K48" i="1" s="1"/>
  <c r="N40" i="1"/>
  <c r="N38" i="1"/>
  <c r="J19" i="1"/>
  <c r="I19" i="1"/>
  <c r="N274" i="1"/>
  <c r="O274" i="1" s="1"/>
  <c r="N298" i="1"/>
  <c r="N296" i="1"/>
  <c r="N295" i="1"/>
  <c r="J126" i="1"/>
  <c r="K126" i="1" s="1"/>
  <c r="I126" i="1"/>
  <c r="J88" i="1"/>
  <c r="K88" i="1" s="1"/>
  <c r="I88" i="1"/>
  <c r="H104" i="1"/>
  <c r="G63" i="1"/>
  <c r="G126" i="1"/>
  <c r="G123" i="1"/>
  <c r="G104" i="1"/>
  <c r="G102" i="1"/>
  <c r="G11" i="1"/>
  <c r="G7" i="1"/>
  <c r="F126" i="1"/>
  <c r="F104" i="1"/>
  <c r="F102" i="1"/>
  <c r="F100" i="1"/>
  <c r="F98" i="1"/>
  <c r="F93" i="1"/>
  <c r="F86" i="1"/>
  <c r="F63" i="1"/>
  <c r="F59" i="1"/>
  <c r="F55" i="1"/>
  <c r="F53" i="1"/>
  <c r="F22" i="1"/>
  <c r="D63" i="1"/>
  <c r="C51" i="1"/>
  <c r="D51" i="1"/>
  <c r="E51" i="1"/>
  <c r="E126" i="1"/>
  <c r="E104" i="1"/>
  <c r="E102" i="1"/>
  <c r="E100" i="1"/>
  <c r="E98" i="1"/>
  <c r="E93" i="1"/>
  <c r="E59" i="1"/>
  <c r="E55" i="1"/>
  <c r="E53" i="1"/>
  <c r="E63" i="1"/>
  <c r="E22" i="1"/>
  <c r="D53" i="1"/>
  <c r="D59" i="1"/>
  <c r="D55" i="1"/>
  <c r="C55" i="1"/>
  <c r="C53" i="1"/>
  <c r="C64" i="1"/>
  <c r="C63" i="1"/>
  <c r="C59" i="1"/>
  <c r="D126" i="1"/>
  <c r="D100" i="1"/>
  <c r="D102" i="1"/>
  <c r="D104" i="1"/>
  <c r="D98" i="1"/>
  <c r="D93" i="1"/>
  <c r="D22" i="1"/>
  <c r="C22" i="1"/>
  <c r="A2" i="10"/>
  <c r="A3" i="10"/>
  <c r="A4" i="8" s="1"/>
  <c r="A4" i="10"/>
  <c r="A5" i="8" s="1"/>
  <c r="A5" i="10"/>
  <c r="A1" i="10"/>
  <c r="A1" i="2"/>
  <c r="H61" i="2"/>
  <c r="M55" i="1" l="1"/>
  <c r="L48" i="1"/>
  <c r="M48" i="1" s="1"/>
  <c r="K19" i="1"/>
  <c r="L126" i="1"/>
  <c r="M126" i="1" s="1"/>
  <c r="L88" i="1"/>
  <c r="M88" i="1" s="1"/>
  <c r="N288" i="1"/>
  <c r="N287" i="1"/>
  <c r="N283" i="1"/>
  <c r="N284" i="1"/>
  <c r="N282" i="1"/>
  <c r="N279" i="1"/>
  <c r="N277" i="1"/>
  <c r="O277" i="1" s="1"/>
  <c r="N272" i="1"/>
  <c r="I26" i="1"/>
  <c r="J26" i="1" s="1"/>
  <c r="K26" i="1" s="1"/>
  <c r="O120" i="1"/>
  <c r="O118" i="1"/>
  <c r="O116" i="1"/>
  <c r="O114" i="1"/>
  <c r="O112" i="1"/>
  <c r="O110" i="1"/>
  <c r="N95" i="1"/>
  <c r="N90" i="1"/>
  <c r="L19" i="1" l="1"/>
  <c r="M19" i="1" s="1"/>
  <c r="L26" i="1"/>
  <c r="M26" i="1" l="1"/>
  <c r="C76" i="1" l="1"/>
  <c r="C81" i="1" s="1"/>
  <c r="L23" i="39"/>
  <c r="K23" i="39"/>
  <c r="J23" i="39"/>
  <c r="I23" i="39"/>
  <c r="G23" i="39"/>
  <c r="F23" i="39"/>
  <c r="E23" i="39"/>
  <c r="D23" i="39"/>
  <c r="C23" i="39"/>
  <c r="B23" i="39"/>
  <c r="A23" i="39"/>
  <c r="I189" i="1"/>
  <c r="H23" i="39" s="1"/>
  <c r="A189" i="1"/>
  <c r="A9" i="29"/>
  <c r="A10" i="29"/>
  <c r="G9" i="29"/>
  <c r="G4" i="8"/>
  <c r="C27" i="8" s="1"/>
  <c r="I27" i="8"/>
  <c r="O7" i="13"/>
  <c r="N12" i="3"/>
  <c r="N13" i="3"/>
  <c r="N14" i="3"/>
  <c r="N15" i="3"/>
  <c r="N16" i="3"/>
  <c r="N17" i="3"/>
  <c r="N18" i="3"/>
  <c r="N19" i="3"/>
  <c r="N20" i="3"/>
  <c r="N21" i="3"/>
  <c r="N22" i="3"/>
  <c r="N23" i="3"/>
  <c r="N24" i="3"/>
  <c r="N25" i="3"/>
  <c r="N26" i="3"/>
  <c r="N27" i="3"/>
  <c r="N28" i="3"/>
  <c r="N29" i="3"/>
  <c r="N30" i="3"/>
  <c r="N31" i="3"/>
  <c r="N32" i="3"/>
  <c r="N33" i="3"/>
  <c r="N34" i="3"/>
  <c r="N35" i="3"/>
  <c r="N36" i="3"/>
  <c r="N11" i="3"/>
  <c r="L32" i="3"/>
  <c r="L33" i="3"/>
  <c r="L34" i="3"/>
  <c r="L35" i="3"/>
  <c r="L36" i="3"/>
  <c r="L28" i="3"/>
  <c r="L27" i="3"/>
  <c r="L26" i="3"/>
  <c r="L25" i="3"/>
  <c r="L22" i="3"/>
  <c r="L21" i="3"/>
  <c r="L20" i="3"/>
  <c r="L19" i="3"/>
  <c r="L16" i="3"/>
  <c r="L15" i="3"/>
  <c r="L14" i="3"/>
  <c r="L13" i="3"/>
  <c r="K14" i="3"/>
  <c r="K13" i="3"/>
  <c r="K11" i="3"/>
  <c r="F51" i="1"/>
  <c r="G51" i="1"/>
  <c r="H51" i="1"/>
  <c r="A22" i="18"/>
  <c r="H118" i="1"/>
  <c r="G118" i="1"/>
  <c r="B45" i="1"/>
  <c r="D99" i="1"/>
  <c r="D87" i="1"/>
  <c r="D8" i="11"/>
  <c r="J27" i="13"/>
  <c r="J23" i="13"/>
  <c r="J22" i="13"/>
  <c r="O13" i="13"/>
  <c r="C5" i="8" l="1"/>
  <c r="G12" i="29"/>
  <c r="H78" i="1" l="1"/>
  <c r="H196" i="1" s="1"/>
  <c r="H43" i="35"/>
  <c r="I43" i="35" s="1"/>
  <c r="H44" i="35"/>
  <c r="I44" i="35"/>
  <c r="K44" i="35" s="1"/>
  <c r="J44" i="35"/>
  <c r="H45" i="35"/>
  <c r="J45" i="35" s="1"/>
  <c r="I45" i="35"/>
  <c r="H46" i="35"/>
  <c r="I46" i="35" s="1"/>
  <c r="H47" i="35"/>
  <c r="H48" i="35"/>
  <c r="I48" i="35"/>
  <c r="K48" i="35" s="1"/>
  <c r="J48" i="35"/>
  <c r="G147" i="1"/>
  <c r="H147" i="1"/>
  <c r="G149" i="1"/>
  <c r="H149" i="1"/>
  <c r="G176" i="1"/>
  <c r="H176" i="1"/>
  <c r="G186" i="1"/>
  <c r="H186" i="1"/>
  <c r="G188" i="1"/>
  <c r="H188" i="1"/>
  <c r="G193" i="1"/>
  <c r="H193" i="1"/>
  <c r="G194" i="1"/>
  <c r="H194" i="1"/>
  <c r="G195" i="1"/>
  <c r="H195" i="1"/>
  <c r="D196" i="1"/>
  <c r="L48" i="35" l="1"/>
  <c r="I47" i="35"/>
  <c r="K45" i="35"/>
  <c r="L45" i="35" s="1"/>
  <c r="K46" i="35"/>
  <c r="L46" i="35" s="1"/>
  <c r="J43" i="35"/>
  <c r="K43" i="35" s="1"/>
  <c r="L43" i="35" s="1"/>
  <c r="J46" i="35"/>
  <c r="L44" i="35"/>
  <c r="E78" i="1"/>
  <c r="F78" i="1"/>
  <c r="G78" i="1"/>
  <c r="D101" i="1"/>
  <c r="E101" i="1"/>
  <c r="F101" i="1"/>
  <c r="G101" i="1"/>
  <c r="G141" i="1" s="1"/>
  <c r="H101" i="1"/>
  <c r="H141" i="1" s="1"/>
  <c r="H6" i="35"/>
  <c r="I6" i="35" s="1"/>
  <c r="J6" i="35" s="1"/>
  <c r="K6" i="35" s="1"/>
  <c r="L6" i="35" s="1"/>
  <c r="H7" i="35"/>
  <c r="I7" i="35" s="1"/>
  <c r="J7" i="35" s="1"/>
  <c r="K7" i="35" s="1"/>
  <c r="L7" i="35" s="1"/>
  <c r="J47" i="35" l="1"/>
  <c r="L47" i="35" s="1"/>
  <c r="K47" i="35"/>
  <c r="I28" i="1"/>
  <c r="J28" i="1" s="1"/>
  <c r="K28" i="1" s="1"/>
  <c r="L28" i="1" s="1"/>
  <c r="M28" i="1" s="1"/>
  <c r="D209" i="1"/>
  <c r="D210" i="1"/>
  <c r="D208" i="1"/>
  <c r="I42" i="1"/>
  <c r="J42" i="1" s="1"/>
  <c r="K42" i="1" s="1"/>
  <c r="L42" i="1" s="1"/>
  <c r="M42" i="1" s="1"/>
  <c r="A209" i="1"/>
  <c r="A210" i="1"/>
  <c r="A208" i="1"/>
  <c r="N52" i="2"/>
  <c r="O52" i="2"/>
  <c r="A242" i="1"/>
  <c r="A241" i="1"/>
  <c r="B39" i="1"/>
  <c r="B41" i="1"/>
  <c r="B43" i="1"/>
  <c r="B47" i="1"/>
  <c r="B49" i="1"/>
  <c r="B60" i="1"/>
  <c r="B58" i="1"/>
  <c r="B56" i="1"/>
  <c r="B54" i="1"/>
  <c r="H53" i="2"/>
  <c r="J27" i="2"/>
  <c r="K27" i="2"/>
  <c r="L27" i="2"/>
  <c r="I27" i="2"/>
  <c r="O38" i="1"/>
  <c r="N13" i="1"/>
  <c r="N5" i="1"/>
  <c r="O40" i="1"/>
  <c r="M27" i="2"/>
  <c r="H87" i="1"/>
  <c r="H6" i="1"/>
  <c r="A163" i="1"/>
  <c r="A31" i="31" s="1"/>
  <c r="C149" i="1"/>
  <c r="D149" i="1"/>
  <c r="C17" i="31" s="1"/>
  <c r="E149" i="1"/>
  <c r="D17" i="31" s="1"/>
  <c r="F149" i="1"/>
  <c r="E17" i="31" s="1"/>
  <c r="F17" i="31"/>
  <c r="G17" i="31"/>
  <c r="A149" i="1"/>
  <c r="A17" i="31" s="1"/>
  <c r="G187" i="1" l="1"/>
  <c r="H187" i="1"/>
  <c r="D13" i="38" l="1"/>
  <c r="E13" i="38"/>
  <c r="F13" i="38"/>
  <c r="G13" i="38"/>
  <c r="C13" i="38"/>
  <c r="A13" i="38"/>
  <c r="G12" i="18"/>
  <c r="H12" i="18"/>
  <c r="H12" i="25"/>
  <c r="H13" i="25"/>
  <c r="H13" i="8"/>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G6" i="28" l="1"/>
  <c r="F6" i="28"/>
  <c r="E6" i="28"/>
  <c r="D6" i="28"/>
  <c r="C6" i="28"/>
  <c r="B6" i="28"/>
  <c r="A6" i="28"/>
  <c r="B20" i="24"/>
  <c r="C20" i="24"/>
  <c r="D20" i="24"/>
  <c r="E20" i="24"/>
  <c r="F20" i="24"/>
  <c r="G20" i="24"/>
  <c r="H20" i="24"/>
  <c r="I20" i="24"/>
  <c r="J20" i="24"/>
  <c r="K20" i="24"/>
  <c r="L20" i="24"/>
  <c r="D41" i="1"/>
  <c r="E41" i="1"/>
  <c r="F41" i="1"/>
  <c r="F163" i="1" s="1"/>
  <c r="E31" i="31" s="1"/>
  <c r="G41" i="1"/>
  <c r="H41" i="1"/>
  <c r="I41" i="1"/>
  <c r="J41" i="1"/>
  <c r="K41" i="1"/>
  <c r="L41" i="1"/>
  <c r="M41" i="1"/>
  <c r="C41" i="1"/>
  <c r="B7" i="28" s="1"/>
  <c r="A41" i="1"/>
  <c r="A7" i="28" s="1"/>
  <c r="E14" i="18"/>
  <c r="F14" i="18"/>
  <c r="G14" i="18"/>
  <c r="H14" i="18"/>
  <c r="I14" i="18"/>
  <c r="D14" i="18"/>
  <c r="A14" i="18"/>
  <c r="J216" i="1"/>
  <c r="K216" i="1"/>
  <c r="L216" i="1"/>
  <c r="M216" i="1"/>
  <c r="I216" i="1"/>
  <c r="A216" i="1"/>
  <c r="D216" i="1"/>
  <c r="G20" i="30"/>
  <c r="G8" i="38"/>
  <c r="G30" i="27"/>
  <c r="F22" i="30"/>
  <c r="H91" i="1"/>
  <c r="G91" i="1"/>
  <c r="E20" i="30"/>
  <c r="E32" i="27"/>
  <c r="D22" i="30"/>
  <c r="D4" i="28"/>
  <c r="C8" i="38"/>
  <c r="C4" i="28"/>
  <c r="C22" i="27"/>
  <c r="B11" i="27"/>
  <c r="B32" i="27"/>
  <c r="C6" i="1"/>
  <c r="A13" i="19"/>
  <c r="A14" i="19"/>
  <c r="A11" i="19"/>
  <c r="H23" i="8"/>
  <c r="O22" i="1"/>
  <c r="H8" i="28"/>
  <c r="C29" i="1"/>
  <c r="C28" i="27"/>
  <c r="B28" i="27"/>
  <c r="C23" i="1"/>
  <c r="A1" i="34"/>
  <c r="A1" i="33"/>
  <c r="A1" i="39"/>
  <c r="A1" i="31"/>
  <c r="A1" i="38"/>
  <c r="A1" i="30"/>
  <c r="A1" i="29"/>
  <c r="A1" i="28"/>
  <c r="A1" i="27"/>
  <c r="E5" i="18"/>
  <c r="F5" i="18"/>
  <c r="G5" i="18"/>
  <c r="H5" i="18"/>
  <c r="I5" i="18"/>
  <c r="E6" i="18"/>
  <c r="F6" i="18"/>
  <c r="G6" i="18"/>
  <c r="H6" i="18"/>
  <c r="I6" i="18"/>
  <c r="E7" i="18"/>
  <c r="F7" i="18"/>
  <c r="G7" i="18"/>
  <c r="H7" i="18"/>
  <c r="I7" i="18"/>
  <c r="D7" i="18"/>
  <c r="D6" i="18"/>
  <c r="D5" i="18"/>
  <c r="E10" i="18"/>
  <c r="F10" i="18"/>
  <c r="G10" i="18"/>
  <c r="H10" i="18"/>
  <c r="I10" i="18"/>
  <c r="E11" i="18"/>
  <c r="F11" i="18"/>
  <c r="G11" i="18"/>
  <c r="H11" i="18"/>
  <c r="I11" i="18"/>
  <c r="E12" i="18"/>
  <c r="F12" i="18"/>
  <c r="I12" i="18"/>
  <c r="E13" i="18"/>
  <c r="F13" i="18"/>
  <c r="G13" i="18"/>
  <c r="H13" i="18"/>
  <c r="I13" i="18"/>
  <c r="E15" i="18"/>
  <c r="F15" i="18"/>
  <c r="G15" i="18"/>
  <c r="H15" i="18"/>
  <c r="I15" i="18"/>
  <c r="D10" i="18"/>
  <c r="D11" i="18"/>
  <c r="D12" i="18"/>
  <c r="D13" i="18"/>
  <c r="D15" i="18"/>
  <c r="O9" i="13"/>
  <c r="A167" i="1"/>
  <c r="A35" i="31" s="1"/>
  <c r="A197" i="1"/>
  <c r="A31" i="39" s="1"/>
  <c r="A35" i="39"/>
  <c r="A34" i="39"/>
  <c r="A32" i="39"/>
  <c r="A19" i="39"/>
  <c r="A17" i="39"/>
  <c r="A4" i="39"/>
  <c r="A2" i="39"/>
  <c r="A4" i="31"/>
  <c r="A22" i="31"/>
  <c r="A36" i="31"/>
  <c r="A14" i="38"/>
  <c r="A12" i="38"/>
  <c r="G11" i="38"/>
  <c r="F11" i="38"/>
  <c r="E11" i="38"/>
  <c r="D11" i="38"/>
  <c r="C11" i="38"/>
  <c r="A11" i="38"/>
  <c r="A10" i="38"/>
  <c r="F8" i="38"/>
  <c r="E8" i="38"/>
  <c r="D8" i="38"/>
  <c r="A8" i="38"/>
  <c r="A7" i="38"/>
  <c r="G5" i="38"/>
  <c r="F5" i="38"/>
  <c r="E5" i="38"/>
  <c r="D5" i="38"/>
  <c r="C5" i="38"/>
  <c r="A5" i="38"/>
  <c r="A4" i="38"/>
  <c r="A2" i="38"/>
  <c r="A6" i="30"/>
  <c r="C6" i="30"/>
  <c r="D6" i="30"/>
  <c r="E6" i="30"/>
  <c r="F6" i="30"/>
  <c r="G6" i="30"/>
  <c r="A8" i="30"/>
  <c r="C8" i="30"/>
  <c r="D8" i="30"/>
  <c r="E8" i="30"/>
  <c r="F8" i="30"/>
  <c r="G8" i="30"/>
  <c r="A10" i="30"/>
  <c r="A11" i="30"/>
  <c r="C11" i="30"/>
  <c r="D11" i="30"/>
  <c r="E11" i="30"/>
  <c r="F11" i="30"/>
  <c r="G11" i="30"/>
  <c r="A13" i="30"/>
  <c r="C13" i="30"/>
  <c r="D13" i="30"/>
  <c r="E13" i="30"/>
  <c r="F13" i="30"/>
  <c r="G13" i="30"/>
  <c r="A15" i="30"/>
  <c r="A16" i="30"/>
  <c r="C16" i="30"/>
  <c r="D16" i="30"/>
  <c r="E16" i="30"/>
  <c r="F16" i="30"/>
  <c r="G16" i="30"/>
  <c r="A18" i="30"/>
  <c r="C18" i="30"/>
  <c r="D18" i="30"/>
  <c r="E18" i="30"/>
  <c r="F18" i="30"/>
  <c r="G18" i="30"/>
  <c r="A20" i="30"/>
  <c r="C20" i="30"/>
  <c r="D20" i="30"/>
  <c r="F20" i="30"/>
  <c r="A22" i="30"/>
  <c r="C22" i="30"/>
  <c r="E22" i="30"/>
  <c r="G22" i="30"/>
  <c r="A24" i="30"/>
  <c r="C24" i="30"/>
  <c r="D24" i="30"/>
  <c r="E24" i="30"/>
  <c r="F24" i="30"/>
  <c r="G24" i="30"/>
  <c r="A26" i="30"/>
  <c r="A27" i="30"/>
  <c r="C28" i="30"/>
  <c r="E28" i="30"/>
  <c r="F28" i="30"/>
  <c r="G28" i="30"/>
  <c r="C30" i="30"/>
  <c r="D30" i="30"/>
  <c r="E30" i="30"/>
  <c r="F30" i="30"/>
  <c r="G30" i="30"/>
  <c r="C32" i="30"/>
  <c r="D32" i="30"/>
  <c r="E32" i="30"/>
  <c r="F32" i="30"/>
  <c r="G32" i="30"/>
  <c r="C34" i="30"/>
  <c r="D34" i="30"/>
  <c r="E34" i="30"/>
  <c r="F34" i="30"/>
  <c r="G34" i="30"/>
  <c r="C36" i="30"/>
  <c r="D36" i="30"/>
  <c r="E36" i="30"/>
  <c r="F36" i="30"/>
  <c r="G36" i="30"/>
  <c r="C38" i="30"/>
  <c r="D38" i="30"/>
  <c r="E38" i="30"/>
  <c r="F38" i="30"/>
  <c r="G38" i="30"/>
  <c r="A40" i="30"/>
  <c r="C4" i="30"/>
  <c r="D4" i="30"/>
  <c r="E4" i="30"/>
  <c r="F4" i="30"/>
  <c r="G4" i="30"/>
  <c r="A2" i="28"/>
  <c r="B3" i="28"/>
  <c r="C3" i="28"/>
  <c r="D3" i="28"/>
  <c r="E3" i="28"/>
  <c r="F3" i="28"/>
  <c r="G3" i="28"/>
  <c r="H3" i="28"/>
  <c r="I3" i="28"/>
  <c r="J3" i="28"/>
  <c r="K3" i="28"/>
  <c r="L3" i="28"/>
  <c r="B4" i="28"/>
  <c r="E4" i="28"/>
  <c r="F4" i="28"/>
  <c r="G4" i="28"/>
  <c r="B8" i="28"/>
  <c r="C8" i="28"/>
  <c r="D8" i="28"/>
  <c r="E8" i="28"/>
  <c r="F8" i="28"/>
  <c r="G8" i="28"/>
  <c r="B10" i="28"/>
  <c r="C10" i="28"/>
  <c r="D10" i="28"/>
  <c r="E10" i="28"/>
  <c r="F10" i="28"/>
  <c r="G10" i="28"/>
  <c r="B12" i="28"/>
  <c r="C12" i="28"/>
  <c r="D12" i="28"/>
  <c r="E12" i="28"/>
  <c r="F12" i="28"/>
  <c r="G12" i="28"/>
  <c r="B14" i="28"/>
  <c r="C14" i="28"/>
  <c r="D14" i="28"/>
  <c r="E14" i="28"/>
  <c r="F14" i="28"/>
  <c r="G14" i="28"/>
  <c r="B19" i="28"/>
  <c r="C19" i="28"/>
  <c r="D19" i="28"/>
  <c r="E19" i="28"/>
  <c r="F19" i="28"/>
  <c r="G19" i="28"/>
  <c r="B21" i="28"/>
  <c r="C21" i="28"/>
  <c r="D21" i="28"/>
  <c r="E21" i="28"/>
  <c r="F21" i="28"/>
  <c r="G21" i="28"/>
  <c r="B23" i="28"/>
  <c r="C23" i="28"/>
  <c r="D23" i="28"/>
  <c r="E23" i="28"/>
  <c r="F23" i="28"/>
  <c r="G23" i="28"/>
  <c r="B25" i="28"/>
  <c r="C25" i="28"/>
  <c r="D25" i="28"/>
  <c r="E25" i="28"/>
  <c r="F25" i="28"/>
  <c r="G25" i="28"/>
  <c r="B29" i="28"/>
  <c r="C29" i="28"/>
  <c r="D29" i="28"/>
  <c r="E29" i="28"/>
  <c r="F29" i="28"/>
  <c r="G29" i="28"/>
  <c r="H29" i="28"/>
  <c r="I29" i="28"/>
  <c r="J29" i="28"/>
  <c r="K29" i="28"/>
  <c r="L29" i="28"/>
  <c r="B30" i="28"/>
  <c r="C30" i="28"/>
  <c r="D30" i="28"/>
  <c r="E30" i="28"/>
  <c r="F30" i="28"/>
  <c r="G30" i="28"/>
  <c r="B31" i="28"/>
  <c r="C31" i="28"/>
  <c r="D31" i="28"/>
  <c r="E31" i="28"/>
  <c r="F31" i="28"/>
  <c r="G31" i="28"/>
  <c r="H31" i="28"/>
  <c r="I31" i="28"/>
  <c r="J31" i="28"/>
  <c r="K31" i="28"/>
  <c r="L31" i="28"/>
  <c r="B32" i="28"/>
  <c r="C32" i="28"/>
  <c r="D32" i="28"/>
  <c r="E32" i="28"/>
  <c r="F32" i="28"/>
  <c r="G32" i="28"/>
  <c r="B33" i="28"/>
  <c r="C33" i="28"/>
  <c r="D33" i="28"/>
  <c r="E33" i="28"/>
  <c r="F33" i="28"/>
  <c r="G33" i="28"/>
  <c r="A39" i="28"/>
  <c r="A4" i="28"/>
  <c r="A8" i="28"/>
  <c r="A10" i="28"/>
  <c r="A12" i="28"/>
  <c r="A14" i="28"/>
  <c r="A16" i="28"/>
  <c r="A17" i="28"/>
  <c r="A18" i="28"/>
  <c r="A19" i="28"/>
  <c r="A21" i="28"/>
  <c r="A23" i="28"/>
  <c r="A25" i="28"/>
  <c r="A27" i="28"/>
  <c r="A28" i="28"/>
  <c r="A29" i="28"/>
  <c r="A30" i="28"/>
  <c r="A31" i="28"/>
  <c r="A32" i="28"/>
  <c r="A33" i="28"/>
  <c r="A34" i="28"/>
  <c r="A35" i="28"/>
  <c r="A36" i="28"/>
  <c r="A37" i="28"/>
  <c r="A38" i="28"/>
  <c r="B22" i="27"/>
  <c r="D22" i="27"/>
  <c r="E22" i="27"/>
  <c r="F22" i="27"/>
  <c r="G22" i="27"/>
  <c r="B24" i="27"/>
  <c r="C24" i="27"/>
  <c r="D24" i="27"/>
  <c r="E24" i="27"/>
  <c r="F24" i="27"/>
  <c r="G24" i="27"/>
  <c r="B26" i="27"/>
  <c r="C26" i="27"/>
  <c r="D26" i="27"/>
  <c r="E26" i="27"/>
  <c r="F26" i="27"/>
  <c r="G26" i="27"/>
  <c r="D28" i="27"/>
  <c r="E28" i="27"/>
  <c r="F28" i="27"/>
  <c r="G28" i="27"/>
  <c r="B30" i="27"/>
  <c r="C30" i="27"/>
  <c r="D30" i="27"/>
  <c r="E30" i="27"/>
  <c r="F30" i="27"/>
  <c r="C32" i="27"/>
  <c r="D32" i="27"/>
  <c r="F32" i="27"/>
  <c r="G32" i="27"/>
  <c r="A35" i="27"/>
  <c r="A24" i="27"/>
  <c r="A26" i="27"/>
  <c r="A28" i="27"/>
  <c r="A30" i="27"/>
  <c r="A32" i="27"/>
  <c r="A33" i="27"/>
  <c r="A34" i="27"/>
  <c r="B5" i="27"/>
  <c r="C5" i="27"/>
  <c r="D5" i="27"/>
  <c r="E5" i="27"/>
  <c r="F5" i="27"/>
  <c r="G5" i="27"/>
  <c r="B7" i="27"/>
  <c r="C7" i="27"/>
  <c r="D7" i="27"/>
  <c r="E7" i="27"/>
  <c r="G7" i="27"/>
  <c r="B9" i="27"/>
  <c r="C9" i="27"/>
  <c r="D9" i="27"/>
  <c r="E9" i="27"/>
  <c r="F9" i="27"/>
  <c r="G9" i="27"/>
  <c r="C11" i="27"/>
  <c r="D11" i="27"/>
  <c r="E11" i="27"/>
  <c r="F11" i="27"/>
  <c r="G11" i="27"/>
  <c r="B13" i="27"/>
  <c r="C13" i="27"/>
  <c r="D13" i="27"/>
  <c r="E13" i="27"/>
  <c r="F13" i="27"/>
  <c r="G13" i="27"/>
  <c r="B15" i="27"/>
  <c r="C15" i="27"/>
  <c r="D15" i="27"/>
  <c r="E15" i="27"/>
  <c r="F15" i="27"/>
  <c r="G15" i="27"/>
  <c r="B17" i="27"/>
  <c r="C17" i="27"/>
  <c r="D17" i="27"/>
  <c r="E17" i="27"/>
  <c r="F17" i="27"/>
  <c r="G17" i="27"/>
  <c r="B19" i="27"/>
  <c r="C19" i="27"/>
  <c r="D19" i="27"/>
  <c r="E19" i="27"/>
  <c r="F19" i="27"/>
  <c r="G19" i="27"/>
  <c r="A15" i="27"/>
  <c r="A17" i="27"/>
  <c r="A19" i="27"/>
  <c r="A7" i="27"/>
  <c r="A9" i="27"/>
  <c r="A11" i="27"/>
  <c r="A13" i="27"/>
  <c r="A14" i="16"/>
  <c r="A213" i="1"/>
  <c r="A214" i="1"/>
  <c r="A215" i="1"/>
  <c r="A217" i="1"/>
  <c r="A212" i="1"/>
  <c r="B10" i="16"/>
  <c r="B11" i="16"/>
  <c r="A10" i="16"/>
  <c r="A9" i="16"/>
  <c r="A8" i="16"/>
  <c r="A11" i="18"/>
  <c r="A12" i="18"/>
  <c r="A13" i="18"/>
  <c r="A15" i="18"/>
  <c r="A10" i="18"/>
  <c r="J217" i="1"/>
  <c r="K217" i="1"/>
  <c r="L217" i="1"/>
  <c r="M217" i="1"/>
  <c r="I217" i="1"/>
  <c r="D213" i="1"/>
  <c r="D214" i="1"/>
  <c r="D215" i="1"/>
  <c r="D217" i="1"/>
  <c r="D212" i="1"/>
  <c r="C217" i="1"/>
  <c r="B15" i="18" s="1"/>
  <c r="A11" i="15"/>
  <c r="A10" i="15"/>
  <c r="A8" i="15"/>
  <c r="A7" i="15"/>
  <c r="B11" i="20"/>
  <c r="C10" i="20"/>
  <c r="B10" i="20"/>
  <c r="F26" i="37"/>
  <c r="B26" i="37"/>
  <c r="F25" i="37"/>
  <c r="E25" i="37"/>
  <c r="C25" i="37" s="1"/>
  <c r="B25" i="37"/>
  <c r="F24" i="37"/>
  <c r="E24" i="37"/>
  <c r="C24" i="37" s="1"/>
  <c r="B24" i="37"/>
  <c r="F22" i="37"/>
  <c r="F21" i="37"/>
  <c r="F20" i="37"/>
  <c r="F19" i="37"/>
  <c r="F18" i="37"/>
  <c r="F17" i="37"/>
  <c r="F15" i="37"/>
  <c r="E15" i="37"/>
  <c r="B15" i="37"/>
  <c r="F14" i="37"/>
  <c r="B14" i="37"/>
  <c r="F13" i="37"/>
  <c r="B13" i="37"/>
  <c r="F12" i="37"/>
  <c r="B12" i="37"/>
  <c r="F11" i="37"/>
  <c r="B11" i="37"/>
  <c r="F10" i="37"/>
  <c r="B10" i="37"/>
  <c r="F9" i="37"/>
  <c r="B9" i="37"/>
  <c r="F7" i="37"/>
  <c r="B7" i="37"/>
  <c r="F6" i="37"/>
  <c r="E6" i="37"/>
  <c r="C6" i="37" s="1"/>
  <c r="B6" i="37"/>
  <c r="F5" i="37"/>
  <c r="B5" i="37"/>
  <c r="A1" i="37"/>
  <c r="B4" i="25"/>
  <c r="C4" i="25"/>
  <c r="D4" i="25"/>
  <c r="E4" i="25"/>
  <c r="F4" i="25"/>
  <c r="G4" i="25"/>
  <c r="B5" i="25"/>
  <c r="C5" i="25"/>
  <c r="D5" i="25"/>
  <c r="E5" i="25"/>
  <c r="F5" i="25"/>
  <c r="G5" i="25"/>
  <c r="B6" i="25"/>
  <c r="C6" i="25"/>
  <c r="D6" i="25"/>
  <c r="E6" i="25"/>
  <c r="F6" i="25"/>
  <c r="G6" i="25"/>
  <c r="A7" i="25"/>
  <c r="B8" i="25"/>
  <c r="C8" i="25"/>
  <c r="D8" i="25"/>
  <c r="E8" i="25"/>
  <c r="F8" i="25"/>
  <c r="G8" i="25"/>
  <c r="B9" i="25"/>
  <c r="C9" i="25"/>
  <c r="D9" i="25"/>
  <c r="E9" i="25"/>
  <c r="F9" i="25"/>
  <c r="G9" i="25"/>
  <c r="B10" i="25"/>
  <c r="C10" i="25"/>
  <c r="B11" i="25"/>
  <c r="C11" i="25"/>
  <c r="D11" i="25"/>
  <c r="E11" i="25"/>
  <c r="F11" i="25"/>
  <c r="G11" i="25"/>
  <c r="B12" i="25"/>
  <c r="C12" i="25"/>
  <c r="D12" i="25"/>
  <c r="E12" i="25"/>
  <c r="F12" i="25"/>
  <c r="G12" i="25"/>
  <c r="B13" i="25"/>
  <c r="C13" i="25"/>
  <c r="D13" i="25"/>
  <c r="E13" i="25"/>
  <c r="F13" i="25"/>
  <c r="G13" i="25"/>
  <c r="B14" i="25"/>
  <c r="C14" i="25"/>
  <c r="D14" i="25"/>
  <c r="E14" i="25"/>
  <c r="F14" i="25"/>
  <c r="G14" i="25"/>
  <c r="B15" i="25"/>
  <c r="C15" i="25"/>
  <c r="D15" i="25"/>
  <c r="E15" i="25"/>
  <c r="F15" i="25"/>
  <c r="G15" i="25"/>
  <c r="B16" i="25"/>
  <c r="C16" i="25"/>
  <c r="D16" i="25"/>
  <c r="E16" i="25"/>
  <c r="F16" i="25"/>
  <c r="G16" i="25"/>
  <c r="B17" i="25"/>
  <c r="C17" i="25"/>
  <c r="D17" i="25"/>
  <c r="E17" i="25"/>
  <c r="F17" i="25"/>
  <c r="G17" i="25"/>
  <c r="B18" i="25"/>
  <c r="C18" i="25"/>
  <c r="D18" i="25"/>
  <c r="E18" i="25"/>
  <c r="F18" i="25"/>
  <c r="G18" i="25"/>
  <c r="B19" i="25"/>
  <c r="C19" i="25"/>
  <c r="D19" i="25"/>
  <c r="E19" i="25"/>
  <c r="F19" i="25"/>
  <c r="G19" i="25"/>
  <c r="B20" i="25"/>
  <c r="C20" i="25"/>
  <c r="D20" i="25"/>
  <c r="E20" i="25"/>
  <c r="F20" i="25"/>
  <c r="G20" i="25"/>
  <c r="B21" i="25"/>
  <c r="C21" i="25"/>
  <c r="D21" i="25"/>
  <c r="E21" i="25"/>
  <c r="F21" i="25"/>
  <c r="G21" i="25"/>
  <c r="B22" i="25"/>
  <c r="C22" i="25"/>
  <c r="D22" i="25"/>
  <c r="E22" i="25"/>
  <c r="F22" i="25"/>
  <c r="G22" i="25"/>
  <c r="A23" i="25"/>
  <c r="A24" i="25"/>
  <c r="A25" i="25"/>
  <c r="B25" i="25"/>
  <c r="A26" i="25"/>
  <c r="B26" i="25"/>
  <c r="B27" i="25"/>
  <c r="A28" i="25"/>
  <c r="B28" i="25"/>
  <c r="A3" i="25"/>
  <c r="A1" i="36"/>
  <c r="C4" i="24"/>
  <c r="D4" i="24"/>
  <c r="E4" i="24"/>
  <c r="F4" i="24"/>
  <c r="G4" i="24"/>
  <c r="C5" i="24"/>
  <c r="D5" i="24"/>
  <c r="E5" i="24"/>
  <c r="F5" i="24"/>
  <c r="G5" i="24"/>
  <c r="C6" i="24"/>
  <c r="D6" i="24"/>
  <c r="E6" i="24"/>
  <c r="F6" i="24"/>
  <c r="G6" i="24"/>
  <c r="C7" i="24"/>
  <c r="D7" i="24"/>
  <c r="E7" i="24"/>
  <c r="F7" i="24"/>
  <c r="C8" i="24"/>
  <c r="D8" i="24"/>
  <c r="E8" i="24"/>
  <c r="F8" i="24"/>
  <c r="G8" i="24"/>
  <c r="C9" i="24"/>
  <c r="D9" i="24"/>
  <c r="E9" i="24"/>
  <c r="F9" i="24"/>
  <c r="G9" i="24"/>
  <c r="C10" i="24"/>
  <c r="D10" i="24"/>
  <c r="E10" i="24"/>
  <c r="F10" i="24"/>
  <c r="G10" i="24"/>
  <c r="C11" i="24"/>
  <c r="D11" i="24"/>
  <c r="E11" i="24"/>
  <c r="F11" i="24"/>
  <c r="G11" i="24"/>
  <c r="C13" i="24"/>
  <c r="D13" i="24"/>
  <c r="E13" i="24"/>
  <c r="F13" i="24"/>
  <c r="G13" i="24"/>
  <c r="C14" i="24"/>
  <c r="D14" i="24"/>
  <c r="E14" i="24"/>
  <c r="F14" i="24"/>
  <c r="G14" i="24"/>
  <c r="C15" i="24"/>
  <c r="D15" i="24"/>
  <c r="E15" i="24"/>
  <c r="F15" i="24"/>
  <c r="G15" i="24"/>
  <c r="C16" i="24"/>
  <c r="D16" i="24"/>
  <c r="E16" i="24"/>
  <c r="F16" i="24"/>
  <c r="G16" i="24"/>
  <c r="C17" i="24"/>
  <c r="D17" i="24"/>
  <c r="E17" i="24"/>
  <c r="F17" i="24"/>
  <c r="G17" i="24"/>
  <c r="C19" i="24"/>
  <c r="D19" i="24"/>
  <c r="E19" i="24"/>
  <c r="F19" i="24"/>
  <c r="G19" i="24"/>
  <c r="C21" i="24"/>
  <c r="D21" i="24"/>
  <c r="E21" i="24"/>
  <c r="F21" i="24"/>
  <c r="G21" i="24"/>
  <c r="C22" i="24"/>
  <c r="D22" i="24"/>
  <c r="E22" i="24"/>
  <c r="F22" i="24"/>
  <c r="G22" i="24"/>
  <c r="C23" i="24"/>
  <c r="D23" i="24"/>
  <c r="E23" i="24"/>
  <c r="F23" i="24"/>
  <c r="G23" i="24"/>
  <c r="C24" i="24"/>
  <c r="D24" i="24"/>
  <c r="E24" i="24"/>
  <c r="F24" i="24"/>
  <c r="G24" i="24"/>
  <c r="C26" i="24"/>
  <c r="D26" i="24"/>
  <c r="E26" i="24"/>
  <c r="F26" i="24"/>
  <c r="G26" i="24"/>
  <c r="C27" i="24"/>
  <c r="D27" i="24"/>
  <c r="E27" i="24"/>
  <c r="F27" i="24"/>
  <c r="G27" i="24"/>
  <c r="C28" i="24"/>
  <c r="D28" i="24"/>
  <c r="E28" i="24"/>
  <c r="F28" i="24"/>
  <c r="G28" i="24"/>
  <c r="C29" i="24"/>
  <c r="D29" i="24"/>
  <c r="E29" i="24"/>
  <c r="F29" i="24"/>
  <c r="G29" i="24"/>
  <c r="C33" i="24"/>
  <c r="D33" i="24"/>
  <c r="E33" i="24"/>
  <c r="B5" i="24"/>
  <c r="B6" i="24"/>
  <c r="B7" i="24"/>
  <c r="B8" i="24"/>
  <c r="B9" i="24"/>
  <c r="B10" i="24"/>
  <c r="B11" i="24"/>
  <c r="B13" i="24"/>
  <c r="B14" i="24"/>
  <c r="B15" i="24"/>
  <c r="B16" i="24"/>
  <c r="B17" i="24"/>
  <c r="B19" i="24"/>
  <c r="B21" i="24"/>
  <c r="B22" i="24"/>
  <c r="B23" i="24"/>
  <c r="B24" i="24"/>
  <c r="B26" i="24"/>
  <c r="B27" i="24"/>
  <c r="B28" i="24"/>
  <c r="B29" i="24"/>
  <c r="B33" i="24"/>
  <c r="B4" i="24"/>
  <c r="F21" i="9"/>
  <c r="F20" i="9"/>
  <c r="E3" i="6"/>
  <c r="E4" i="6"/>
  <c r="C11" i="6" s="1"/>
  <c r="B11" i="6" s="1"/>
  <c r="G24" i="35"/>
  <c r="G25" i="24" s="1"/>
  <c r="F24" i="35"/>
  <c r="F25" i="24" s="1"/>
  <c r="E24" i="35"/>
  <c r="E25" i="24" s="1"/>
  <c r="D24" i="35"/>
  <c r="D25" i="24" s="1"/>
  <c r="C24" i="35"/>
  <c r="C25" i="24" s="1"/>
  <c r="B24" i="35"/>
  <c r="B25" i="24" s="1"/>
  <c r="G17" i="35"/>
  <c r="G18" i="24" s="1"/>
  <c r="F17" i="35"/>
  <c r="F18" i="24" s="1"/>
  <c r="E17" i="35"/>
  <c r="E18" i="24" s="1"/>
  <c r="D17" i="35"/>
  <c r="D18" i="24" s="1"/>
  <c r="C17" i="35"/>
  <c r="C18" i="24" s="1"/>
  <c r="B17" i="35"/>
  <c r="B18" i="24" s="1"/>
  <c r="F11" i="35"/>
  <c r="F12" i="24" s="1"/>
  <c r="E11" i="35"/>
  <c r="E12" i="24" s="1"/>
  <c r="D11" i="35"/>
  <c r="D12" i="24" s="1"/>
  <c r="C11" i="35"/>
  <c r="C12" i="24" s="1"/>
  <c r="B11" i="35"/>
  <c r="B12" i="24" s="1"/>
  <c r="H163" i="1" l="1"/>
  <c r="G31" i="31" s="1"/>
  <c r="G163" i="1"/>
  <c r="F31" i="31" s="1"/>
  <c r="E26" i="6"/>
  <c r="I2" i="13"/>
  <c r="E163" i="1"/>
  <c r="D31" i="31" s="1"/>
  <c r="J7" i="28"/>
  <c r="K7" i="28"/>
  <c r="H7" i="28"/>
  <c r="G7" i="28"/>
  <c r="I7" i="28"/>
  <c r="F7" i="28"/>
  <c r="C7" i="28"/>
  <c r="D163" i="1"/>
  <c r="C31" i="31" s="1"/>
  <c r="E7" i="28"/>
  <c r="L7" i="28"/>
  <c r="D7" i="28"/>
  <c r="A19" i="35"/>
  <c r="A20" i="24" s="1"/>
  <c r="D28" i="30"/>
  <c r="F7" i="27"/>
  <c r="D10" i="25"/>
  <c r="E10" i="25"/>
  <c r="E5" i="6"/>
  <c r="C30" i="6"/>
  <c r="D29" i="6"/>
  <c r="C28" i="6"/>
  <c r="D27" i="6"/>
  <c r="C26" i="6"/>
  <c r="D25" i="6"/>
  <c r="C32" i="6"/>
  <c r="E23" i="6"/>
  <c r="D31" i="6"/>
  <c r="E22" i="6"/>
  <c r="E31" i="6"/>
  <c r="E29" i="6"/>
  <c r="E27" i="6"/>
  <c r="E25" i="6"/>
  <c r="C23" i="6"/>
  <c r="C31" i="6"/>
  <c r="C29" i="6"/>
  <c r="C27" i="6"/>
  <c r="C25" i="6"/>
  <c r="D22" i="6"/>
  <c r="E24" i="6"/>
  <c r="C22" i="6"/>
  <c r="E32" i="6"/>
  <c r="E30" i="6"/>
  <c r="E28" i="6"/>
  <c r="D24" i="6"/>
  <c r="D32" i="6"/>
  <c r="D30" i="6"/>
  <c r="D28" i="6"/>
  <c r="D26" i="6"/>
  <c r="C24" i="6"/>
  <c r="D23" i="6"/>
  <c r="G4" i="6" l="1"/>
  <c r="I3" i="13"/>
  <c r="I8" i="28"/>
  <c r="G10" i="25"/>
  <c r="F10" i="25"/>
  <c r="A153" i="1"/>
  <c r="A21" i="31" s="1"/>
  <c r="N153" i="1"/>
  <c r="H3" i="35"/>
  <c r="Q38" i="1"/>
  <c r="Q7" i="1"/>
  <c r="H14" i="25"/>
  <c r="A148" i="1"/>
  <c r="A16" i="31" s="1"/>
  <c r="A152" i="1"/>
  <c r="A20" i="31" s="1"/>
  <c r="E22" i="37"/>
  <c r="C22" i="37" s="1"/>
  <c r="E21" i="37"/>
  <c r="E20" i="37"/>
  <c r="C20" i="37" s="1"/>
  <c r="E18" i="37"/>
  <c r="E19" i="37"/>
  <c r="E17" i="37"/>
  <c r="A5" i="7"/>
  <c r="B5" i="7"/>
  <c r="C5" i="7"/>
  <c r="D5" i="7"/>
  <c r="E5" i="7"/>
  <c r="F5" i="7"/>
  <c r="G5" i="7"/>
  <c r="A7" i="7"/>
  <c r="B7" i="7"/>
  <c r="C7" i="7"/>
  <c r="D7" i="7"/>
  <c r="E7" i="7"/>
  <c r="F7" i="7"/>
  <c r="G7" i="7"/>
  <c r="A9" i="7"/>
  <c r="B9" i="7"/>
  <c r="C9" i="7"/>
  <c r="D9" i="7"/>
  <c r="E9" i="7"/>
  <c r="F9" i="7"/>
  <c r="G9" i="7"/>
  <c r="A11" i="7"/>
  <c r="B11" i="7"/>
  <c r="C11" i="7"/>
  <c r="D11" i="7"/>
  <c r="E11" i="7"/>
  <c r="F11" i="7"/>
  <c r="G11" i="7"/>
  <c r="A13" i="7"/>
  <c r="B13" i="7"/>
  <c r="C13" i="7"/>
  <c r="D13" i="7"/>
  <c r="E13" i="7"/>
  <c r="F13" i="7"/>
  <c r="G13" i="7"/>
  <c r="A15" i="7"/>
  <c r="B15" i="7"/>
  <c r="C15" i="7"/>
  <c r="D15" i="7"/>
  <c r="E15" i="7"/>
  <c r="F15" i="7"/>
  <c r="G15" i="7"/>
  <c r="A17" i="7"/>
  <c r="B17" i="7"/>
  <c r="C17" i="7"/>
  <c r="D17" i="7"/>
  <c r="E17" i="7"/>
  <c r="F17" i="7"/>
  <c r="G17" i="7"/>
  <c r="A19" i="7"/>
  <c r="A20" i="7"/>
  <c r="B20" i="7"/>
  <c r="C20" i="7"/>
  <c r="D20" i="7"/>
  <c r="E20" i="7"/>
  <c r="F20" i="7"/>
  <c r="G20" i="7"/>
  <c r="A22" i="7"/>
  <c r="B22" i="7"/>
  <c r="C22" i="7"/>
  <c r="D22" i="7"/>
  <c r="E22" i="7"/>
  <c r="F22" i="7"/>
  <c r="G22" i="7"/>
  <c r="A24" i="7"/>
  <c r="B24" i="7"/>
  <c r="C24" i="7"/>
  <c r="D24" i="7"/>
  <c r="E24" i="7"/>
  <c r="F24" i="7"/>
  <c r="G24" i="7"/>
  <c r="A26" i="7"/>
  <c r="B26" i="7"/>
  <c r="C26" i="7"/>
  <c r="D26" i="7"/>
  <c r="E26" i="7"/>
  <c r="F26" i="7"/>
  <c r="G26" i="7"/>
  <c r="A28" i="7"/>
  <c r="B28" i="7"/>
  <c r="C28" i="7"/>
  <c r="D28" i="7"/>
  <c r="E28" i="7"/>
  <c r="F28" i="7"/>
  <c r="G28" i="7"/>
  <c r="A30" i="7"/>
  <c r="B30" i="7"/>
  <c r="C30" i="7"/>
  <c r="D30" i="7"/>
  <c r="E30" i="7"/>
  <c r="F30" i="7"/>
  <c r="G30" i="7"/>
  <c r="A31" i="7"/>
  <c r="A32" i="7"/>
  <c r="A33" i="7"/>
  <c r="B33" i="7"/>
  <c r="C33" i="7"/>
  <c r="D33" i="7"/>
  <c r="E33" i="7"/>
  <c r="F33" i="7"/>
  <c r="G33" i="7"/>
  <c r="A35" i="7"/>
  <c r="B35" i="7"/>
  <c r="C35" i="7"/>
  <c r="D35" i="7"/>
  <c r="E35" i="7"/>
  <c r="F35" i="7"/>
  <c r="G35" i="7"/>
  <c r="A37" i="7"/>
  <c r="B37" i="7"/>
  <c r="C37" i="7"/>
  <c r="D37" i="7"/>
  <c r="E37" i="7"/>
  <c r="F37" i="7"/>
  <c r="G37" i="7"/>
  <c r="A39" i="7"/>
  <c r="B39" i="7"/>
  <c r="C39" i="7"/>
  <c r="D39" i="7"/>
  <c r="E39" i="7"/>
  <c r="F39" i="7"/>
  <c r="G39" i="7"/>
  <c r="A41" i="7"/>
  <c r="B41" i="7"/>
  <c r="C41" i="7"/>
  <c r="D41" i="7"/>
  <c r="E41" i="7"/>
  <c r="F41" i="7"/>
  <c r="G41" i="7"/>
  <c r="A43" i="7"/>
  <c r="A44" i="7"/>
  <c r="A45" i="7"/>
  <c r="A46" i="7"/>
  <c r="B46" i="7"/>
  <c r="C46" i="7"/>
  <c r="D46" i="7"/>
  <c r="E46" i="7"/>
  <c r="F46" i="7"/>
  <c r="G46" i="7"/>
  <c r="A48" i="7"/>
  <c r="B48" i="7"/>
  <c r="C48" i="7"/>
  <c r="D48" i="7"/>
  <c r="E48" i="7"/>
  <c r="F48" i="7"/>
  <c r="G48" i="7"/>
  <c r="A50" i="7"/>
  <c r="B50" i="7"/>
  <c r="C50" i="7"/>
  <c r="D50" i="7"/>
  <c r="E50" i="7"/>
  <c r="F50" i="7"/>
  <c r="G50" i="7"/>
  <c r="A52" i="7"/>
  <c r="B52" i="7"/>
  <c r="C52" i="7"/>
  <c r="D52" i="7"/>
  <c r="E52" i="7"/>
  <c r="F52" i="7"/>
  <c r="G52" i="7"/>
  <c r="A54" i="7"/>
  <c r="A55" i="7"/>
  <c r="A56" i="7"/>
  <c r="B56" i="7"/>
  <c r="C56" i="7"/>
  <c r="D56" i="7"/>
  <c r="E56" i="7"/>
  <c r="F56" i="7"/>
  <c r="G56" i="7"/>
  <c r="A57" i="7"/>
  <c r="B57" i="7"/>
  <c r="C57" i="7"/>
  <c r="D57" i="7"/>
  <c r="E57" i="7"/>
  <c r="F57" i="7"/>
  <c r="G57" i="7"/>
  <c r="A58" i="7"/>
  <c r="B58" i="7"/>
  <c r="C58" i="7"/>
  <c r="D58" i="7"/>
  <c r="E58" i="7"/>
  <c r="F58" i="7"/>
  <c r="G58" i="7"/>
  <c r="A59" i="7"/>
  <c r="B59" i="7"/>
  <c r="C59" i="7"/>
  <c r="D59" i="7"/>
  <c r="E59" i="7"/>
  <c r="F59" i="7"/>
  <c r="G59" i="7"/>
  <c r="A60" i="7"/>
  <c r="B60" i="7"/>
  <c r="C60" i="7"/>
  <c r="D60" i="7"/>
  <c r="E60" i="7"/>
  <c r="F60" i="7"/>
  <c r="G60" i="7"/>
  <c r="A61" i="7"/>
  <c r="A62" i="7"/>
  <c r="A63" i="7"/>
  <c r="A64" i="7"/>
  <c r="A65" i="7"/>
  <c r="A66" i="7"/>
  <c r="A67" i="7"/>
  <c r="A68" i="7"/>
  <c r="B68" i="7"/>
  <c r="B69" i="7"/>
  <c r="A70" i="7"/>
  <c r="B70" i="7"/>
  <c r="A71" i="7"/>
  <c r="B71" i="7"/>
  <c r="C71" i="7"/>
  <c r="E71" i="7"/>
  <c r="F71" i="7"/>
  <c r="G71" i="7"/>
  <c r="A72" i="7"/>
  <c r="B72" i="7"/>
  <c r="C72" i="7"/>
  <c r="D72" i="7"/>
  <c r="E72" i="7"/>
  <c r="F72" i="7"/>
  <c r="G72" i="7"/>
  <c r="A73" i="7"/>
  <c r="A74" i="7"/>
  <c r="A75" i="7"/>
  <c r="A76" i="7"/>
  <c r="B76" i="7"/>
  <c r="C76" i="7"/>
  <c r="D76" i="7"/>
  <c r="E76" i="7"/>
  <c r="F76" i="7"/>
  <c r="G76" i="7"/>
  <c r="B77" i="7"/>
  <c r="A78" i="7"/>
  <c r="B78" i="7"/>
  <c r="C78" i="7"/>
  <c r="D78" i="7"/>
  <c r="E78" i="7"/>
  <c r="F78" i="7"/>
  <c r="G78" i="7"/>
  <c r="B79" i="7"/>
  <c r="A80" i="7"/>
  <c r="B80" i="7"/>
  <c r="C80" i="7"/>
  <c r="D80" i="7"/>
  <c r="E80" i="7"/>
  <c r="F80" i="7"/>
  <c r="G80" i="7"/>
  <c r="B81" i="7"/>
  <c r="A82" i="7"/>
  <c r="B82" i="7"/>
  <c r="A83" i="7"/>
  <c r="B83" i="7"/>
  <c r="C83" i="7"/>
  <c r="D83" i="7"/>
  <c r="E83" i="7"/>
  <c r="F83" i="7"/>
  <c r="G83" i="7"/>
  <c r="B84" i="7"/>
  <c r="A85" i="7"/>
  <c r="B85" i="7"/>
  <c r="C85" i="7"/>
  <c r="D85" i="7"/>
  <c r="E85" i="7"/>
  <c r="F85" i="7"/>
  <c r="G85" i="7"/>
  <c r="B86" i="7"/>
  <c r="A87" i="7"/>
  <c r="B87" i="7"/>
  <c r="A88" i="7"/>
  <c r="B88" i="7"/>
  <c r="C88" i="7"/>
  <c r="D88" i="7"/>
  <c r="E88" i="7"/>
  <c r="F88" i="7"/>
  <c r="G88" i="7"/>
  <c r="B89" i="7"/>
  <c r="A90" i="7"/>
  <c r="B90" i="7"/>
  <c r="C90" i="7"/>
  <c r="D90" i="7"/>
  <c r="E90" i="7"/>
  <c r="F90" i="7"/>
  <c r="G90" i="7"/>
  <c r="B91" i="7"/>
  <c r="A92" i="7"/>
  <c r="B92" i="7"/>
  <c r="C92" i="7"/>
  <c r="D92" i="7"/>
  <c r="E92" i="7"/>
  <c r="F92" i="7"/>
  <c r="G92" i="7"/>
  <c r="B93" i="7"/>
  <c r="A94" i="7"/>
  <c r="B94" i="7"/>
  <c r="C94" i="7"/>
  <c r="D94" i="7"/>
  <c r="E94" i="7"/>
  <c r="F94" i="7"/>
  <c r="G94" i="7"/>
  <c r="B95" i="7"/>
  <c r="A96" i="7"/>
  <c r="B96" i="7"/>
  <c r="C96" i="7"/>
  <c r="D96" i="7"/>
  <c r="E96" i="7"/>
  <c r="F96" i="7"/>
  <c r="G96" i="7"/>
  <c r="B97" i="7"/>
  <c r="A98" i="7"/>
  <c r="B98" i="7"/>
  <c r="A99" i="7"/>
  <c r="B99" i="7"/>
  <c r="B100" i="7"/>
  <c r="C100" i="7"/>
  <c r="D100" i="7"/>
  <c r="E100" i="7"/>
  <c r="F100" i="7"/>
  <c r="G100" i="7"/>
  <c r="B101" i="7"/>
  <c r="B102" i="7"/>
  <c r="C102" i="7"/>
  <c r="D102" i="7"/>
  <c r="E102" i="7"/>
  <c r="G102" i="7"/>
  <c r="B103" i="7"/>
  <c r="B104" i="7"/>
  <c r="C104" i="7"/>
  <c r="D104" i="7"/>
  <c r="E104" i="7"/>
  <c r="F104" i="7"/>
  <c r="G104" i="7"/>
  <c r="B105" i="7"/>
  <c r="B106" i="7"/>
  <c r="C106" i="7"/>
  <c r="D106" i="7"/>
  <c r="E106" i="7"/>
  <c r="F106" i="7"/>
  <c r="G106" i="7"/>
  <c r="B107" i="7"/>
  <c r="B108" i="7"/>
  <c r="C108" i="7"/>
  <c r="D108" i="7"/>
  <c r="E108" i="7"/>
  <c r="F108" i="7"/>
  <c r="G108" i="7"/>
  <c r="B109" i="7"/>
  <c r="B110" i="7"/>
  <c r="C110" i="7"/>
  <c r="D110" i="7"/>
  <c r="E110" i="7"/>
  <c r="F110" i="7"/>
  <c r="G110" i="7"/>
  <c r="B111" i="7"/>
  <c r="A112" i="7"/>
  <c r="B112" i="7"/>
  <c r="A113" i="7"/>
  <c r="B113" i="7"/>
  <c r="C113" i="7"/>
  <c r="D113" i="7"/>
  <c r="E113" i="7"/>
  <c r="F113" i="7"/>
  <c r="G113" i="7"/>
  <c r="B114" i="7"/>
  <c r="A115" i="7"/>
  <c r="B115" i="7"/>
  <c r="A116" i="7"/>
  <c r="B116" i="7"/>
  <c r="C116" i="7"/>
  <c r="D116" i="7"/>
  <c r="E116" i="7"/>
  <c r="F116" i="7"/>
  <c r="G116" i="7"/>
  <c r="B117" i="7"/>
  <c r="A118" i="7"/>
  <c r="B118" i="7"/>
  <c r="A119" i="7"/>
  <c r="B119" i="7"/>
  <c r="C119" i="7"/>
  <c r="D119" i="7"/>
  <c r="E119" i="7"/>
  <c r="F119" i="7"/>
  <c r="G119" i="7"/>
  <c r="A120" i="7"/>
  <c r="B120" i="7"/>
  <c r="A121" i="7"/>
  <c r="B121" i="7"/>
  <c r="C3" i="7"/>
  <c r="D3" i="7"/>
  <c r="E3" i="7"/>
  <c r="F3" i="7"/>
  <c r="G3" i="7"/>
  <c r="B3" i="7"/>
  <c r="Q67" i="1"/>
  <c r="Q66" i="1"/>
  <c r="Q65" i="1"/>
  <c r="Q64" i="1"/>
  <c r="Q63" i="1"/>
  <c r="Q59" i="1"/>
  <c r="Q57" i="1"/>
  <c r="Q55" i="1"/>
  <c r="Q48" i="1"/>
  <c r="Q46" i="1"/>
  <c r="Q44" i="1"/>
  <c r="I44" i="1" s="1"/>
  <c r="Q42" i="1"/>
  <c r="Q30" i="1"/>
  <c r="Q28" i="1"/>
  <c r="Q26" i="1"/>
  <c r="Q24" i="1"/>
  <c r="Q22" i="1"/>
  <c r="Q19" i="1"/>
  <c r="Q17" i="1"/>
  <c r="Q15" i="1"/>
  <c r="Q13" i="1"/>
  <c r="Q11" i="1"/>
  <c r="Q9" i="1"/>
  <c r="Q129" i="1"/>
  <c r="Q126" i="1"/>
  <c r="Q123" i="1"/>
  <c r="Q120" i="1"/>
  <c r="I120" i="1" s="1"/>
  <c r="Q118" i="1"/>
  <c r="Q116" i="1"/>
  <c r="Q114" i="1"/>
  <c r="Q112" i="1"/>
  <c r="Q110" i="1"/>
  <c r="Q106" i="1"/>
  <c r="Q104" i="1"/>
  <c r="Q102" i="1"/>
  <c r="Q100" i="1"/>
  <c r="Q98" i="1"/>
  <c r="Q95" i="1"/>
  <c r="Q93" i="1"/>
  <c r="Q90" i="1"/>
  <c r="Q88" i="1"/>
  <c r="D60" i="1"/>
  <c r="E60" i="1"/>
  <c r="F60" i="1"/>
  <c r="G60" i="1"/>
  <c r="H60" i="1"/>
  <c r="C60" i="1"/>
  <c r="D58" i="1"/>
  <c r="E58" i="1"/>
  <c r="F58" i="1"/>
  <c r="G58" i="1"/>
  <c r="H58" i="1"/>
  <c r="C58" i="1"/>
  <c r="D54" i="1"/>
  <c r="E54" i="1"/>
  <c r="F54" i="1"/>
  <c r="G54" i="1"/>
  <c r="H54" i="1"/>
  <c r="H191" i="1" s="1"/>
  <c r="D56" i="1"/>
  <c r="E56" i="1"/>
  <c r="F56" i="1"/>
  <c r="G56" i="1"/>
  <c r="H56" i="1"/>
  <c r="C56" i="1"/>
  <c r="C54" i="1"/>
  <c r="H192" i="1" l="1"/>
  <c r="G191" i="1"/>
  <c r="G151" i="1"/>
  <c r="H150" i="1"/>
  <c r="G150" i="1"/>
  <c r="G192" i="1"/>
  <c r="H151" i="1"/>
  <c r="H19" i="27"/>
  <c r="J8" i="28"/>
  <c r="H38" i="30"/>
  <c r="I235" i="1"/>
  <c r="G20" i="19" s="1"/>
  <c r="G47" i="7"/>
  <c r="G20" i="28"/>
  <c r="B49" i="7"/>
  <c r="B22" i="28"/>
  <c r="E47" i="7"/>
  <c r="E20" i="28"/>
  <c r="C51" i="7"/>
  <c r="C24" i="28"/>
  <c r="G49" i="7"/>
  <c r="G22" i="28"/>
  <c r="D47" i="7"/>
  <c r="D20" i="28"/>
  <c r="B53" i="7"/>
  <c r="B26" i="28"/>
  <c r="E51" i="7"/>
  <c r="E24" i="28"/>
  <c r="D51" i="7"/>
  <c r="D24" i="28"/>
  <c r="F49" i="7"/>
  <c r="F22" i="28"/>
  <c r="C47" i="7"/>
  <c r="C20" i="28"/>
  <c r="G53" i="7"/>
  <c r="G26" i="28"/>
  <c r="J44" i="1"/>
  <c r="H10" i="28"/>
  <c r="C53" i="7"/>
  <c r="C26" i="28"/>
  <c r="B47" i="7"/>
  <c r="B20" i="28"/>
  <c r="E49" i="7"/>
  <c r="E22" i="28"/>
  <c r="B44" i="7"/>
  <c r="B17" i="28"/>
  <c r="F47" i="7"/>
  <c r="F20" i="28"/>
  <c r="B51" i="7"/>
  <c r="B24" i="28"/>
  <c r="F53" i="7"/>
  <c r="F26" i="28"/>
  <c r="D49" i="7"/>
  <c r="D22" i="28"/>
  <c r="G51" i="7"/>
  <c r="G24" i="28"/>
  <c r="E53" i="7"/>
  <c r="E26" i="28"/>
  <c r="C49" i="7"/>
  <c r="C22" i="28"/>
  <c r="F51" i="7"/>
  <c r="F24" i="28"/>
  <c r="D53" i="7"/>
  <c r="D26" i="28"/>
  <c r="C18" i="37"/>
  <c r="I3" i="35"/>
  <c r="H4" i="24"/>
  <c r="H6" i="30"/>
  <c r="H5" i="38" l="1"/>
  <c r="H8" i="38"/>
  <c r="J19" i="27"/>
  <c r="H14" i="28"/>
  <c r="I14" i="28"/>
  <c r="I5" i="38"/>
  <c r="L8" i="28"/>
  <c r="K8" i="28"/>
  <c r="K44" i="1"/>
  <c r="I10" i="28"/>
  <c r="I4" i="24"/>
  <c r="J3" i="35"/>
  <c r="F188" i="1"/>
  <c r="E22" i="39" s="1"/>
  <c r="F22" i="39"/>
  <c r="G22" i="39"/>
  <c r="I188" i="1"/>
  <c r="H22" i="39" s="1"/>
  <c r="J188" i="1"/>
  <c r="I22" i="39" s="1"/>
  <c r="K188" i="1"/>
  <c r="J22" i="39" s="1"/>
  <c r="L188" i="1"/>
  <c r="K22" i="39" s="1"/>
  <c r="M188" i="1"/>
  <c r="L22" i="39" s="1"/>
  <c r="E193" i="1"/>
  <c r="D27" i="39" s="1"/>
  <c r="F193" i="1"/>
  <c r="E27" i="39" s="1"/>
  <c r="F27" i="39"/>
  <c r="G27" i="39"/>
  <c r="I193" i="1"/>
  <c r="H27" i="39" s="1"/>
  <c r="J193" i="1"/>
  <c r="I27" i="39" s="1"/>
  <c r="K193" i="1"/>
  <c r="J27" i="39" s="1"/>
  <c r="L193" i="1"/>
  <c r="K27" i="39" s="1"/>
  <c r="M193" i="1"/>
  <c r="L27" i="39" s="1"/>
  <c r="E194" i="1"/>
  <c r="D28" i="39" s="1"/>
  <c r="F194" i="1"/>
  <c r="E28" i="39" s="1"/>
  <c r="F28" i="39"/>
  <c r="G28" i="39"/>
  <c r="E195" i="1"/>
  <c r="D29" i="39" s="1"/>
  <c r="F195" i="1"/>
  <c r="E29" i="39" s="1"/>
  <c r="F29" i="39"/>
  <c r="G29" i="39"/>
  <c r="I195" i="1"/>
  <c r="H29" i="39" s="1"/>
  <c r="J195" i="1"/>
  <c r="I29" i="39" s="1"/>
  <c r="K195" i="1"/>
  <c r="J29" i="39" s="1"/>
  <c r="L195" i="1"/>
  <c r="K29" i="39" s="1"/>
  <c r="M195" i="1"/>
  <c r="L29" i="39" s="1"/>
  <c r="E196" i="1"/>
  <c r="D30" i="39" s="1"/>
  <c r="E30" i="39"/>
  <c r="F30" i="39"/>
  <c r="G30" i="39"/>
  <c r="C30" i="39"/>
  <c r="D195" i="1"/>
  <c r="C29" i="39" s="1"/>
  <c r="D194" i="1"/>
  <c r="C28" i="39" s="1"/>
  <c r="D193" i="1"/>
  <c r="C27" i="39" s="1"/>
  <c r="D188" i="1"/>
  <c r="C22" i="39" s="1"/>
  <c r="E176" i="1"/>
  <c r="D10" i="39" s="1"/>
  <c r="F176" i="1"/>
  <c r="E10" i="39" s="1"/>
  <c r="F10" i="39"/>
  <c r="G10" i="39"/>
  <c r="D176" i="1"/>
  <c r="C10" i="39" s="1"/>
  <c r="E147" i="1"/>
  <c r="D15" i="31" s="1"/>
  <c r="F147" i="1"/>
  <c r="E15" i="31" s="1"/>
  <c r="F15" i="31"/>
  <c r="G15" i="31"/>
  <c r="O129" i="1"/>
  <c r="E26" i="37" s="1"/>
  <c r="B56" i="35"/>
  <c r="H38" i="35"/>
  <c r="H39" i="35"/>
  <c r="H37" i="35"/>
  <c r="H49" i="35"/>
  <c r="H50" i="35"/>
  <c r="H51" i="35"/>
  <c r="H52" i="35"/>
  <c r="H53" i="35"/>
  <c r="H54" i="35"/>
  <c r="H55" i="35"/>
  <c r="H41" i="35"/>
  <c r="H42" i="35"/>
  <c r="C56" i="35"/>
  <c r="D56" i="35"/>
  <c r="E56" i="35"/>
  <c r="F56" i="35"/>
  <c r="G56" i="35"/>
  <c r="C40" i="35"/>
  <c r="D40" i="35"/>
  <c r="E40" i="35"/>
  <c r="F40" i="35"/>
  <c r="G40" i="35"/>
  <c r="D127" i="1"/>
  <c r="C9" i="38" s="1"/>
  <c r="E127" i="1"/>
  <c r="D9" i="38" s="1"/>
  <c r="F127" i="1"/>
  <c r="E9" i="38" s="1"/>
  <c r="G127" i="1"/>
  <c r="H127" i="1"/>
  <c r="D124" i="1"/>
  <c r="C6" i="38" s="1"/>
  <c r="E124" i="1"/>
  <c r="D6" i="38" s="1"/>
  <c r="F124" i="1"/>
  <c r="E6" i="38" s="1"/>
  <c r="G124" i="1"/>
  <c r="H124" i="1"/>
  <c r="D121" i="1"/>
  <c r="C39" i="30" s="1"/>
  <c r="E121" i="1"/>
  <c r="D39" i="30" s="1"/>
  <c r="F121" i="1"/>
  <c r="E39" i="30" s="1"/>
  <c r="G121" i="1"/>
  <c r="H121" i="1"/>
  <c r="D119" i="1"/>
  <c r="E119" i="1"/>
  <c r="D37" i="30" s="1"/>
  <c r="F119" i="1"/>
  <c r="E37" i="30" s="1"/>
  <c r="G119" i="1"/>
  <c r="H119" i="1"/>
  <c r="D117" i="1"/>
  <c r="C35" i="30" s="1"/>
  <c r="E117" i="1"/>
  <c r="D35" i="30" s="1"/>
  <c r="F117" i="1"/>
  <c r="E35" i="30" s="1"/>
  <c r="G117" i="1"/>
  <c r="H117" i="1"/>
  <c r="D115" i="1"/>
  <c r="E115" i="1"/>
  <c r="D33" i="30" s="1"/>
  <c r="F115" i="1"/>
  <c r="E33" i="30" s="1"/>
  <c r="G115" i="1"/>
  <c r="H115" i="1"/>
  <c r="D113" i="1"/>
  <c r="C31" i="30" s="1"/>
  <c r="E113" i="1"/>
  <c r="D31" i="30" s="1"/>
  <c r="F113" i="1"/>
  <c r="E31" i="30" s="1"/>
  <c r="G113" i="1"/>
  <c r="G178" i="1" s="1"/>
  <c r="H113" i="1"/>
  <c r="D111" i="1"/>
  <c r="E111" i="1"/>
  <c r="D29" i="30" s="1"/>
  <c r="F111" i="1"/>
  <c r="G111" i="1"/>
  <c r="H111" i="1"/>
  <c r="A127" i="1"/>
  <c r="A124" i="1"/>
  <c r="A54" i="35"/>
  <c r="A21" i="25" s="1"/>
  <c r="A55" i="35"/>
  <c r="A22" i="25" s="1"/>
  <c r="B40" i="35"/>
  <c r="D107" i="1"/>
  <c r="C25" i="30" s="1"/>
  <c r="E107" i="1"/>
  <c r="D25" i="30" s="1"/>
  <c r="F107" i="1"/>
  <c r="E25" i="30" s="1"/>
  <c r="G107" i="1"/>
  <c r="H107" i="1"/>
  <c r="H144" i="1" s="1"/>
  <c r="D105" i="1"/>
  <c r="E105" i="1"/>
  <c r="F105" i="1"/>
  <c r="G105" i="1"/>
  <c r="G143" i="1" s="1"/>
  <c r="H105" i="1"/>
  <c r="H143" i="1" s="1"/>
  <c r="D103" i="1"/>
  <c r="E103" i="1"/>
  <c r="F103" i="1"/>
  <c r="G103" i="1"/>
  <c r="G142" i="1" s="1"/>
  <c r="H103" i="1"/>
  <c r="H142" i="1" s="1"/>
  <c r="C19" i="30"/>
  <c r="D19" i="30"/>
  <c r="E19" i="30"/>
  <c r="G19" i="30"/>
  <c r="E99" i="1"/>
  <c r="F99" i="1"/>
  <c r="E17" i="30" s="1"/>
  <c r="G99" i="1"/>
  <c r="H99" i="1"/>
  <c r="D96" i="1"/>
  <c r="E96" i="1"/>
  <c r="F96" i="1"/>
  <c r="E14" i="30" s="1"/>
  <c r="G96" i="1"/>
  <c r="H96" i="1"/>
  <c r="D94" i="1"/>
  <c r="C12" i="30" s="1"/>
  <c r="E94" i="1"/>
  <c r="D12" i="30" s="1"/>
  <c r="F94" i="1"/>
  <c r="E12" i="30" s="1"/>
  <c r="G94" i="1"/>
  <c r="H94" i="1"/>
  <c r="D89" i="1"/>
  <c r="A107" i="1"/>
  <c r="A105" i="1"/>
  <c r="A103" i="1"/>
  <c r="A101" i="1"/>
  <c r="A99" i="1"/>
  <c r="A96" i="1"/>
  <c r="A94" i="1"/>
  <c r="A91" i="1"/>
  <c r="A89" i="1"/>
  <c r="A87" i="1"/>
  <c r="A44" i="35"/>
  <c r="A11" i="25" s="1"/>
  <c r="A45" i="35"/>
  <c r="A12" i="25" s="1"/>
  <c r="A46" i="35"/>
  <c r="A13" i="25" s="1"/>
  <c r="A47" i="35"/>
  <c r="A14" i="25" s="1"/>
  <c r="A42" i="35"/>
  <c r="A9" i="25" s="1"/>
  <c r="A43" i="35"/>
  <c r="A10" i="25" s="1"/>
  <c r="A41" i="35"/>
  <c r="A8" i="25" s="1"/>
  <c r="A38" i="35"/>
  <c r="A5" i="25" s="1"/>
  <c r="A39" i="35"/>
  <c r="A6" i="25" s="1"/>
  <c r="A37" i="35"/>
  <c r="A4" i="25" s="1"/>
  <c r="F151" i="1"/>
  <c r="E19" i="31" s="1"/>
  <c r="F150" i="1"/>
  <c r="E18" i="31" s="1"/>
  <c r="G18" i="31"/>
  <c r="D192" i="1"/>
  <c r="C26" i="39" s="1"/>
  <c r="G25" i="39"/>
  <c r="A60" i="1"/>
  <c r="A58" i="1"/>
  <c r="A56" i="1"/>
  <c r="A22" i="28" s="1"/>
  <c r="A54" i="1"/>
  <c r="D49" i="1"/>
  <c r="C15" i="28" s="1"/>
  <c r="E49" i="1"/>
  <c r="D15" i="28" s="1"/>
  <c r="F49" i="1"/>
  <c r="E15" i="28" s="1"/>
  <c r="G49" i="1"/>
  <c r="H49" i="1"/>
  <c r="C49" i="1"/>
  <c r="D47" i="1"/>
  <c r="E47" i="1"/>
  <c r="F47" i="1"/>
  <c r="G47" i="1"/>
  <c r="H47" i="1"/>
  <c r="C47" i="1"/>
  <c r="C11" i="28"/>
  <c r="E11" i="28"/>
  <c r="D43" i="1"/>
  <c r="E43" i="1"/>
  <c r="J26" i="2" s="1"/>
  <c r="F43" i="1"/>
  <c r="G43" i="1"/>
  <c r="H43" i="1"/>
  <c r="C43" i="1"/>
  <c r="D39" i="1"/>
  <c r="E39" i="1"/>
  <c r="F39" i="1"/>
  <c r="E5" i="28" s="1"/>
  <c r="G39" i="1"/>
  <c r="G162" i="1" s="1"/>
  <c r="H39" i="1"/>
  <c r="C39" i="1"/>
  <c r="A49" i="1"/>
  <c r="A47" i="1"/>
  <c r="A45" i="1"/>
  <c r="A11" i="28" s="1"/>
  <c r="A43" i="1"/>
  <c r="A9" i="28" s="1"/>
  <c r="A39" i="1"/>
  <c r="D31" i="1"/>
  <c r="E31" i="1"/>
  <c r="D31" i="27" s="1"/>
  <c r="F31" i="1"/>
  <c r="G31" i="1"/>
  <c r="H175" i="1" s="1"/>
  <c r="H31" i="1"/>
  <c r="C31" i="1"/>
  <c r="B31" i="27" s="1"/>
  <c r="D29" i="1"/>
  <c r="E29" i="1"/>
  <c r="F29" i="1"/>
  <c r="G29" i="1"/>
  <c r="H29" i="1"/>
  <c r="I116" i="1" s="1"/>
  <c r="I233" i="1" s="1"/>
  <c r="G18" i="19" s="1"/>
  <c r="D27" i="1"/>
  <c r="E27" i="1"/>
  <c r="F27" i="1"/>
  <c r="G27" i="1"/>
  <c r="H27" i="1"/>
  <c r="C27" i="1"/>
  <c r="D25" i="1"/>
  <c r="E25" i="1"/>
  <c r="F25" i="1"/>
  <c r="G25" i="1"/>
  <c r="H25" i="1"/>
  <c r="I112" i="1" s="1"/>
  <c r="C25" i="1"/>
  <c r="B25" i="27" s="1"/>
  <c r="D23" i="1"/>
  <c r="E23" i="1"/>
  <c r="D23" i="27" s="1"/>
  <c r="F23" i="1"/>
  <c r="G23" i="1"/>
  <c r="H23" i="1"/>
  <c r="A31" i="1"/>
  <c r="A29" i="1"/>
  <c r="A27" i="1"/>
  <c r="A27" i="27" s="1"/>
  <c r="A25" i="1"/>
  <c r="A25" i="27" s="1"/>
  <c r="A23" i="1"/>
  <c r="D20" i="1"/>
  <c r="E20" i="1"/>
  <c r="F20" i="1"/>
  <c r="G161" i="1" s="1"/>
  <c r="G20" i="1"/>
  <c r="H20" i="1"/>
  <c r="C20" i="1"/>
  <c r="D18" i="1"/>
  <c r="C18" i="27" s="1"/>
  <c r="E18" i="1"/>
  <c r="F18" i="1"/>
  <c r="G18" i="1"/>
  <c r="H18" i="1"/>
  <c r="C18" i="1"/>
  <c r="D16" i="1"/>
  <c r="E16" i="1"/>
  <c r="F16" i="1"/>
  <c r="G16" i="1"/>
  <c r="H16" i="1"/>
  <c r="C16" i="1"/>
  <c r="D14" i="1"/>
  <c r="E14" i="1"/>
  <c r="F14" i="1"/>
  <c r="G14" i="1"/>
  <c r="H14" i="1"/>
  <c r="C14" i="1"/>
  <c r="E12" i="1"/>
  <c r="C12" i="1"/>
  <c r="D10" i="1"/>
  <c r="E10" i="1"/>
  <c r="F10" i="1"/>
  <c r="G10" i="1"/>
  <c r="H10" i="1"/>
  <c r="C10" i="1"/>
  <c r="D8" i="1"/>
  <c r="E8" i="1"/>
  <c r="F8" i="1"/>
  <c r="G155" i="1" s="1"/>
  <c r="G8" i="1"/>
  <c r="H8" i="1"/>
  <c r="C8" i="1"/>
  <c r="A20" i="1"/>
  <c r="A18" i="1"/>
  <c r="A16" i="1"/>
  <c r="A14" i="1"/>
  <c r="A12" i="1"/>
  <c r="A12" i="27" s="1"/>
  <c r="A10" i="1"/>
  <c r="A10" i="27" s="1"/>
  <c r="A8" i="1"/>
  <c r="A8" i="27" s="1"/>
  <c r="A6" i="1"/>
  <c r="D6" i="1"/>
  <c r="E6" i="1"/>
  <c r="F6" i="1"/>
  <c r="G6" i="1"/>
  <c r="C29" i="35"/>
  <c r="D29" i="35"/>
  <c r="E29" i="35"/>
  <c r="F29" i="35"/>
  <c r="G29" i="35"/>
  <c r="B29" i="35"/>
  <c r="H26" i="35"/>
  <c r="H27" i="35"/>
  <c r="H28" i="35"/>
  <c r="H20" i="35"/>
  <c r="H21" i="35"/>
  <c r="H22" i="35"/>
  <c r="H23" i="35"/>
  <c r="H15" i="35"/>
  <c r="H16" i="35"/>
  <c r="H4" i="35"/>
  <c r="H5" i="35"/>
  <c r="H8" i="35"/>
  <c r="H9" i="35"/>
  <c r="H10" i="35"/>
  <c r="A1" i="35"/>
  <c r="G2" i="35"/>
  <c r="E87" i="1"/>
  <c r="H25" i="35"/>
  <c r="H18" i="35"/>
  <c r="H12" i="35"/>
  <c r="I6" i="1"/>
  <c r="H6" i="27" s="1"/>
  <c r="G262" i="1"/>
  <c r="E262" i="1"/>
  <c r="G261" i="1"/>
  <c r="E261" i="1"/>
  <c r="E310" i="1"/>
  <c r="F310" i="1"/>
  <c r="G310" i="1"/>
  <c r="H310" i="1"/>
  <c r="D310" i="1"/>
  <c r="E311" i="1"/>
  <c r="F311" i="1"/>
  <c r="G311" i="1"/>
  <c r="H311" i="1"/>
  <c r="D311" i="1"/>
  <c r="O16" i="13"/>
  <c r="I6" i="30"/>
  <c r="N110" i="1" l="1"/>
  <c r="I110" i="1" s="1"/>
  <c r="G172" i="1"/>
  <c r="N114" i="1"/>
  <c r="C19" i="37" s="1"/>
  <c r="M25" i="2"/>
  <c r="H160" i="1"/>
  <c r="H171" i="1"/>
  <c r="G5" i="39" s="1"/>
  <c r="G175" i="1"/>
  <c r="F9" i="39" s="1"/>
  <c r="H159" i="1"/>
  <c r="L8" i="38"/>
  <c r="I8" i="38"/>
  <c r="D17" i="30"/>
  <c r="J8" i="38"/>
  <c r="G166" i="1"/>
  <c r="F34" i="31" s="1"/>
  <c r="C37" i="30"/>
  <c r="G174" i="1"/>
  <c r="F8" i="39" s="1"/>
  <c r="G31" i="30"/>
  <c r="H178" i="1"/>
  <c r="F37" i="30"/>
  <c r="G181" i="1"/>
  <c r="G6" i="38"/>
  <c r="H145" i="1"/>
  <c r="G13" i="31" s="1"/>
  <c r="G37" i="30"/>
  <c r="H181" i="1"/>
  <c r="G15" i="39" s="1"/>
  <c r="F27" i="27"/>
  <c r="H173" i="1"/>
  <c r="G7" i="39" s="1"/>
  <c r="G156" i="1"/>
  <c r="F24" i="31" s="1"/>
  <c r="G158" i="1"/>
  <c r="G173" i="1"/>
  <c r="G15" i="28"/>
  <c r="H166" i="1"/>
  <c r="G34" i="31" s="1"/>
  <c r="G14" i="30"/>
  <c r="H139" i="1"/>
  <c r="G7" i="31" s="1"/>
  <c r="F25" i="30"/>
  <c r="G144" i="1"/>
  <c r="G35" i="30"/>
  <c r="H180" i="1"/>
  <c r="F6" i="38"/>
  <c r="G145" i="1"/>
  <c r="F13" i="31" s="1"/>
  <c r="F10" i="27"/>
  <c r="H156" i="1"/>
  <c r="G24" i="31" s="1"/>
  <c r="H155" i="1"/>
  <c r="G23" i="31" s="1"/>
  <c r="H161" i="1"/>
  <c r="H172" i="1"/>
  <c r="F14" i="30"/>
  <c r="G139" i="1"/>
  <c r="F7" i="31" s="1"/>
  <c r="G29" i="30"/>
  <c r="H177" i="1"/>
  <c r="G11" i="39" s="1"/>
  <c r="F35" i="30"/>
  <c r="G180" i="1"/>
  <c r="E16" i="27"/>
  <c r="G159" i="1"/>
  <c r="H164" i="1"/>
  <c r="G13" i="28"/>
  <c r="H165" i="1"/>
  <c r="G33" i="31" s="1"/>
  <c r="F29" i="30"/>
  <c r="G177" i="1"/>
  <c r="F11" i="39" s="1"/>
  <c r="G39" i="30"/>
  <c r="H182" i="1"/>
  <c r="L26" i="2"/>
  <c r="G164" i="1"/>
  <c r="F32" i="31" s="1"/>
  <c r="F13" i="28"/>
  <c r="G165" i="1"/>
  <c r="F33" i="31" s="1"/>
  <c r="G12" i="30"/>
  <c r="H138" i="1"/>
  <c r="D14" i="30"/>
  <c r="E29" i="30"/>
  <c r="G33" i="30"/>
  <c r="H179" i="1"/>
  <c r="G13" i="39" s="1"/>
  <c r="F39" i="30"/>
  <c r="G182" i="1"/>
  <c r="F16" i="39" s="1"/>
  <c r="F9" i="38"/>
  <c r="G146" i="1"/>
  <c r="H158" i="1"/>
  <c r="G160" i="1"/>
  <c r="F28" i="31" s="1"/>
  <c r="G171" i="1"/>
  <c r="F5" i="39" s="1"/>
  <c r="F29" i="27"/>
  <c r="H174" i="1"/>
  <c r="G5" i="28"/>
  <c r="H162" i="1"/>
  <c r="G30" i="31" s="1"/>
  <c r="F12" i="30"/>
  <c r="G138" i="1"/>
  <c r="F6" i="31" s="1"/>
  <c r="F33" i="30"/>
  <c r="G179" i="1"/>
  <c r="F13" i="39" s="1"/>
  <c r="G9" i="38"/>
  <c r="H146" i="1"/>
  <c r="G14" i="31" s="1"/>
  <c r="G17" i="30"/>
  <c r="H140" i="1"/>
  <c r="G8" i="31" s="1"/>
  <c r="F17" i="30"/>
  <c r="G140" i="1"/>
  <c r="F8" i="31" s="1"/>
  <c r="I19" i="27"/>
  <c r="C9" i="28"/>
  <c r="I26" i="2"/>
  <c r="M26" i="2"/>
  <c r="E9" i="28"/>
  <c r="K26" i="2"/>
  <c r="C5" i="28"/>
  <c r="D162" i="1"/>
  <c r="C30" i="31" s="1"/>
  <c r="C21" i="1"/>
  <c r="G25" i="30"/>
  <c r="C33" i="30"/>
  <c r="C14" i="30"/>
  <c r="H34" i="30"/>
  <c r="C29" i="30"/>
  <c r="B73" i="7"/>
  <c r="J5" i="38"/>
  <c r="B23" i="27"/>
  <c r="J14" i="28"/>
  <c r="L19" i="27"/>
  <c r="C17" i="30"/>
  <c r="F19" i="30"/>
  <c r="C21" i="30"/>
  <c r="C18" i="7"/>
  <c r="C20" i="27"/>
  <c r="D4" i="7"/>
  <c r="D6" i="27"/>
  <c r="A9" i="35"/>
  <c r="A10" i="24" s="1"/>
  <c r="A18" i="27"/>
  <c r="B8" i="7"/>
  <c r="B10" i="27"/>
  <c r="B12" i="7"/>
  <c r="B14" i="27"/>
  <c r="F14" i="7"/>
  <c r="F16" i="27"/>
  <c r="D16" i="7"/>
  <c r="D18" i="27"/>
  <c r="A12" i="35"/>
  <c r="A13" i="24" s="1"/>
  <c r="A23" i="27"/>
  <c r="E21" i="7"/>
  <c r="E23" i="27"/>
  <c r="C23" i="7"/>
  <c r="C25" i="27"/>
  <c r="G27" i="7"/>
  <c r="G29" i="27"/>
  <c r="E29" i="7"/>
  <c r="E31" i="27"/>
  <c r="B34" i="7"/>
  <c r="B5" i="28"/>
  <c r="F36" i="7"/>
  <c r="F9" i="28"/>
  <c r="D38" i="7"/>
  <c r="D11" i="28"/>
  <c r="B42" i="7"/>
  <c r="B15" i="28"/>
  <c r="A27" i="35"/>
  <c r="A28" i="24" s="1"/>
  <c r="A24" i="28"/>
  <c r="A93" i="7"/>
  <c r="A21" i="30"/>
  <c r="G93" i="7"/>
  <c r="G21" i="30"/>
  <c r="D95" i="7"/>
  <c r="D23" i="30"/>
  <c r="C6" i="7"/>
  <c r="C8" i="27"/>
  <c r="D23" i="7"/>
  <c r="D25" i="27"/>
  <c r="G8" i="7"/>
  <c r="G10" i="27"/>
  <c r="A28" i="35"/>
  <c r="A29" i="24" s="1"/>
  <c r="A26" i="28"/>
  <c r="A3" i="35"/>
  <c r="A4" i="24" s="1"/>
  <c r="A6" i="27"/>
  <c r="B6" i="7"/>
  <c r="B8" i="27"/>
  <c r="F12" i="7"/>
  <c r="F14" i="27"/>
  <c r="D14" i="7"/>
  <c r="D16" i="27"/>
  <c r="B18" i="7"/>
  <c r="B20" i="27"/>
  <c r="C21" i="7"/>
  <c r="C23" i="27"/>
  <c r="G25" i="7"/>
  <c r="G27" i="27"/>
  <c r="E27" i="7"/>
  <c r="E29" i="27"/>
  <c r="C29" i="7"/>
  <c r="C31" i="27"/>
  <c r="F34" i="7"/>
  <c r="F5" i="28"/>
  <c r="D36" i="7"/>
  <c r="D9" i="28"/>
  <c r="B40" i="7"/>
  <c r="B13" i="28"/>
  <c r="F42" i="7"/>
  <c r="F15" i="28"/>
  <c r="A79" i="7"/>
  <c r="A7" i="30"/>
  <c r="A97" i="7"/>
  <c r="A25" i="30"/>
  <c r="E93" i="7"/>
  <c r="E21" i="30"/>
  <c r="A114" i="7"/>
  <c r="A6" i="38"/>
  <c r="F103" i="7"/>
  <c r="F31" i="30"/>
  <c r="J10" i="28"/>
  <c r="L44" i="1"/>
  <c r="E4" i="7"/>
  <c r="E6" i="27"/>
  <c r="G14" i="7"/>
  <c r="G16" i="27"/>
  <c r="A23" i="35"/>
  <c r="A24" i="24" s="1"/>
  <c r="A15" i="28"/>
  <c r="A91" i="7"/>
  <c r="A19" i="30"/>
  <c r="C95" i="7"/>
  <c r="C23" i="30"/>
  <c r="D77" i="7"/>
  <c r="D5" i="30"/>
  <c r="G6" i="7"/>
  <c r="G8" i="27"/>
  <c r="E8" i="7"/>
  <c r="E10" i="27"/>
  <c r="E12" i="7"/>
  <c r="E14" i="27"/>
  <c r="C14" i="7"/>
  <c r="C16" i="27"/>
  <c r="G18" i="7"/>
  <c r="G20" i="27"/>
  <c r="A15" i="35"/>
  <c r="A16" i="24" s="1"/>
  <c r="A29" i="27"/>
  <c r="D27" i="7"/>
  <c r="D29" i="27"/>
  <c r="A18" i="35"/>
  <c r="A19" i="24" s="1"/>
  <c r="A5" i="28"/>
  <c r="A81" i="7"/>
  <c r="A9" i="30"/>
  <c r="C79" i="7"/>
  <c r="C7" i="30"/>
  <c r="D93" i="7"/>
  <c r="D21" i="30"/>
  <c r="A117" i="7"/>
  <c r="A9" i="38"/>
  <c r="G12" i="7"/>
  <c r="G14" i="27"/>
  <c r="B25" i="7"/>
  <c r="B27" i="27"/>
  <c r="A95" i="7"/>
  <c r="A23" i="30"/>
  <c r="F93" i="7"/>
  <c r="F21" i="30"/>
  <c r="F6" i="7"/>
  <c r="F8" i="27"/>
  <c r="D8" i="7"/>
  <c r="D10" i="27"/>
  <c r="D12" i="7"/>
  <c r="D14" i="27"/>
  <c r="B16" i="7"/>
  <c r="B18" i="27"/>
  <c r="F18" i="7"/>
  <c r="F20" i="27"/>
  <c r="A16" i="35"/>
  <c r="A17" i="24" s="1"/>
  <c r="A31" i="27"/>
  <c r="G23" i="7"/>
  <c r="G25" i="27"/>
  <c r="E25" i="7"/>
  <c r="E27" i="27"/>
  <c r="C27" i="7"/>
  <c r="C29" i="27"/>
  <c r="D34" i="7"/>
  <c r="D5" i="28"/>
  <c r="B38" i="7"/>
  <c r="B11" i="28"/>
  <c r="A84" i="7"/>
  <c r="A12" i="30"/>
  <c r="D10" i="7"/>
  <c r="D12" i="27"/>
  <c r="C4" i="7"/>
  <c r="C6" i="27"/>
  <c r="A77" i="7"/>
  <c r="A5" i="30"/>
  <c r="B4" i="7"/>
  <c r="B6" i="27"/>
  <c r="G4" i="7"/>
  <c r="G6" i="27"/>
  <c r="E6" i="7"/>
  <c r="E8" i="27"/>
  <c r="C8" i="7"/>
  <c r="C10" i="27"/>
  <c r="C12" i="7"/>
  <c r="C14" i="27"/>
  <c r="G16" i="7"/>
  <c r="G18" i="27"/>
  <c r="E18" i="7"/>
  <c r="E20" i="27"/>
  <c r="F23" i="7"/>
  <c r="F25" i="27"/>
  <c r="D25" i="7"/>
  <c r="D27" i="27"/>
  <c r="G38" i="7"/>
  <c r="G11" i="28"/>
  <c r="E40" i="7"/>
  <c r="E13" i="28"/>
  <c r="A86" i="7"/>
  <c r="A14" i="30"/>
  <c r="G95" i="7"/>
  <c r="G23" i="30"/>
  <c r="A8" i="35"/>
  <c r="A9" i="24" s="1"/>
  <c r="A16" i="27"/>
  <c r="E16" i="7"/>
  <c r="E18" i="27"/>
  <c r="F21" i="7"/>
  <c r="F23" i="27"/>
  <c r="B27" i="7"/>
  <c r="B29" i="27"/>
  <c r="F29" i="7"/>
  <c r="F31" i="27"/>
  <c r="G36" i="7"/>
  <c r="G9" i="28"/>
  <c r="C40" i="7"/>
  <c r="C13" i="28"/>
  <c r="E95" i="7"/>
  <c r="E23" i="30"/>
  <c r="A10" i="35"/>
  <c r="A11" i="24" s="1"/>
  <c r="A20" i="27"/>
  <c r="F4" i="7"/>
  <c r="F6" i="27"/>
  <c r="A7" i="35"/>
  <c r="A8" i="24" s="1"/>
  <c r="A14" i="27"/>
  <c r="D6" i="7"/>
  <c r="D8" i="27"/>
  <c r="B10" i="7"/>
  <c r="B12" i="27"/>
  <c r="B14" i="7"/>
  <c r="B16" i="27"/>
  <c r="F16" i="7"/>
  <c r="F18" i="27"/>
  <c r="D18" i="7"/>
  <c r="D20" i="27"/>
  <c r="G21" i="7"/>
  <c r="G23" i="27"/>
  <c r="E23" i="7"/>
  <c r="E25" i="27"/>
  <c r="C25" i="7"/>
  <c r="C27" i="27"/>
  <c r="G29" i="7"/>
  <c r="G31" i="27"/>
  <c r="A22" i="35"/>
  <c r="A23" i="24" s="1"/>
  <c r="A13" i="28"/>
  <c r="B36" i="7"/>
  <c r="B9" i="28"/>
  <c r="F38" i="7"/>
  <c r="F11" i="28"/>
  <c r="D40" i="7"/>
  <c r="D13" i="28"/>
  <c r="A25" i="35"/>
  <c r="A26" i="24" s="1"/>
  <c r="A20" i="28"/>
  <c r="A89" i="7"/>
  <c r="A17" i="30"/>
  <c r="F95" i="7"/>
  <c r="F23" i="30"/>
  <c r="L14" i="28"/>
  <c r="K14" i="28"/>
  <c r="E7" i="25"/>
  <c r="E8" i="16"/>
  <c r="B7" i="25"/>
  <c r="B8" i="16"/>
  <c r="D7" i="25"/>
  <c r="D8" i="16"/>
  <c r="C7" i="25"/>
  <c r="C8" i="16"/>
  <c r="B23" i="25"/>
  <c r="B9" i="16"/>
  <c r="F7" i="25"/>
  <c r="F8" i="16"/>
  <c r="G23" i="25"/>
  <c r="G9" i="16"/>
  <c r="F23" i="25"/>
  <c r="F9" i="16"/>
  <c r="C23" i="25"/>
  <c r="C9" i="16"/>
  <c r="E23" i="25"/>
  <c r="E9" i="16"/>
  <c r="G7" i="25"/>
  <c r="G8" i="16"/>
  <c r="D23" i="25"/>
  <c r="D9" i="16"/>
  <c r="I51" i="35"/>
  <c r="J51" i="35" s="1"/>
  <c r="H18" i="25"/>
  <c r="I37" i="35"/>
  <c r="H4" i="25"/>
  <c r="H10" i="25"/>
  <c r="I115" i="1"/>
  <c r="H17" i="25"/>
  <c r="I39" i="35"/>
  <c r="J39" i="35" s="1"/>
  <c r="H6" i="25"/>
  <c r="I41" i="35"/>
  <c r="J94" i="1" s="1"/>
  <c r="I12" i="30" s="1"/>
  <c r="H8" i="25"/>
  <c r="I15" i="25"/>
  <c r="H15" i="25"/>
  <c r="I49" i="35"/>
  <c r="I16" i="25" s="1"/>
  <c r="H16" i="25"/>
  <c r="I55" i="35"/>
  <c r="J55" i="35" s="1"/>
  <c r="H22" i="25"/>
  <c r="J107" i="1"/>
  <c r="I14" i="25"/>
  <c r="I54" i="35"/>
  <c r="I21" i="25" s="1"/>
  <c r="H21" i="25"/>
  <c r="I13" i="25"/>
  <c r="I42" i="35"/>
  <c r="J96" i="1" s="1"/>
  <c r="I14" i="30" s="1"/>
  <c r="H9" i="25"/>
  <c r="I121" i="1"/>
  <c r="H20" i="25"/>
  <c r="I38" i="35"/>
  <c r="I5" i="25" s="1"/>
  <c r="H5" i="25"/>
  <c r="I52" i="35"/>
  <c r="I19" i="25" s="1"/>
  <c r="H19" i="25"/>
  <c r="I11" i="25"/>
  <c r="H11" i="25"/>
  <c r="H13" i="24"/>
  <c r="H23" i="24"/>
  <c r="H8" i="24"/>
  <c r="H11" i="24"/>
  <c r="H15" i="24"/>
  <c r="B30" i="24"/>
  <c r="H19" i="24"/>
  <c r="E30" i="24"/>
  <c r="H10" i="24"/>
  <c r="H24" i="24"/>
  <c r="G30" i="24"/>
  <c r="H26" i="24"/>
  <c r="H6" i="24"/>
  <c r="H21" i="24"/>
  <c r="D30" i="24"/>
  <c r="H14" i="24"/>
  <c r="H9" i="24"/>
  <c r="H22" i="24"/>
  <c r="H5" i="24"/>
  <c r="H29" i="24"/>
  <c r="C30" i="24"/>
  <c r="J4" i="24"/>
  <c r="G3" i="24"/>
  <c r="H17" i="24"/>
  <c r="H28" i="24"/>
  <c r="F30" i="24"/>
  <c r="H16" i="24"/>
  <c r="H27" i="24"/>
  <c r="I54" i="1"/>
  <c r="H20" i="28" s="1"/>
  <c r="I23" i="35"/>
  <c r="J49" i="1" s="1"/>
  <c r="I15" i="28" s="1"/>
  <c r="I18" i="35"/>
  <c r="J18" i="35" s="1"/>
  <c r="I21" i="35"/>
  <c r="J45" i="1" s="1"/>
  <c r="I11" i="28" s="1"/>
  <c r="I20" i="35"/>
  <c r="J43" i="1" s="1"/>
  <c r="I9" i="28" s="1"/>
  <c r="I22" i="35"/>
  <c r="J47" i="1" s="1"/>
  <c r="I13" i="28" s="1"/>
  <c r="I15" i="35"/>
  <c r="I14" i="35"/>
  <c r="I25" i="1"/>
  <c r="H25" i="27" s="1"/>
  <c r="I16" i="35"/>
  <c r="K3" i="35"/>
  <c r="I9" i="35"/>
  <c r="J18" i="1" s="1"/>
  <c r="I18" i="27" s="1"/>
  <c r="I10" i="35"/>
  <c r="J20" i="1" s="1"/>
  <c r="I20" i="27" s="1"/>
  <c r="I8" i="35"/>
  <c r="I5" i="35"/>
  <c r="I4" i="35"/>
  <c r="J8" i="1" s="1"/>
  <c r="I8" i="27" s="1"/>
  <c r="A26" i="35"/>
  <c r="A21" i="35"/>
  <c r="A20" i="35"/>
  <c r="I13" i="35"/>
  <c r="A14" i="35"/>
  <c r="A13" i="35"/>
  <c r="A6" i="35"/>
  <c r="A5" i="35"/>
  <c r="A4" i="35"/>
  <c r="F10" i="31"/>
  <c r="D143" i="1"/>
  <c r="C11" i="31" s="1"/>
  <c r="A4" i="7"/>
  <c r="A25" i="7"/>
  <c r="A6" i="7"/>
  <c r="A27" i="7"/>
  <c r="A34" i="7"/>
  <c r="A8" i="7"/>
  <c r="A29" i="7"/>
  <c r="A36" i="7"/>
  <c r="A40" i="7"/>
  <c r="A47" i="7"/>
  <c r="A14" i="7"/>
  <c r="A42" i="7"/>
  <c r="A49" i="7"/>
  <c r="A10" i="7"/>
  <c r="A12" i="7"/>
  <c r="A16" i="7"/>
  <c r="A21" i="7"/>
  <c r="A51" i="7"/>
  <c r="A38" i="7"/>
  <c r="A18" i="7"/>
  <c r="A23" i="7"/>
  <c r="C57" i="35"/>
  <c r="E142" i="1"/>
  <c r="D10" i="31" s="1"/>
  <c r="I113" i="1"/>
  <c r="C33" i="1"/>
  <c r="B33" i="27" s="1"/>
  <c r="C30" i="35"/>
  <c r="D30" i="35"/>
  <c r="B30" i="35"/>
  <c r="I27" i="35"/>
  <c r="I58" i="1"/>
  <c r="H24" i="28" s="1"/>
  <c r="I26" i="35"/>
  <c r="I56" i="1"/>
  <c r="H22" i="28" s="1"/>
  <c r="I28" i="35"/>
  <c r="I60" i="1"/>
  <c r="H26" i="28" s="1"/>
  <c r="A53" i="7"/>
  <c r="F143" i="1"/>
  <c r="E11" i="31" s="1"/>
  <c r="G11" i="31"/>
  <c r="C38" i="7"/>
  <c r="D164" i="1"/>
  <c r="C32" i="31" s="1"/>
  <c r="C36" i="7"/>
  <c r="D186" i="1"/>
  <c r="C20" i="39" s="1"/>
  <c r="G89" i="7"/>
  <c r="D144" i="1"/>
  <c r="C12" i="31" s="1"/>
  <c r="C97" i="7"/>
  <c r="D178" i="1"/>
  <c r="C12" i="39" s="1"/>
  <c r="C103" i="7"/>
  <c r="G16" i="39"/>
  <c r="G111" i="7"/>
  <c r="E145" i="1"/>
  <c r="D13" i="31" s="1"/>
  <c r="D114" i="7"/>
  <c r="F186" i="1"/>
  <c r="E20" i="39" s="1"/>
  <c r="E38" i="7"/>
  <c r="E138" i="1"/>
  <c r="D6" i="31" s="1"/>
  <c r="D84" i="7"/>
  <c r="F89" i="7"/>
  <c r="D141" i="1"/>
  <c r="C9" i="31" s="1"/>
  <c r="C91" i="7"/>
  <c r="E177" i="1"/>
  <c r="D11" i="39" s="1"/>
  <c r="D101" i="7"/>
  <c r="G105" i="7"/>
  <c r="E180" i="1"/>
  <c r="D14" i="39" s="1"/>
  <c r="D107" i="7"/>
  <c r="F111" i="7"/>
  <c r="D145" i="1"/>
  <c r="C13" i="31" s="1"/>
  <c r="C114" i="7"/>
  <c r="D138" i="1"/>
  <c r="C6" i="31" s="1"/>
  <c r="C84" i="7"/>
  <c r="F140" i="1"/>
  <c r="E8" i="31" s="1"/>
  <c r="E89" i="7"/>
  <c r="D177" i="1"/>
  <c r="C11" i="39" s="1"/>
  <c r="C101" i="7"/>
  <c r="F105" i="7"/>
  <c r="D180" i="1"/>
  <c r="C14" i="39" s="1"/>
  <c r="C107" i="7"/>
  <c r="F182" i="1"/>
  <c r="E16" i="39" s="1"/>
  <c r="E111" i="7"/>
  <c r="G117" i="7"/>
  <c r="F138" i="1"/>
  <c r="E6" i="31" s="1"/>
  <c r="E84" i="7"/>
  <c r="E141" i="1"/>
  <c r="D9" i="31" s="1"/>
  <c r="D91" i="7"/>
  <c r="F177" i="1"/>
  <c r="E11" i="39" s="1"/>
  <c r="E101" i="7"/>
  <c r="F180" i="1"/>
  <c r="E14" i="39" s="1"/>
  <c r="E107" i="7"/>
  <c r="F11" i="31"/>
  <c r="F27" i="31"/>
  <c r="E14" i="7"/>
  <c r="E160" i="1"/>
  <c r="D28" i="31" s="1"/>
  <c r="C16" i="7"/>
  <c r="F171" i="1"/>
  <c r="E5" i="39" s="1"/>
  <c r="D21" i="7"/>
  <c r="F27" i="7"/>
  <c r="F175" i="1"/>
  <c r="E9" i="39" s="1"/>
  <c r="D29" i="7"/>
  <c r="G34" i="7"/>
  <c r="F164" i="1"/>
  <c r="E32" i="31" s="1"/>
  <c r="E36" i="7"/>
  <c r="G42" i="7"/>
  <c r="G86" i="7"/>
  <c r="E140" i="1"/>
  <c r="D8" i="31" s="1"/>
  <c r="D89" i="7"/>
  <c r="F179" i="1"/>
  <c r="E13" i="39" s="1"/>
  <c r="E105" i="7"/>
  <c r="G109" i="7"/>
  <c r="E182" i="1"/>
  <c r="D16" i="39" s="1"/>
  <c r="D111" i="7"/>
  <c r="F14" i="31"/>
  <c r="F117" i="7"/>
  <c r="F8" i="7"/>
  <c r="F86" i="7"/>
  <c r="D140" i="1"/>
  <c r="C8" i="31" s="1"/>
  <c r="C89" i="7"/>
  <c r="G12" i="31"/>
  <c r="G97" i="7"/>
  <c r="G12" i="39"/>
  <c r="G103" i="7"/>
  <c r="E179" i="1"/>
  <c r="D13" i="39" s="1"/>
  <c r="D105" i="7"/>
  <c r="F15" i="39"/>
  <c r="F109" i="7"/>
  <c r="D182" i="1"/>
  <c r="C16" i="39" s="1"/>
  <c r="C111" i="7"/>
  <c r="F146" i="1"/>
  <c r="E14" i="31" s="1"/>
  <c r="E117" i="7"/>
  <c r="D172" i="1"/>
  <c r="C6" i="39" s="1"/>
  <c r="B23" i="7"/>
  <c r="F25" i="7"/>
  <c r="F162" i="1"/>
  <c r="E30" i="31" s="1"/>
  <c r="E34" i="7"/>
  <c r="G40" i="7"/>
  <c r="F166" i="1"/>
  <c r="E34" i="31" s="1"/>
  <c r="E42" i="7"/>
  <c r="F139" i="1"/>
  <c r="E7" i="31" s="1"/>
  <c r="E86" i="7"/>
  <c r="G9" i="31"/>
  <c r="G91" i="7"/>
  <c r="F12" i="31"/>
  <c r="F97" i="7"/>
  <c r="D179" i="1"/>
  <c r="C13" i="39" s="1"/>
  <c r="C105" i="7"/>
  <c r="F181" i="1"/>
  <c r="E15" i="39" s="1"/>
  <c r="E109" i="7"/>
  <c r="G114" i="7"/>
  <c r="E146" i="1"/>
  <c r="D14" i="31" s="1"/>
  <c r="D117" i="7"/>
  <c r="F40" i="7"/>
  <c r="E166" i="1"/>
  <c r="D34" i="31" s="1"/>
  <c r="D42" i="7"/>
  <c r="G6" i="31"/>
  <c r="G84" i="7"/>
  <c r="E139" i="1"/>
  <c r="D7" i="31" s="1"/>
  <c r="D86" i="7"/>
  <c r="F9" i="31"/>
  <c r="F91" i="7"/>
  <c r="C93" i="7"/>
  <c r="F144" i="1"/>
  <c r="E12" i="31" s="1"/>
  <c r="E97" i="7"/>
  <c r="G101" i="7"/>
  <c r="F178" i="1"/>
  <c r="E12" i="39" s="1"/>
  <c r="E103" i="7"/>
  <c r="G14" i="39"/>
  <c r="G107" i="7"/>
  <c r="E181" i="1"/>
  <c r="D15" i="39" s="1"/>
  <c r="D109" i="7"/>
  <c r="F114" i="7"/>
  <c r="D146" i="1"/>
  <c r="C14" i="31" s="1"/>
  <c r="C117" i="7"/>
  <c r="D171" i="1"/>
  <c r="C5" i="39" s="1"/>
  <c r="B21" i="7"/>
  <c r="D175" i="1"/>
  <c r="C9" i="39" s="1"/>
  <c r="B29" i="7"/>
  <c r="C34" i="7"/>
  <c r="D166" i="1"/>
  <c r="C34" i="31" s="1"/>
  <c r="C42" i="7"/>
  <c r="F84" i="7"/>
  <c r="D139" i="1"/>
  <c r="C7" i="31" s="1"/>
  <c r="C86" i="7"/>
  <c r="F141" i="1"/>
  <c r="E9" i="31" s="1"/>
  <c r="E91" i="7"/>
  <c r="E144" i="1"/>
  <c r="D12" i="31" s="1"/>
  <c r="D97" i="7"/>
  <c r="F101" i="7"/>
  <c r="E178" i="1"/>
  <c r="D12" i="39" s="1"/>
  <c r="D103" i="7"/>
  <c r="F14" i="39"/>
  <c r="F107" i="7"/>
  <c r="D181" i="1"/>
  <c r="C15" i="39" s="1"/>
  <c r="C109" i="7"/>
  <c r="F145" i="1"/>
  <c r="E13" i="31" s="1"/>
  <c r="E114" i="7"/>
  <c r="G36" i="35"/>
  <c r="G3" i="25" s="1"/>
  <c r="G2" i="3"/>
  <c r="D12" i="1"/>
  <c r="D142" i="1"/>
  <c r="C10" i="31" s="1"/>
  <c r="G32" i="31"/>
  <c r="D161" i="1"/>
  <c r="C29" i="31" s="1"/>
  <c r="F192" i="1"/>
  <c r="E26" i="39" s="1"/>
  <c r="F20" i="39"/>
  <c r="E165" i="1"/>
  <c r="D33" i="31" s="1"/>
  <c r="E191" i="1"/>
  <c r="D25" i="39" s="1"/>
  <c r="F19" i="31"/>
  <c r="D155" i="1"/>
  <c r="C23" i="31" s="1"/>
  <c r="D173" i="1"/>
  <c r="C7" i="39" s="1"/>
  <c r="G26" i="39"/>
  <c r="D151" i="1"/>
  <c r="C19" i="31" s="1"/>
  <c r="G10" i="31"/>
  <c r="F159" i="1"/>
  <c r="E27" i="31" s="1"/>
  <c r="F30" i="31"/>
  <c r="E164" i="1"/>
  <c r="D32" i="31" s="1"/>
  <c r="F26" i="39"/>
  <c r="E150" i="1"/>
  <c r="D18" i="31" s="1"/>
  <c r="F23" i="31"/>
  <c r="E156" i="1"/>
  <c r="D24" i="31" s="1"/>
  <c r="F158" i="1"/>
  <c r="E26" i="31" s="1"/>
  <c r="G29" i="31"/>
  <c r="F7" i="39"/>
  <c r="E174" i="1"/>
  <c r="D8" i="39" s="1"/>
  <c r="E143" i="1"/>
  <c r="D11" i="31" s="1"/>
  <c r="G20" i="39"/>
  <c r="F165" i="1"/>
  <c r="E33" i="31" s="1"/>
  <c r="F191" i="1"/>
  <c r="E25" i="39" s="1"/>
  <c r="G19" i="31"/>
  <c r="D159" i="1"/>
  <c r="C27" i="31" s="1"/>
  <c r="E161" i="1"/>
  <c r="D29" i="31" s="1"/>
  <c r="F172" i="1"/>
  <c r="E6" i="39" s="1"/>
  <c r="D174" i="1"/>
  <c r="C8" i="39" s="1"/>
  <c r="G9" i="39"/>
  <c r="D158" i="1"/>
  <c r="C26" i="31" s="1"/>
  <c r="G26" i="31"/>
  <c r="E171" i="1"/>
  <c r="D5" i="39" s="1"/>
  <c r="E175" i="1"/>
  <c r="D9" i="39" s="1"/>
  <c r="F156" i="1"/>
  <c r="E24" i="31" s="1"/>
  <c r="F26" i="31"/>
  <c r="E159" i="1"/>
  <c r="D27" i="31" s="1"/>
  <c r="F174" i="1"/>
  <c r="E8" i="39" s="1"/>
  <c r="D150" i="1"/>
  <c r="C18" i="31" s="1"/>
  <c r="D160" i="1"/>
  <c r="C28" i="31" s="1"/>
  <c r="E162" i="1"/>
  <c r="D30" i="31" s="1"/>
  <c r="F25" i="39"/>
  <c r="E192" i="1"/>
  <c r="D26" i="39" s="1"/>
  <c r="E151" i="1"/>
  <c r="D19" i="31" s="1"/>
  <c r="F155" i="1"/>
  <c r="E23" i="31" s="1"/>
  <c r="E158" i="1"/>
  <c r="D26" i="31" s="1"/>
  <c r="F29" i="31"/>
  <c r="G6" i="39"/>
  <c r="F173" i="1"/>
  <c r="E7" i="39" s="1"/>
  <c r="F142" i="1"/>
  <c r="E10" i="31" s="1"/>
  <c r="E155" i="1"/>
  <c r="D23" i="31" s="1"/>
  <c r="F161" i="1"/>
  <c r="E29" i="31" s="1"/>
  <c r="F6" i="39"/>
  <c r="E173" i="1"/>
  <c r="D7" i="39" s="1"/>
  <c r="D156" i="1"/>
  <c r="C24" i="31" s="1"/>
  <c r="D165" i="1"/>
  <c r="C33" i="31" s="1"/>
  <c r="D191" i="1"/>
  <c r="C25" i="39" s="1"/>
  <c r="G27" i="31"/>
  <c r="F160" i="1"/>
  <c r="E28" i="31" s="1"/>
  <c r="E172" i="1"/>
  <c r="D6" i="39" s="1"/>
  <c r="E186" i="1"/>
  <c r="D20" i="39" s="1"/>
  <c r="F18" i="31"/>
  <c r="G28" i="31"/>
  <c r="F12" i="1"/>
  <c r="E30" i="35"/>
  <c r="H2" i="1"/>
  <c r="I119" i="1"/>
  <c r="G57" i="35"/>
  <c r="H167" i="1" s="1"/>
  <c r="I96" i="1"/>
  <c r="H14" i="30" s="1"/>
  <c r="D57" i="35"/>
  <c r="I105" i="1"/>
  <c r="H23" i="30" s="1"/>
  <c r="B57" i="35"/>
  <c r="B24" i="25" s="1"/>
  <c r="F57" i="35"/>
  <c r="G167" i="1" s="1"/>
  <c r="E57" i="35"/>
  <c r="I89" i="1"/>
  <c r="H7" i="30" s="1"/>
  <c r="H40" i="35"/>
  <c r="I94" i="1"/>
  <c r="H12" i="30" s="1"/>
  <c r="I50" i="35"/>
  <c r="I107" i="1"/>
  <c r="I117" i="1"/>
  <c r="I101" i="1"/>
  <c r="H19" i="30" s="1"/>
  <c r="I124" i="1"/>
  <c r="H6" i="38" s="1"/>
  <c r="I53" i="35"/>
  <c r="H56" i="35"/>
  <c r="J14" i="25"/>
  <c r="I103" i="1"/>
  <c r="H21" i="30" s="1"/>
  <c r="I127" i="1"/>
  <c r="I111" i="1"/>
  <c r="H29" i="30" s="1"/>
  <c r="I91" i="1"/>
  <c r="H9" i="30" s="1"/>
  <c r="E91" i="1"/>
  <c r="E89" i="1"/>
  <c r="D91" i="1"/>
  <c r="I99" i="1"/>
  <c r="H17" i="30" s="1"/>
  <c r="H29" i="35"/>
  <c r="D33" i="1"/>
  <c r="C33" i="27" s="1"/>
  <c r="H50" i="1"/>
  <c r="E21" i="1"/>
  <c r="I47" i="1"/>
  <c r="H13" i="28" s="1"/>
  <c r="H33" i="1"/>
  <c r="E50" i="1"/>
  <c r="C50" i="1"/>
  <c r="B16" i="28" s="1"/>
  <c r="G33" i="1"/>
  <c r="F33" i="27" s="1"/>
  <c r="D50" i="1"/>
  <c r="G50" i="1"/>
  <c r="F33" i="1"/>
  <c r="E33" i="27" s="1"/>
  <c r="E33" i="1"/>
  <c r="D33" i="27" s="1"/>
  <c r="F50" i="1"/>
  <c r="H17" i="35"/>
  <c r="I31" i="1"/>
  <c r="H31" i="27" s="1"/>
  <c r="I39" i="1"/>
  <c r="H5" i="28" s="1"/>
  <c r="I27" i="1"/>
  <c r="I43" i="1"/>
  <c r="I16" i="1"/>
  <c r="H16" i="27" s="1"/>
  <c r="I49" i="1"/>
  <c r="H15" i="28" s="1"/>
  <c r="I29" i="1"/>
  <c r="H29" i="27" s="1"/>
  <c r="I45" i="1"/>
  <c r="H11" i="28" s="1"/>
  <c r="I23" i="1"/>
  <c r="H23" i="27" s="1"/>
  <c r="I18" i="1"/>
  <c r="H18" i="27" s="1"/>
  <c r="I8" i="1"/>
  <c r="H8" i="27" s="1"/>
  <c r="I14" i="1"/>
  <c r="H14" i="27" s="1"/>
  <c r="H24" i="35"/>
  <c r="I20" i="1"/>
  <c r="H20" i="27" s="1"/>
  <c r="I10" i="1"/>
  <c r="H10" i="27" s="1"/>
  <c r="F2" i="35"/>
  <c r="L25" i="2" s="1"/>
  <c r="H2" i="35"/>
  <c r="A31" i="8" s="1"/>
  <c r="I12" i="35"/>
  <c r="I25" i="35"/>
  <c r="H27" i="27" l="1"/>
  <c r="J114" i="1"/>
  <c r="K8" i="38"/>
  <c r="I118" i="1"/>
  <c r="C21" i="37"/>
  <c r="H134" i="1"/>
  <c r="H183" i="1"/>
  <c r="G8" i="39"/>
  <c r="G183" i="1"/>
  <c r="N54" i="2"/>
  <c r="N55" i="2"/>
  <c r="F26" i="2"/>
  <c r="I114" i="1"/>
  <c r="I232" i="1" s="1"/>
  <c r="G17" i="19" s="1"/>
  <c r="A2" i="13"/>
  <c r="F6" i="16"/>
  <c r="B34" i="28"/>
  <c r="B61" i="7"/>
  <c r="L5" i="38"/>
  <c r="C17" i="37"/>
  <c r="C24" i="25"/>
  <c r="D167" i="1"/>
  <c r="C35" i="31" s="1"/>
  <c r="D24" i="25"/>
  <c r="E167" i="1"/>
  <c r="D35" i="31" s="1"/>
  <c r="G24" i="25"/>
  <c r="G35" i="31"/>
  <c r="E24" i="25"/>
  <c r="F167" i="1"/>
  <c r="E35" i="31" s="1"/>
  <c r="F24" i="25"/>
  <c r="F35" i="31"/>
  <c r="H33" i="30"/>
  <c r="H35" i="30"/>
  <c r="H37" i="30"/>
  <c r="H31" i="30"/>
  <c r="H39" i="30"/>
  <c r="K19" i="27"/>
  <c r="G33" i="27"/>
  <c r="C81" i="7"/>
  <c r="C9" i="30"/>
  <c r="C77" i="7"/>
  <c r="C5" i="30"/>
  <c r="I25" i="30"/>
  <c r="I164" i="1"/>
  <c r="H32" i="31" s="1"/>
  <c r="H9" i="28"/>
  <c r="D81" i="7"/>
  <c r="D9" i="30"/>
  <c r="C10" i="7"/>
  <c r="C12" i="27"/>
  <c r="F43" i="7"/>
  <c r="F16" i="28"/>
  <c r="G43" i="7"/>
  <c r="G16" i="28"/>
  <c r="G2" i="28"/>
  <c r="M44" i="1"/>
  <c r="L10" i="28" s="1"/>
  <c r="K10" i="28"/>
  <c r="C43" i="7"/>
  <c r="C16" i="28"/>
  <c r="E43" i="7"/>
  <c r="E16" i="28"/>
  <c r="I146" i="1"/>
  <c r="H14" i="31" s="1"/>
  <c r="H9" i="38"/>
  <c r="E10" i="7"/>
  <c r="E12" i="27"/>
  <c r="D43" i="7"/>
  <c r="D16" i="28"/>
  <c r="D79" i="7"/>
  <c r="D7" i="30"/>
  <c r="J6" i="30"/>
  <c r="H25" i="30"/>
  <c r="H23" i="25"/>
  <c r="H9" i="16"/>
  <c r="H7" i="25"/>
  <c r="H8" i="16"/>
  <c r="K15" i="25"/>
  <c r="J11" i="25"/>
  <c r="D31" i="7"/>
  <c r="D8" i="15"/>
  <c r="G31" i="7"/>
  <c r="G8" i="15"/>
  <c r="B19" i="7"/>
  <c r="B7" i="15"/>
  <c r="D19" i="7"/>
  <c r="D7" i="15"/>
  <c r="C31" i="7"/>
  <c r="C8" i="15"/>
  <c r="E31" i="7"/>
  <c r="E8" i="15"/>
  <c r="B31" i="7"/>
  <c r="B8" i="15"/>
  <c r="F31" i="7"/>
  <c r="F8" i="15"/>
  <c r="I2" i="1"/>
  <c r="G6" i="15"/>
  <c r="J54" i="35"/>
  <c r="K124" i="1" s="1"/>
  <c r="J6" i="38" s="1"/>
  <c r="J101" i="1"/>
  <c r="I19" i="30" s="1"/>
  <c r="I40" i="35"/>
  <c r="J89" i="1"/>
  <c r="I7" i="30" s="1"/>
  <c r="J38" i="35"/>
  <c r="K38" i="35" s="1"/>
  <c r="K5" i="25" s="1"/>
  <c r="J124" i="1"/>
  <c r="I6" i="38" s="1"/>
  <c r="J111" i="1"/>
  <c r="I29" i="30" s="1"/>
  <c r="J113" i="1"/>
  <c r="J52" i="35"/>
  <c r="K52" i="35" s="1"/>
  <c r="L119" i="1" s="1"/>
  <c r="J119" i="1"/>
  <c r="J105" i="1"/>
  <c r="I23" i="30" s="1"/>
  <c r="J49" i="35"/>
  <c r="K113" i="1" s="1"/>
  <c r="J13" i="25"/>
  <c r="J12" i="25"/>
  <c r="I12" i="25"/>
  <c r="J115" i="1"/>
  <c r="I17" i="25"/>
  <c r="K91" i="1"/>
  <c r="J9" i="30" s="1"/>
  <c r="J6" i="25"/>
  <c r="K99" i="1"/>
  <c r="J17" i="30" s="1"/>
  <c r="I10" i="25"/>
  <c r="K127" i="1"/>
  <c r="J22" i="25"/>
  <c r="J53" i="35"/>
  <c r="I20" i="25"/>
  <c r="J41" i="35"/>
  <c r="I8" i="25"/>
  <c r="J37" i="35"/>
  <c r="I4" i="25"/>
  <c r="K117" i="1"/>
  <c r="J18" i="25"/>
  <c r="J42" i="35"/>
  <c r="I9" i="25"/>
  <c r="J127" i="1"/>
  <c r="I22" i="25"/>
  <c r="J91" i="1"/>
  <c r="I9" i="30" s="1"/>
  <c r="I6" i="25"/>
  <c r="J117" i="1"/>
  <c r="I18" i="25"/>
  <c r="A27" i="24"/>
  <c r="I28" i="24"/>
  <c r="A6" i="24"/>
  <c r="I5" i="24"/>
  <c r="B31" i="24"/>
  <c r="A7" i="24"/>
  <c r="I6" i="24"/>
  <c r="J19" i="24"/>
  <c r="D31" i="24"/>
  <c r="A14" i="24"/>
  <c r="H30" i="24"/>
  <c r="H18" i="24"/>
  <c r="C31" i="24"/>
  <c r="A15" i="24"/>
  <c r="I8" i="24"/>
  <c r="I23" i="24"/>
  <c r="A5" i="24"/>
  <c r="I24" i="24"/>
  <c r="F3" i="24"/>
  <c r="I29" i="24"/>
  <c r="I14" i="24"/>
  <c r="I11" i="24"/>
  <c r="I21" i="24"/>
  <c r="I24" i="35"/>
  <c r="E31" i="24"/>
  <c r="A21" i="24"/>
  <c r="I10" i="24"/>
  <c r="I22" i="24"/>
  <c r="I13" i="24"/>
  <c r="I26" i="24"/>
  <c r="H25" i="24"/>
  <c r="I27" i="24"/>
  <c r="A22" i="24"/>
  <c r="K4" i="24"/>
  <c r="I19" i="24"/>
  <c r="J16" i="1"/>
  <c r="I16" i="27" s="1"/>
  <c r="I9" i="24"/>
  <c r="J29" i="1"/>
  <c r="I29" i="27" s="1"/>
  <c r="I16" i="24"/>
  <c r="J27" i="1"/>
  <c r="I15" i="24"/>
  <c r="J10" i="1"/>
  <c r="I10" i="27" s="1"/>
  <c r="J31" i="1"/>
  <c r="I31" i="27" s="1"/>
  <c r="I17" i="24"/>
  <c r="J54" i="1"/>
  <c r="I20" i="28" s="1"/>
  <c r="J20" i="35"/>
  <c r="J21" i="35"/>
  <c r="J39" i="1"/>
  <c r="I5" i="28" s="1"/>
  <c r="J22" i="35"/>
  <c r="J23" i="35"/>
  <c r="J16" i="35"/>
  <c r="J13" i="35"/>
  <c r="J14" i="35"/>
  <c r="J15" i="35"/>
  <c r="J4" i="35"/>
  <c r="J10" i="35"/>
  <c r="J5" i="35"/>
  <c r="J9" i="35"/>
  <c r="J8" i="35"/>
  <c r="L3" i="35"/>
  <c r="J14" i="1"/>
  <c r="I14" i="27" s="1"/>
  <c r="J25" i="1"/>
  <c r="I25" i="27" s="1"/>
  <c r="H2" i="3"/>
  <c r="H3" i="24"/>
  <c r="F2" i="3"/>
  <c r="J50" i="35"/>
  <c r="J27" i="35"/>
  <c r="J58" i="1"/>
  <c r="I24" i="28" s="1"/>
  <c r="J26" i="35"/>
  <c r="J56" i="1"/>
  <c r="I22" i="28" s="1"/>
  <c r="J28" i="35"/>
  <c r="J60" i="1"/>
  <c r="I26" i="28" s="1"/>
  <c r="D21" i="1"/>
  <c r="D157" i="1"/>
  <c r="C25" i="31" s="1"/>
  <c r="E157" i="1"/>
  <c r="D25" i="31" s="1"/>
  <c r="C52" i="1"/>
  <c r="B43" i="7"/>
  <c r="D183" i="1"/>
  <c r="C17" i="39" s="1"/>
  <c r="J164" i="1"/>
  <c r="I32" i="31" s="1"/>
  <c r="F21" i="1"/>
  <c r="F157" i="1"/>
  <c r="E25" i="31" s="1"/>
  <c r="F30" i="35"/>
  <c r="G12" i="1"/>
  <c r="F36" i="35"/>
  <c r="F3" i="25" s="1"/>
  <c r="G2" i="1"/>
  <c r="G134" i="1" s="1"/>
  <c r="K51" i="35"/>
  <c r="H57" i="35"/>
  <c r="J121" i="1"/>
  <c r="E92" i="1"/>
  <c r="K39" i="35"/>
  <c r="K55" i="35"/>
  <c r="K107" i="1"/>
  <c r="J99" i="1"/>
  <c r="I17" i="30" s="1"/>
  <c r="I56" i="35"/>
  <c r="I9" i="16" s="1"/>
  <c r="J103" i="1"/>
  <c r="I21" i="30" s="1"/>
  <c r="D92" i="1"/>
  <c r="F89" i="1"/>
  <c r="F91" i="1"/>
  <c r="F87" i="1"/>
  <c r="K39" i="1"/>
  <c r="J5" i="28" s="1"/>
  <c r="I29" i="35"/>
  <c r="I17" i="35"/>
  <c r="J23" i="1"/>
  <c r="I23" i="27" s="1"/>
  <c r="J6" i="1"/>
  <c r="I6" i="27" s="1"/>
  <c r="E2" i="35"/>
  <c r="K25" i="2" s="1"/>
  <c r="J25" i="35"/>
  <c r="K18" i="35"/>
  <c r="H36" i="35"/>
  <c r="H3" i="25" s="1"/>
  <c r="I2" i="35"/>
  <c r="A32" i="8" s="1"/>
  <c r="J12" i="35"/>
  <c r="I27" i="27" l="1"/>
  <c r="K114" i="1"/>
  <c r="I234" i="1"/>
  <c r="G19" i="19" s="1"/>
  <c r="H36" i="30"/>
  <c r="F12" i="27"/>
  <c r="G157" i="1"/>
  <c r="F25" i="31" s="1"/>
  <c r="H32" i="30"/>
  <c r="G6" i="16"/>
  <c r="F2" i="28"/>
  <c r="E6" i="16"/>
  <c r="K5" i="38"/>
  <c r="I230" i="1"/>
  <c r="G15" i="19" s="1"/>
  <c r="H28" i="30"/>
  <c r="J31" i="30"/>
  <c r="I35" i="30"/>
  <c r="I37" i="30"/>
  <c r="J35" i="30"/>
  <c r="K37" i="30"/>
  <c r="I39" i="30"/>
  <c r="I33" i="30"/>
  <c r="I31" i="30"/>
  <c r="C10" i="30"/>
  <c r="H2" i="28"/>
  <c r="H24" i="25"/>
  <c r="I167" i="1"/>
  <c r="H35" i="31" s="1"/>
  <c r="E81" i="7"/>
  <c r="E9" i="30"/>
  <c r="J146" i="1"/>
  <c r="I14" i="31" s="1"/>
  <c r="I9" i="38"/>
  <c r="E77" i="7"/>
  <c r="E5" i="30"/>
  <c r="E79" i="7"/>
  <c r="E7" i="30"/>
  <c r="D82" i="7"/>
  <c r="D10" i="30"/>
  <c r="K146" i="1"/>
  <c r="J14" i="31" s="1"/>
  <c r="J9" i="38"/>
  <c r="B10" i="15"/>
  <c r="B18" i="28"/>
  <c r="J25" i="30"/>
  <c r="L6" i="30"/>
  <c r="K6" i="30"/>
  <c r="I7" i="25"/>
  <c r="I8" i="16"/>
  <c r="J15" i="25"/>
  <c r="K111" i="1"/>
  <c r="J29" i="30" s="1"/>
  <c r="F6" i="15"/>
  <c r="H6" i="15"/>
  <c r="K54" i="35"/>
  <c r="L124" i="1" s="1"/>
  <c r="K6" i="38" s="1"/>
  <c r="B45" i="7"/>
  <c r="J21" i="25"/>
  <c r="L101" i="1"/>
  <c r="K19" i="30" s="1"/>
  <c r="K101" i="1"/>
  <c r="J19" i="30" s="1"/>
  <c r="C19" i="7"/>
  <c r="C7" i="15"/>
  <c r="E19" i="7"/>
  <c r="E7" i="15"/>
  <c r="K89" i="1"/>
  <c r="J7" i="30" s="1"/>
  <c r="J5" i="25"/>
  <c r="K119" i="1"/>
  <c r="J19" i="25"/>
  <c r="L111" i="1"/>
  <c r="K29" i="30" s="1"/>
  <c r="J16" i="25"/>
  <c r="K13" i="25"/>
  <c r="L89" i="1"/>
  <c r="K7" i="30" s="1"/>
  <c r="K105" i="1"/>
  <c r="J23" i="30" s="1"/>
  <c r="K49" i="35"/>
  <c r="L49" i="35" s="1"/>
  <c r="M111" i="1"/>
  <c r="L29" i="30" s="1"/>
  <c r="K103" i="1"/>
  <c r="J21" i="30" s="1"/>
  <c r="L38" i="35"/>
  <c r="L5" i="25" s="1"/>
  <c r="L55" i="35"/>
  <c r="L22" i="25" s="1"/>
  <c r="K22" i="25"/>
  <c r="L107" i="1"/>
  <c r="K14" i="25"/>
  <c r="J10" i="25"/>
  <c r="L99" i="1"/>
  <c r="K17" i="30" s="1"/>
  <c r="J4" i="25"/>
  <c r="K37" i="35"/>
  <c r="K121" i="1"/>
  <c r="J20" i="25"/>
  <c r="K53" i="35"/>
  <c r="L121" i="1" s="1"/>
  <c r="J40" i="35"/>
  <c r="K115" i="1"/>
  <c r="J17" i="25"/>
  <c r="J8" i="25"/>
  <c r="K94" i="1"/>
  <c r="J12" i="30" s="1"/>
  <c r="K41" i="35"/>
  <c r="L91" i="1"/>
  <c r="K9" i="30" s="1"/>
  <c r="K6" i="25"/>
  <c r="L51" i="35"/>
  <c r="K18" i="25"/>
  <c r="I57" i="35"/>
  <c r="I23" i="25"/>
  <c r="J9" i="25"/>
  <c r="K96" i="1"/>
  <c r="J14" i="30" s="1"/>
  <c r="K42" i="35"/>
  <c r="L52" i="35"/>
  <c r="L19" i="25" s="1"/>
  <c r="K19" i="25"/>
  <c r="J27" i="24"/>
  <c r="J16" i="24"/>
  <c r="J21" i="24"/>
  <c r="K19" i="24"/>
  <c r="L4" i="24"/>
  <c r="J15" i="24"/>
  <c r="I25" i="24"/>
  <c r="J17" i="24"/>
  <c r="J6" i="24"/>
  <c r="J24" i="24"/>
  <c r="J28" i="24"/>
  <c r="J11" i="24"/>
  <c r="J23" i="24"/>
  <c r="F31" i="24"/>
  <c r="J13" i="24"/>
  <c r="I18" i="24"/>
  <c r="J29" i="24"/>
  <c r="J5" i="24"/>
  <c r="J26" i="24"/>
  <c r="J9" i="24"/>
  <c r="E3" i="24"/>
  <c r="J10" i="24"/>
  <c r="I3" i="24"/>
  <c r="I30" i="24"/>
  <c r="J8" i="24"/>
  <c r="J22" i="24"/>
  <c r="K25" i="1"/>
  <c r="J25" i="27" s="1"/>
  <c r="J14" i="24"/>
  <c r="J24" i="35"/>
  <c r="K54" i="1"/>
  <c r="J20" i="28" s="1"/>
  <c r="K23" i="35"/>
  <c r="K49" i="1"/>
  <c r="J15" i="28" s="1"/>
  <c r="K21" i="35"/>
  <c r="K45" i="1"/>
  <c r="J11" i="28" s="1"/>
  <c r="K22" i="35"/>
  <c r="K47" i="1"/>
  <c r="J13" i="28" s="1"/>
  <c r="K20" i="35"/>
  <c r="K43" i="1"/>
  <c r="K15" i="35"/>
  <c r="K29" i="1"/>
  <c r="J29" i="27" s="1"/>
  <c r="K14" i="35"/>
  <c r="K27" i="1"/>
  <c r="K13" i="35"/>
  <c r="K16" i="35"/>
  <c r="K31" i="1"/>
  <c r="J31" i="27" s="1"/>
  <c r="K10" i="35"/>
  <c r="K20" i="1"/>
  <c r="J20" i="27" s="1"/>
  <c r="K9" i="35"/>
  <c r="K18" i="1"/>
  <c r="J18" i="27" s="1"/>
  <c r="K5" i="35"/>
  <c r="K10" i="1"/>
  <c r="J10" i="27" s="1"/>
  <c r="K14" i="1"/>
  <c r="J14" i="27" s="1"/>
  <c r="K8" i="35"/>
  <c r="K16" i="1"/>
  <c r="J16" i="27" s="1"/>
  <c r="K4" i="35"/>
  <c r="K8" i="1"/>
  <c r="J8" i="27" s="1"/>
  <c r="I2" i="3"/>
  <c r="J56" i="35"/>
  <c r="J9" i="16" s="1"/>
  <c r="K50" i="35"/>
  <c r="K26" i="35"/>
  <c r="K56" i="1"/>
  <c r="J22" i="28" s="1"/>
  <c r="K27" i="35"/>
  <c r="K58" i="1"/>
  <c r="J24" i="28" s="1"/>
  <c r="K28" i="35"/>
  <c r="K60" i="1"/>
  <c r="J26" i="28" s="1"/>
  <c r="F10" i="7"/>
  <c r="D137" i="1"/>
  <c r="C82" i="7"/>
  <c r="F2" i="1"/>
  <c r="E2" i="3"/>
  <c r="D97" i="1"/>
  <c r="E97" i="1"/>
  <c r="E137" i="1"/>
  <c r="D5" i="31" s="1"/>
  <c r="G21" i="1"/>
  <c r="L127" i="1"/>
  <c r="L117" i="1"/>
  <c r="L39" i="35"/>
  <c r="G89" i="1"/>
  <c r="H89" i="1"/>
  <c r="F92" i="1"/>
  <c r="G87" i="1"/>
  <c r="J29" i="35"/>
  <c r="L39" i="1"/>
  <c r="K5" i="28" s="1"/>
  <c r="J17" i="35"/>
  <c r="K23" i="1"/>
  <c r="K6" i="1"/>
  <c r="J6" i="27" s="1"/>
  <c r="D2" i="35"/>
  <c r="E36" i="35"/>
  <c r="E3" i="25" s="1"/>
  <c r="K12" i="35"/>
  <c r="J2" i="35"/>
  <c r="I36" i="35"/>
  <c r="I3" i="25" s="1"/>
  <c r="K25" i="35"/>
  <c r="L18" i="35"/>
  <c r="H14" i="8"/>
  <c r="H15" i="8"/>
  <c r="H16" i="8"/>
  <c r="H19" i="8"/>
  <c r="H20" i="8"/>
  <c r="D4" i="10"/>
  <c r="J116" i="1"/>
  <c r="I186" i="1"/>
  <c r="H20" i="39" s="1"/>
  <c r="I180" i="1"/>
  <c r="H14" i="39" s="1"/>
  <c r="I179" i="1"/>
  <c r="H13" i="39" s="1"/>
  <c r="I177" i="1"/>
  <c r="H11" i="39" s="1"/>
  <c r="G70" i="7"/>
  <c r="F70" i="7"/>
  <c r="D70" i="7"/>
  <c r="E70" i="7"/>
  <c r="D78" i="1"/>
  <c r="C70" i="7" s="1"/>
  <c r="B2" i="8"/>
  <c r="O14" i="13"/>
  <c r="O17" i="13"/>
  <c r="J27" i="27" l="1"/>
  <c r="L114" i="1"/>
  <c r="J25" i="2"/>
  <c r="E2" i="1"/>
  <c r="C8" i="9" s="1"/>
  <c r="C5" i="31"/>
  <c r="E2" i="28"/>
  <c r="D6" i="16"/>
  <c r="J23" i="27"/>
  <c r="J39" i="30"/>
  <c r="J33" i="30"/>
  <c r="J37" i="30"/>
  <c r="K35" i="30"/>
  <c r="K39" i="30"/>
  <c r="I24" i="25"/>
  <c r="J167" i="1"/>
  <c r="I35" i="31" s="1"/>
  <c r="G81" i="7"/>
  <c r="G9" i="30"/>
  <c r="D87" i="7"/>
  <c r="D15" i="30"/>
  <c r="F77" i="7"/>
  <c r="F5" i="30"/>
  <c r="G44" i="7"/>
  <c r="G17" i="28"/>
  <c r="C87" i="7"/>
  <c r="C15" i="30"/>
  <c r="F44" i="7"/>
  <c r="F17" i="28"/>
  <c r="E44" i="7"/>
  <c r="E17" i="28"/>
  <c r="E82" i="7"/>
  <c r="E10" i="30"/>
  <c r="L146" i="1"/>
  <c r="K14" i="31" s="1"/>
  <c r="K9" i="38"/>
  <c r="K25" i="30"/>
  <c r="K164" i="1"/>
  <c r="J32" i="31" s="1"/>
  <c r="J9" i="28"/>
  <c r="G79" i="7"/>
  <c r="G7" i="30"/>
  <c r="C44" i="7"/>
  <c r="C17" i="28"/>
  <c r="J233" i="1"/>
  <c r="H18" i="19" s="1"/>
  <c r="H28" i="27"/>
  <c r="F79" i="7"/>
  <c r="F7" i="30"/>
  <c r="F81" i="7"/>
  <c r="F9" i="30"/>
  <c r="J7" i="25"/>
  <c r="J8" i="16"/>
  <c r="E6" i="15"/>
  <c r="L54" i="35"/>
  <c r="M124" i="1" s="1"/>
  <c r="L6" i="38" s="1"/>
  <c r="K21" i="25"/>
  <c r="K11" i="25"/>
  <c r="L11" i="25"/>
  <c r="F19" i="7"/>
  <c r="F7" i="15"/>
  <c r="M119" i="1"/>
  <c r="L105" i="1"/>
  <c r="K23" i="30" s="1"/>
  <c r="L113" i="1"/>
  <c r="M127" i="1"/>
  <c r="M105" i="1"/>
  <c r="L23" i="30" s="1"/>
  <c r="K16" i="25"/>
  <c r="M89" i="1"/>
  <c r="L7" i="30" s="1"/>
  <c r="K12" i="25"/>
  <c r="L103" i="1"/>
  <c r="K21" i="30" s="1"/>
  <c r="L12" i="25"/>
  <c r="M103" i="1"/>
  <c r="L21" i="30" s="1"/>
  <c r="L16" i="25"/>
  <c r="M113" i="1"/>
  <c r="L15" i="25"/>
  <c r="L42" i="35"/>
  <c r="K9" i="25"/>
  <c r="L96" i="1"/>
  <c r="K14" i="30" s="1"/>
  <c r="M91" i="1"/>
  <c r="L9" i="30" s="1"/>
  <c r="L6" i="25"/>
  <c r="M107" i="1"/>
  <c r="L14" i="25"/>
  <c r="L37" i="35"/>
  <c r="L4" i="25" s="1"/>
  <c r="K4" i="25"/>
  <c r="L115" i="1"/>
  <c r="K17" i="25"/>
  <c r="M117" i="1"/>
  <c r="L18" i="25"/>
  <c r="K40" i="35"/>
  <c r="J57" i="35"/>
  <c r="J23" i="25"/>
  <c r="L53" i="35"/>
  <c r="K20" i="25"/>
  <c r="L10" i="25"/>
  <c r="K10" i="25"/>
  <c r="L41" i="35"/>
  <c r="K8" i="25"/>
  <c r="L94" i="1"/>
  <c r="K12" i="30" s="1"/>
  <c r="K8" i="24"/>
  <c r="L19" i="24"/>
  <c r="K27" i="24"/>
  <c r="K21" i="24"/>
  <c r="J25" i="24"/>
  <c r="K17" i="24"/>
  <c r="K6" i="24"/>
  <c r="K14" i="24"/>
  <c r="K23" i="24"/>
  <c r="K26" i="24"/>
  <c r="J18" i="24"/>
  <c r="J3" i="24"/>
  <c r="J30" i="24"/>
  <c r="K13" i="24"/>
  <c r="K29" i="24"/>
  <c r="K10" i="24"/>
  <c r="K15" i="24"/>
  <c r="K22" i="24"/>
  <c r="K5" i="24"/>
  <c r="K9" i="24"/>
  <c r="D3" i="24"/>
  <c r="K28" i="24"/>
  <c r="K11" i="24"/>
  <c r="K16" i="24"/>
  <c r="K24" i="24"/>
  <c r="L54" i="1"/>
  <c r="K20" i="28" s="1"/>
  <c r="L22" i="35"/>
  <c r="L47" i="1"/>
  <c r="K13" i="28" s="1"/>
  <c r="K24" i="35"/>
  <c r="L21" i="35"/>
  <c r="L45" i="1"/>
  <c r="K11" i="28" s="1"/>
  <c r="L20" i="35"/>
  <c r="L43" i="1"/>
  <c r="L23" i="35"/>
  <c r="L49" i="1"/>
  <c r="K15" i="28" s="1"/>
  <c r="L13" i="35"/>
  <c r="L25" i="1"/>
  <c r="K25" i="27" s="1"/>
  <c r="L14" i="35"/>
  <c r="L27" i="1"/>
  <c r="L16" i="35"/>
  <c r="L31" i="1"/>
  <c r="K31" i="27" s="1"/>
  <c r="L15" i="35"/>
  <c r="L29" i="1"/>
  <c r="K29" i="27" s="1"/>
  <c r="L9" i="35"/>
  <c r="L18" i="1"/>
  <c r="K18" i="27" s="1"/>
  <c r="L8" i="35"/>
  <c r="L16" i="1"/>
  <c r="K16" i="27" s="1"/>
  <c r="L10" i="35"/>
  <c r="L20" i="1"/>
  <c r="K20" i="27" s="1"/>
  <c r="L4" i="35"/>
  <c r="L8" i="1"/>
  <c r="K8" i="27" s="1"/>
  <c r="L5" i="35"/>
  <c r="L10" i="1"/>
  <c r="K10" i="27" s="1"/>
  <c r="L14" i="1"/>
  <c r="K14" i="27" s="1"/>
  <c r="J2" i="3"/>
  <c r="K56" i="35"/>
  <c r="K9" i="16" s="1"/>
  <c r="L50" i="35"/>
  <c r="L27" i="35"/>
  <c r="L58" i="1"/>
  <c r="K24" i="28" s="1"/>
  <c r="L26" i="35"/>
  <c r="L56" i="1"/>
  <c r="K22" i="28" s="1"/>
  <c r="L28" i="35"/>
  <c r="L60" i="1"/>
  <c r="K26" i="28" s="1"/>
  <c r="D2" i="3"/>
  <c r="J145" i="1"/>
  <c r="I13" i="31" s="1"/>
  <c r="I145" i="1"/>
  <c r="H13" i="31" s="1"/>
  <c r="D52" i="1"/>
  <c r="D187" i="1"/>
  <c r="C21" i="39" s="1"/>
  <c r="I174" i="1"/>
  <c r="H8" i="39" s="1"/>
  <c r="H52" i="1"/>
  <c r="G21" i="39"/>
  <c r="F97" i="1"/>
  <c r="F137" i="1"/>
  <c r="E5" i="31" s="1"/>
  <c r="G52" i="1"/>
  <c r="F21" i="39"/>
  <c r="J161" i="1"/>
  <c r="I29" i="31" s="1"/>
  <c r="I161" i="1"/>
  <c r="H29" i="31" s="1"/>
  <c r="F52" i="1"/>
  <c r="I166" i="1"/>
  <c r="H34" i="31" s="1"/>
  <c r="G92" i="1"/>
  <c r="G137" i="1" s="1"/>
  <c r="G5" i="30"/>
  <c r="J186" i="1"/>
  <c r="I20" i="39" s="1"/>
  <c r="M39" i="1"/>
  <c r="L5" i="28" s="1"/>
  <c r="K29" i="35"/>
  <c r="K17" i="35"/>
  <c r="L23" i="1"/>
  <c r="L6" i="1"/>
  <c r="K6" i="27" s="1"/>
  <c r="D36" i="35"/>
  <c r="D3" i="25" s="1"/>
  <c r="C2" i="35"/>
  <c r="D2" i="1" s="1"/>
  <c r="L25" i="35"/>
  <c r="L12" i="35"/>
  <c r="J36" i="35"/>
  <c r="J3" i="25" s="1"/>
  <c r="K2" i="35"/>
  <c r="H24" i="8"/>
  <c r="K27" i="27" l="1"/>
  <c r="M114" i="1"/>
  <c r="I25" i="2"/>
  <c r="D2" i="28"/>
  <c r="C6" i="16"/>
  <c r="K23" i="27"/>
  <c r="K31" i="30"/>
  <c r="L31" i="30"/>
  <c r="L35" i="30"/>
  <c r="L37" i="30"/>
  <c r="K33" i="30"/>
  <c r="I34" i="30"/>
  <c r="J180" i="1"/>
  <c r="I14" i="39" s="1"/>
  <c r="F10" i="30"/>
  <c r="J24" i="25"/>
  <c r="K167" i="1"/>
  <c r="J35" i="31" s="1"/>
  <c r="F10" i="15"/>
  <c r="F18" i="28"/>
  <c r="E87" i="7"/>
  <c r="E15" i="30"/>
  <c r="L164" i="1"/>
  <c r="K32" i="31" s="1"/>
  <c r="K9" i="28"/>
  <c r="G10" i="15"/>
  <c r="G18" i="28"/>
  <c r="E10" i="15"/>
  <c r="E18" i="28"/>
  <c r="L25" i="30"/>
  <c r="M146" i="1"/>
  <c r="L14" i="31" s="1"/>
  <c r="L9" i="38"/>
  <c r="C10" i="15"/>
  <c r="C18" i="28"/>
  <c r="K7" i="25"/>
  <c r="K8" i="16"/>
  <c r="D6" i="15"/>
  <c r="M101" i="1"/>
  <c r="L19" i="30" s="1"/>
  <c r="L21" i="25"/>
  <c r="E45" i="7"/>
  <c r="F45" i="7"/>
  <c r="G45" i="7"/>
  <c r="C45" i="7"/>
  <c r="L13" i="25"/>
  <c r="M99" i="1"/>
  <c r="L17" i="30" s="1"/>
  <c r="L40" i="35"/>
  <c r="L7" i="25" s="1"/>
  <c r="K57" i="35"/>
  <c r="K23" i="25"/>
  <c r="L20" i="25"/>
  <c r="M121" i="1"/>
  <c r="L9" i="25"/>
  <c r="M96" i="1"/>
  <c r="L14" i="30" s="1"/>
  <c r="M115" i="1"/>
  <c r="L17" i="25"/>
  <c r="L8" i="25"/>
  <c r="M94" i="1"/>
  <c r="L12" i="30" s="1"/>
  <c r="C3" i="24"/>
  <c r="L6" i="24"/>
  <c r="L10" i="24"/>
  <c r="L14" i="24"/>
  <c r="K25" i="24"/>
  <c r="L28" i="24"/>
  <c r="L23" i="24"/>
  <c r="L5" i="24"/>
  <c r="L16" i="24"/>
  <c r="L24" i="24"/>
  <c r="K3" i="24"/>
  <c r="K18" i="24"/>
  <c r="L11" i="24"/>
  <c r="L17" i="24"/>
  <c r="L21" i="24"/>
  <c r="L13" i="24"/>
  <c r="L29" i="24"/>
  <c r="L27" i="24"/>
  <c r="K30" i="24"/>
  <c r="L26" i="24"/>
  <c r="L8" i="24"/>
  <c r="L9" i="24"/>
  <c r="L15" i="24"/>
  <c r="L22" i="24"/>
  <c r="M60" i="1"/>
  <c r="L26" i="28" s="1"/>
  <c r="M56" i="1"/>
  <c r="L22" i="28" s="1"/>
  <c r="M58" i="1"/>
  <c r="L24" i="28" s="1"/>
  <c r="L24" i="35"/>
  <c r="M54" i="1"/>
  <c r="L20" i="28" s="1"/>
  <c r="M45" i="1"/>
  <c r="L11" i="28" s="1"/>
  <c r="M47" i="1"/>
  <c r="L13" i="28" s="1"/>
  <c r="M49" i="1"/>
  <c r="L15" i="28" s="1"/>
  <c r="M43" i="1"/>
  <c r="M31" i="1"/>
  <c r="L31" i="27" s="1"/>
  <c r="M27" i="1"/>
  <c r="L27" i="27" s="1"/>
  <c r="M29" i="1"/>
  <c r="L29" i="27" s="1"/>
  <c r="M25" i="1"/>
  <c r="L25" i="27" s="1"/>
  <c r="M23" i="1"/>
  <c r="L23" i="27" s="1"/>
  <c r="M14" i="1"/>
  <c r="L14" i="27" s="1"/>
  <c r="M20" i="1"/>
  <c r="L20" i="27" s="1"/>
  <c r="M10" i="1"/>
  <c r="L10" i="27" s="1"/>
  <c r="M16" i="1"/>
  <c r="L16" i="27" s="1"/>
  <c r="M8" i="1"/>
  <c r="L8" i="27" s="1"/>
  <c r="M18" i="1"/>
  <c r="L18" i="27" s="1"/>
  <c r="K2" i="3"/>
  <c r="L56" i="35"/>
  <c r="H92" i="1"/>
  <c r="G77" i="7"/>
  <c r="F82" i="7"/>
  <c r="C2" i="3"/>
  <c r="K145" i="1"/>
  <c r="J13" i="31" s="1"/>
  <c r="K166" i="1"/>
  <c r="J34" i="31" s="1"/>
  <c r="J166" i="1"/>
  <c r="I34" i="31" s="1"/>
  <c r="G97" i="1"/>
  <c r="F5" i="31"/>
  <c r="K161" i="1"/>
  <c r="J29" i="31" s="1"/>
  <c r="J87" i="1"/>
  <c r="I5" i="30" s="1"/>
  <c r="I87" i="1"/>
  <c r="H5" i="30" s="1"/>
  <c r="L29" i="35"/>
  <c r="K186" i="1"/>
  <c r="J20" i="39" s="1"/>
  <c r="M6" i="1"/>
  <c r="L6" i="27" s="1"/>
  <c r="L17" i="35"/>
  <c r="B2" i="35"/>
  <c r="C36" i="35"/>
  <c r="C3" i="25" s="1"/>
  <c r="L2" i="35"/>
  <c r="K36" i="35"/>
  <c r="K3" i="25" s="1"/>
  <c r="N104" i="1" l="1"/>
  <c r="N100" i="1"/>
  <c r="C75" i="1"/>
  <c r="C2" i="1"/>
  <c r="N9" i="1"/>
  <c r="N98" i="1"/>
  <c r="D75" i="1"/>
  <c r="O9" i="1"/>
  <c r="O11" i="1"/>
  <c r="N102" i="1"/>
  <c r="H137" i="1"/>
  <c r="G5" i="31" s="1"/>
  <c r="N93" i="1"/>
  <c r="C2" i="28"/>
  <c r="B6" i="16"/>
  <c r="L33" i="30"/>
  <c r="L39" i="30"/>
  <c r="G10" i="30"/>
  <c r="K24" i="25"/>
  <c r="L167" i="1"/>
  <c r="K35" i="31" s="1"/>
  <c r="F87" i="7"/>
  <c r="F15" i="30"/>
  <c r="M164" i="1"/>
  <c r="L32" i="31" s="1"/>
  <c r="L9" i="28"/>
  <c r="C6" i="15"/>
  <c r="L57" i="35"/>
  <c r="L23" i="25"/>
  <c r="L30" i="24"/>
  <c r="L3" i="24"/>
  <c r="L25" i="24"/>
  <c r="L18" i="24"/>
  <c r="B2" i="3"/>
  <c r="B3" i="24"/>
  <c r="G82" i="7"/>
  <c r="N22" i="1"/>
  <c r="H97" i="1"/>
  <c r="L36" i="35"/>
  <c r="L3" i="25" s="1"/>
  <c r="L2" i="3"/>
  <c r="L161" i="1"/>
  <c r="K29" i="31" s="1"/>
  <c r="M166" i="1"/>
  <c r="L34" i="31" s="1"/>
  <c r="L166" i="1"/>
  <c r="K34" i="31" s="1"/>
  <c r="M145" i="1"/>
  <c r="L13" i="31" s="1"/>
  <c r="L145" i="1"/>
  <c r="K13" i="31" s="1"/>
  <c r="B36" i="35"/>
  <c r="B3" i="25" s="1"/>
  <c r="K87" i="1"/>
  <c r="J5" i="30" s="1"/>
  <c r="L186" i="1"/>
  <c r="K20" i="39" s="1"/>
  <c r="F38" i="2"/>
  <c r="N280" i="1" s="1"/>
  <c r="F42" i="2"/>
  <c r="F48" i="2"/>
  <c r="C11" i="20" l="1"/>
  <c r="N273" i="1"/>
  <c r="G11" i="35"/>
  <c r="G7" i="24"/>
  <c r="H12" i="1"/>
  <c r="B2" i="28"/>
  <c r="A4" i="20"/>
  <c r="L24" i="25"/>
  <c r="M167" i="1"/>
  <c r="L35" i="31" s="1"/>
  <c r="H21" i="28"/>
  <c r="G87" i="7"/>
  <c r="G15" i="30"/>
  <c r="B6" i="15"/>
  <c r="A5" i="15"/>
  <c r="F43" i="2"/>
  <c r="M161" i="1"/>
  <c r="L29" i="31" s="1"/>
  <c r="L87" i="1"/>
  <c r="K5" i="30" s="1"/>
  <c r="M186" i="1"/>
  <c r="L20" i="39" s="1"/>
  <c r="M222" i="1"/>
  <c r="O15" i="13"/>
  <c r="O10" i="13"/>
  <c r="H157" i="1" l="1"/>
  <c r="B13" i="20"/>
  <c r="D8" i="18"/>
  <c r="H7" i="24"/>
  <c r="I12" i="1"/>
  <c r="H12" i="27" s="1"/>
  <c r="H11" i="35"/>
  <c r="G12" i="24"/>
  <c r="G30" i="35"/>
  <c r="G31" i="24" s="1"/>
  <c r="G10" i="7"/>
  <c r="G12" i="27"/>
  <c r="H21" i="1"/>
  <c r="G25" i="31"/>
  <c r="I21" i="28"/>
  <c r="M87" i="1"/>
  <c r="L5" i="30" s="1"/>
  <c r="H12" i="24" l="1"/>
  <c r="H30" i="35"/>
  <c r="H31" i="24" s="1"/>
  <c r="G19" i="7"/>
  <c r="G7" i="15"/>
  <c r="I11" i="35"/>
  <c r="J12" i="1"/>
  <c r="I12" i="27" s="1"/>
  <c r="I7" i="24"/>
  <c r="J21" i="28"/>
  <c r="G61" i="2"/>
  <c r="I30" i="35" l="1"/>
  <c r="I31" i="24" s="1"/>
  <c r="I12" i="24"/>
  <c r="K12" i="1"/>
  <c r="J12" i="27" s="1"/>
  <c r="J11" i="35"/>
  <c r="J7" i="24"/>
  <c r="L21" i="28"/>
  <c r="K21" i="28"/>
  <c r="E16" i="9"/>
  <c r="E17" i="9"/>
  <c r="E15" i="9"/>
  <c r="B2" i="9"/>
  <c r="K7" i="24" l="1"/>
  <c r="L12" i="1"/>
  <c r="K12" i="27" s="1"/>
  <c r="K11" i="35"/>
  <c r="J30" i="35"/>
  <c r="J31" i="24" s="1"/>
  <c r="J12" i="24"/>
  <c r="B3" i="9"/>
  <c r="K30" i="35" l="1"/>
  <c r="K31" i="24" s="1"/>
  <c r="K12" i="24"/>
  <c r="L7" i="24"/>
  <c r="M12" i="1"/>
  <c r="L12" i="27" s="1"/>
  <c r="L11" i="35"/>
  <c r="I51" i="1"/>
  <c r="J51" i="1"/>
  <c r="I17" i="28" s="1"/>
  <c r="K51" i="1"/>
  <c r="J17" i="28" s="1"/>
  <c r="L51" i="1"/>
  <c r="K17" i="28" s="1"/>
  <c r="M51" i="1"/>
  <c r="L17" i="28" s="1"/>
  <c r="L30" i="35" l="1"/>
  <c r="L31" i="24" s="1"/>
  <c r="L12" i="24"/>
  <c r="I187" i="1"/>
  <c r="H21" i="39" s="1"/>
  <c r="H17" i="28"/>
  <c r="J187" i="1"/>
  <c r="I21" i="39" s="1"/>
  <c r="M187" i="1"/>
  <c r="L21" i="39" s="1"/>
  <c r="K187" i="1"/>
  <c r="J21" i="39" s="1"/>
  <c r="L187" i="1"/>
  <c r="K21" i="39" s="1"/>
  <c r="E183" i="1"/>
  <c r="D17" i="39" s="1"/>
  <c r="F183" i="1"/>
  <c r="E17" i="39" s="1"/>
  <c r="G17" i="39"/>
  <c r="J219" i="1"/>
  <c r="K219" i="1"/>
  <c r="L219" i="1"/>
  <c r="M219" i="1"/>
  <c r="I219" i="1"/>
  <c r="J212" i="1"/>
  <c r="K212" i="1"/>
  <c r="L212" i="1"/>
  <c r="M212" i="1"/>
  <c r="J213" i="1"/>
  <c r="K213" i="1"/>
  <c r="L213" i="1"/>
  <c r="M213" i="1"/>
  <c r="J214" i="1"/>
  <c r="K214" i="1"/>
  <c r="L214" i="1"/>
  <c r="M214" i="1"/>
  <c r="J215" i="1"/>
  <c r="K215" i="1"/>
  <c r="L215" i="1"/>
  <c r="M215" i="1"/>
  <c r="I215" i="1"/>
  <c r="I214" i="1"/>
  <c r="I213" i="1"/>
  <c r="I212" i="1"/>
  <c r="J207" i="1"/>
  <c r="K207" i="1"/>
  <c r="L207" i="1"/>
  <c r="M207" i="1"/>
  <c r="I207" i="1"/>
  <c r="J205" i="1"/>
  <c r="K205" i="1"/>
  <c r="L205" i="1"/>
  <c r="M205" i="1"/>
  <c r="I205" i="1"/>
  <c r="G206" i="1"/>
  <c r="H316" i="1"/>
  <c r="G316" i="1"/>
  <c r="E19" i="34" s="1"/>
  <c r="F316" i="1"/>
  <c r="D19" i="34" s="1"/>
  <c r="E316" i="1"/>
  <c r="C19" i="34" s="1"/>
  <c r="D316" i="1"/>
  <c r="B19" i="34" s="1"/>
  <c r="K17" i="34"/>
  <c r="O311" i="1"/>
  <c r="H328" i="1"/>
  <c r="G328" i="1"/>
  <c r="E31" i="34" s="1"/>
  <c r="F328" i="1"/>
  <c r="D31" i="34" s="1"/>
  <c r="E328" i="1"/>
  <c r="C31" i="34" s="1"/>
  <c r="D328" i="1"/>
  <c r="B31" i="34" s="1"/>
  <c r="O310" i="1"/>
  <c r="H329" i="1"/>
  <c r="G329" i="1"/>
  <c r="E32" i="34" s="1"/>
  <c r="F329" i="1"/>
  <c r="D32" i="34" s="1"/>
  <c r="E329" i="1"/>
  <c r="C32" i="34" s="1"/>
  <c r="D329" i="1"/>
  <c r="B32" i="34" s="1"/>
  <c r="O309" i="1"/>
  <c r="O306" i="1"/>
  <c r="O298" i="1"/>
  <c r="O296" i="1"/>
  <c r="O295" i="1"/>
  <c r="O288" i="1"/>
  <c r="O287" i="1"/>
  <c r="O284" i="1"/>
  <c r="O283" i="1"/>
  <c r="O282" i="1"/>
  <c r="O273" i="1"/>
  <c r="O272" i="1"/>
  <c r="F262" i="1"/>
  <c r="F261" i="1"/>
  <c r="H245" i="1"/>
  <c r="D147" i="1"/>
  <c r="I181" i="1"/>
  <c r="H15" i="39" s="1"/>
  <c r="I66" i="1"/>
  <c r="I64" i="1"/>
  <c r="I59" i="1"/>
  <c r="I57" i="1"/>
  <c r="I192" i="1"/>
  <c r="H26" i="39" s="1"/>
  <c r="I46" i="1"/>
  <c r="I182" i="1"/>
  <c r="H16" i="39" s="1"/>
  <c r="I30" i="1"/>
  <c r="A1" i="1"/>
  <c r="A77" i="1"/>
  <c r="A110" i="1"/>
  <c r="A112" i="1"/>
  <c r="A231" i="1" s="1"/>
  <c r="A16" i="19" s="1"/>
  <c r="A114" i="1"/>
  <c r="A232" i="1" s="1"/>
  <c r="A17" i="19" s="1"/>
  <c r="A116" i="1"/>
  <c r="A233" i="1" s="1"/>
  <c r="A18" i="19" s="1"/>
  <c r="A118" i="1"/>
  <c r="A234" i="1" s="1"/>
  <c r="A19" i="19" s="1"/>
  <c r="A120" i="1"/>
  <c r="A235" i="1" s="1"/>
  <c r="A20" i="19" s="1"/>
  <c r="A137" i="1"/>
  <c r="A5" i="31" s="1"/>
  <c r="A138" i="1"/>
  <c r="A6" i="31" s="1"/>
  <c r="A139" i="1"/>
  <c r="A7" i="31" s="1"/>
  <c r="A140" i="1"/>
  <c r="A8" i="31" s="1"/>
  <c r="A141" i="1"/>
  <c r="A9" i="31" s="1"/>
  <c r="A142" i="1"/>
  <c r="A10" i="31" s="1"/>
  <c r="A143" i="1"/>
  <c r="A11" i="31" s="1"/>
  <c r="A144" i="1"/>
  <c r="A12" i="31" s="1"/>
  <c r="A145" i="1"/>
  <c r="A13" i="31" s="1"/>
  <c r="A146" i="1"/>
  <c r="A14" i="31" s="1"/>
  <c r="A147" i="1"/>
  <c r="A15" i="31" s="1"/>
  <c r="A150" i="1"/>
  <c r="A18" i="31" s="1"/>
  <c r="A151" i="1"/>
  <c r="A19" i="31" s="1"/>
  <c r="A155" i="1"/>
  <c r="A23" i="31" s="1"/>
  <c r="A156" i="1"/>
  <c r="A24" i="31" s="1"/>
  <c r="A157" i="1"/>
  <c r="A25" i="31" s="1"/>
  <c r="A158" i="1"/>
  <c r="A26" i="31" s="1"/>
  <c r="A159" i="1"/>
  <c r="A27" i="31" s="1"/>
  <c r="A160" i="1"/>
  <c r="A28" i="31" s="1"/>
  <c r="A161" i="1"/>
  <c r="A29" i="31" s="1"/>
  <c r="A162" i="1"/>
  <c r="A30" i="31" s="1"/>
  <c r="A164" i="1"/>
  <c r="A32" i="31" s="1"/>
  <c r="A165" i="1"/>
  <c r="A33" i="31" s="1"/>
  <c r="A166" i="1"/>
  <c r="A34" i="31" s="1"/>
  <c r="A171" i="1"/>
  <c r="A5" i="39" s="1"/>
  <c r="A172" i="1"/>
  <c r="A6" i="39" s="1"/>
  <c r="A173" i="1"/>
  <c r="A7" i="39" s="1"/>
  <c r="A174" i="1"/>
  <c r="A8" i="39" s="1"/>
  <c r="A175" i="1"/>
  <c r="A9" i="39" s="1"/>
  <c r="A176" i="1"/>
  <c r="A10" i="39" s="1"/>
  <c r="A186" i="1"/>
  <c r="A20" i="39" s="1"/>
  <c r="A187" i="1"/>
  <c r="A21" i="39" s="1"/>
  <c r="A188" i="1"/>
  <c r="A22" i="39" s="1"/>
  <c r="A190" i="1"/>
  <c r="A24" i="39" s="1"/>
  <c r="A191" i="1"/>
  <c r="A25" i="39" s="1"/>
  <c r="A192" i="1"/>
  <c r="A26" i="39" s="1"/>
  <c r="A193" i="1"/>
  <c r="A27" i="39" s="1"/>
  <c r="A194" i="1"/>
  <c r="A28" i="39" s="1"/>
  <c r="A195" i="1"/>
  <c r="A29" i="39" s="1"/>
  <c r="A196" i="1"/>
  <c r="A30" i="39" s="1"/>
  <c r="C212" i="1"/>
  <c r="C213" i="1"/>
  <c r="C214" i="1"/>
  <c r="C215" i="1"/>
  <c r="A225" i="1"/>
  <c r="A244" i="1"/>
  <c r="A245" i="1"/>
  <c r="A259" i="1"/>
  <c r="A264" i="1"/>
  <c r="A265" i="1"/>
  <c r="A292" i="1"/>
  <c r="A25" i="33" s="1"/>
  <c r="G62" i="2"/>
  <c r="G60" i="2"/>
  <c r="B31" i="2"/>
  <c r="B30" i="2"/>
  <c r="A32" i="34"/>
  <c r="A31" i="34"/>
  <c r="A30" i="34"/>
  <c r="A29" i="34"/>
  <c r="A28" i="34"/>
  <c r="A27" i="34"/>
  <c r="A26" i="34"/>
  <c r="A25" i="34"/>
  <c r="A24" i="34"/>
  <c r="A22" i="34"/>
  <c r="A21" i="34"/>
  <c r="A20" i="34"/>
  <c r="A19" i="34"/>
  <c r="A18" i="34"/>
  <c r="F17" i="34"/>
  <c r="E17" i="34"/>
  <c r="D17" i="34"/>
  <c r="C17" i="34"/>
  <c r="B17" i="34"/>
  <c r="A17" i="34"/>
  <c r="A16" i="34"/>
  <c r="A14" i="34"/>
  <c r="A13" i="34"/>
  <c r="A12" i="34"/>
  <c r="A11" i="34"/>
  <c r="A9" i="34"/>
  <c r="A8" i="34"/>
  <c r="A7" i="34"/>
  <c r="A6" i="34"/>
  <c r="A5" i="34"/>
  <c r="A4" i="34"/>
  <c r="A3" i="34"/>
  <c r="A2" i="34"/>
  <c r="A2" i="33"/>
  <c r="A3" i="33"/>
  <c r="A4" i="33"/>
  <c r="A5" i="33"/>
  <c r="A6" i="33"/>
  <c r="A7" i="33"/>
  <c r="A8" i="33"/>
  <c r="A9" i="33"/>
  <c r="A10" i="33"/>
  <c r="A11" i="33"/>
  <c r="A12" i="33"/>
  <c r="A13" i="33"/>
  <c r="A14" i="33"/>
  <c r="A15" i="33"/>
  <c r="A16" i="33"/>
  <c r="A17" i="33"/>
  <c r="A18" i="33"/>
  <c r="A19" i="33"/>
  <c r="A20" i="33"/>
  <c r="A21" i="33"/>
  <c r="A23" i="33"/>
  <c r="A24" i="33"/>
  <c r="A26" i="33"/>
  <c r="A27" i="33"/>
  <c r="A28" i="33"/>
  <c r="A29" i="33"/>
  <c r="A30" i="33"/>
  <c r="A31" i="33"/>
  <c r="A2" i="31"/>
  <c r="A2" i="30"/>
  <c r="A4" i="30"/>
  <c r="A2" i="29"/>
  <c r="A3" i="29"/>
  <c r="B3" i="29"/>
  <c r="A5" i="29"/>
  <c r="B5" i="29"/>
  <c r="A6" i="29"/>
  <c r="B6" i="29"/>
  <c r="C6" i="29"/>
  <c r="E6" i="29"/>
  <c r="F6" i="29"/>
  <c r="G6" i="29"/>
  <c r="H6" i="29"/>
  <c r="I6" i="29"/>
  <c r="J6" i="29"/>
  <c r="K6" i="29"/>
  <c r="L6" i="29"/>
  <c r="A7" i="29"/>
  <c r="A8" i="29"/>
  <c r="A3" i="28"/>
  <c r="A22" i="27"/>
  <c r="A21" i="27"/>
  <c r="A5" i="27"/>
  <c r="L4" i="27"/>
  <c r="K4" i="27"/>
  <c r="J4" i="27"/>
  <c r="I4" i="27"/>
  <c r="H4" i="27"/>
  <c r="G4" i="27"/>
  <c r="F4" i="27"/>
  <c r="E4" i="27"/>
  <c r="D4" i="27"/>
  <c r="C4" i="27"/>
  <c r="B4" i="27"/>
  <c r="A4" i="27"/>
  <c r="A2" i="27"/>
  <c r="A3" i="8"/>
  <c r="A2" i="8"/>
  <c r="C15" i="31" l="1"/>
  <c r="I150" i="1"/>
  <c r="H18" i="31" s="1"/>
  <c r="H23" i="28"/>
  <c r="B17" i="37"/>
  <c r="A28" i="30"/>
  <c r="I151" i="1"/>
  <c r="H25" i="28"/>
  <c r="I194" i="1"/>
  <c r="H28" i="39" s="1"/>
  <c r="H30" i="28"/>
  <c r="I196" i="1"/>
  <c r="H30" i="39" s="1"/>
  <c r="H32" i="28"/>
  <c r="B18" i="37"/>
  <c r="A30" i="30"/>
  <c r="B22" i="37"/>
  <c r="A38" i="30"/>
  <c r="J118" i="1"/>
  <c r="J234" i="1" s="1"/>
  <c r="H19" i="19" s="1"/>
  <c r="H30" i="27"/>
  <c r="B21" i="37"/>
  <c r="A36" i="30"/>
  <c r="B20" i="37"/>
  <c r="A34" i="30"/>
  <c r="I165" i="1"/>
  <c r="H33" i="31" s="1"/>
  <c r="H12" i="28"/>
  <c r="B19" i="37"/>
  <c r="A32" i="30"/>
  <c r="A119" i="1"/>
  <c r="A108" i="7"/>
  <c r="A121" i="1"/>
  <c r="A110" i="7"/>
  <c r="A117" i="1"/>
  <c r="A106" i="7"/>
  <c r="A115" i="1"/>
  <c r="A104" i="7"/>
  <c r="A113" i="1"/>
  <c r="A102" i="7"/>
  <c r="D76" i="1"/>
  <c r="B74" i="7"/>
  <c r="A111" i="1"/>
  <c r="A100" i="7"/>
  <c r="A4" i="29"/>
  <c r="A69" i="7"/>
  <c r="I175" i="1"/>
  <c r="H9" i="39" s="1"/>
  <c r="A53" i="35"/>
  <c r="A20" i="25" s="1"/>
  <c r="A180" i="1"/>
  <c r="A14" i="39" s="1"/>
  <c r="A51" i="35"/>
  <c r="A18" i="25" s="1"/>
  <c r="A179" i="1"/>
  <c r="A13" i="39" s="1"/>
  <c r="A50" i="35"/>
  <c r="A17" i="25" s="1"/>
  <c r="A178" i="1"/>
  <c r="A12" i="39" s="1"/>
  <c r="A49" i="35"/>
  <c r="A16" i="25" s="1"/>
  <c r="A52" i="35"/>
  <c r="A19" i="25" s="1"/>
  <c r="A230" i="1"/>
  <c r="A15" i="19" s="1"/>
  <c r="A48" i="35"/>
  <c r="A15" i="25" s="1"/>
  <c r="A181" i="1"/>
  <c r="A15" i="39" s="1"/>
  <c r="A182" i="1"/>
  <c r="A16" i="39" s="1"/>
  <c r="D315" i="1"/>
  <c r="B18" i="34" s="1"/>
  <c r="C14" i="34"/>
  <c r="B13" i="34"/>
  <c r="A227" i="1"/>
  <c r="A12" i="19" s="1"/>
  <c r="A177" i="1"/>
  <c r="A11" i="39" s="1"/>
  <c r="J46" i="1"/>
  <c r="H319" i="1"/>
  <c r="J66" i="1"/>
  <c r="K206" i="1"/>
  <c r="G35" i="1"/>
  <c r="F35" i="27" s="1"/>
  <c r="D35" i="1"/>
  <c r="C35" i="27" s="1"/>
  <c r="D14" i="34"/>
  <c r="N73" i="1"/>
  <c r="G63" i="2"/>
  <c r="N129" i="1" s="1"/>
  <c r="H17" i="34"/>
  <c r="C13" i="34"/>
  <c r="D13" i="34"/>
  <c r="E13" i="34"/>
  <c r="B14" i="34"/>
  <c r="J64" i="1"/>
  <c r="J59" i="1"/>
  <c r="I25" i="28" s="1"/>
  <c r="E14" i="34"/>
  <c r="C35" i="1"/>
  <c r="B35" i="27" s="1"/>
  <c r="I206" i="1"/>
  <c r="J206" i="1"/>
  <c r="J57" i="1"/>
  <c r="D319" i="1"/>
  <c r="B22" i="34" s="1"/>
  <c r="D309" i="1"/>
  <c r="B12" i="34" s="1"/>
  <c r="J30" i="1"/>
  <c r="I30" i="27" s="1"/>
  <c r="J192" i="1"/>
  <c r="I26" i="39" s="1"/>
  <c r="G319" i="1"/>
  <c r="E22" i="34" s="1"/>
  <c r="G315" i="1"/>
  <c r="E18" i="34" s="1"/>
  <c r="G309" i="1"/>
  <c r="E12" i="34" s="1"/>
  <c r="K116" i="1"/>
  <c r="E319" i="1"/>
  <c r="C22" i="34" s="1"/>
  <c r="E315" i="1"/>
  <c r="C18" i="34" s="1"/>
  <c r="E309" i="1"/>
  <c r="C12" i="34" s="1"/>
  <c r="F319" i="1"/>
  <c r="D22" i="34" s="1"/>
  <c r="F315" i="1"/>
  <c r="D18" i="34" s="1"/>
  <c r="F309" i="1"/>
  <c r="D12" i="34" s="1"/>
  <c r="H315" i="1"/>
  <c r="F18" i="34" s="1"/>
  <c r="H309" i="1"/>
  <c r="F12" i="34" s="1"/>
  <c r="H262" i="1"/>
  <c r="F9" i="22" s="1"/>
  <c r="L206" i="1"/>
  <c r="M206" i="1"/>
  <c r="N297" i="1"/>
  <c r="O297" i="1" s="1"/>
  <c r="G17" i="34"/>
  <c r="I17" i="34"/>
  <c r="J17" i="34"/>
  <c r="C68" i="7" l="1"/>
  <c r="I36" i="30"/>
  <c r="J181" i="1"/>
  <c r="I15" i="39" s="1"/>
  <c r="H19" i="31"/>
  <c r="I227" i="1"/>
  <c r="G12" i="19" s="1"/>
  <c r="J196" i="1"/>
  <c r="I30" i="39" s="1"/>
  <c r="I32" i="28"/>
  <c r="J150" i="1"/>
  <c r="I18" i="31" s="1"/>
  <c r="I23" i="28"/>
  <c r="J165" i="1"/>
  <c r="I33" i="31" s="1"/>
  <c r="I12" i="28"/>
  <c r="A101" i="7"/>
  <c r="A29" i="30"/>
  <c r="A107" i="7"/>
  <c r="A35" i="30"/>
  <c r="J194" i="1"/>
  <c r="I28" i="39" s="1"/>
  <c r="I30" i="28"/>
  <c r="A111" i="7"/>
  <c r="A39" i="30"/>
  <c r="A103" i="7"/>
  <c r="A31" i="30"/>
  <c r="A109" i="7"/>
  <c r="A37" i="30"/>
  <c r="K233" i="1"/>
  <c r="I18" i="19" s="1"/>
  <c r="I28" i="27"/>
  <c r="A105" i="7"/>
  <c r="A33" i="30"/>
  <c r="E32" i="35"/>
  <c r="D32" i="35"/>
  <c r="C32" i="35"/>
  <c r="F32" i="35"/>
  <c r="G32" i="35"/>
  <c r="H32" i="35"/>
  <c r="I32" i="35"/>
  <c r="J32" i="35"/>
  <c r="K32" i="35"/>
  <c r="L32" i="35"/>
  <c r="J175" i="1"/>
  <c r="I9" i="39" s="1"/>
  <c r="K118" i="1"/>
  <c r="K234" i="1" s="1"/>
  <c r="I19" i="19" s="1"/>
  <c r="K59" i="1"/>
  <c r="J151" i="1"/>
  <c r="J174" i="1"/>
  <c r="I8" i="39" s="1"/>
  <c r="A32" i="35"/>
  <c r="A60" i="35"/>
  <c r="B32" i="35"/>
  <c r="D226" i="1"/>
  <c r="I220" i="1"/>
  <c r="C26" i="37"/>
  <c r="H264" i="1"/>
  <c r="F10" i="22" s="1"/>
  <c r="H313" i="1"/>
  <c r="H75" i="1"/>
  <c r="H300" i="1"/>
  <c r="H321" i="1"/>
  <c r="H290" i="1"/>
  <c r="H203" i="1"/>
  <c r="H308" i="1"/>
  <c r="H270" i="1"/>
  <c r="H85" i="1"/>
  <c r="G2" i="38" s="1"/>
  <c r="G313" i="1"/>
  <c r="G85" i="1"/>
  <c r="F2" i="38" s="1"/>
  <c r="G290" i="1"/>
  <c r="G308" i="1"/>
  <c r="G203" i="1"/>
  <c r="G270" i="1"/>
  <c r="G321" i="1"/>
  <c r="G300" i="1"/>
  <c r="G75" i="1"/>
  <c r="H317" i="1"/>
  <c r="F20" i="34" s="1"/>
  <c r="K46" i="1"/>
  <c r="D283" i="1"/>
  <c r="G327" i="1"/>
  <c r="K66" i="1"/>
  <c r="H327" i="1"/>
  <c r="D282" i="1"/>
  <c r="D327" i="1"/>
  <c r="H35" i="1"/>
  <c r="G35" i="27" s="1"/>
  <c r="H283" i="1"/>
  <c r="H282" i="1"/>
  <c r="G282" i="1"/>
  <c r="G283" i="1"/>
  <c r="C34" i="1"/>
  <c r="H64" i="2"/>
  <c r="A32" i="24" s="1"/>
  <c r="F317" i="1"/>
  <c r="D20" i="34" s="1"/>
  <c r="E317" i="1"/>
  <c r="C20" i="34" s="1"/>
  <c r="K64" i="1"/>
  <c r="F282" i="1"/>
  <c r="F327" i="1"/>
  <c r="F35" i="1"/>
  <c r="E35" i="27" s="1"/>
  <c r="K57" i="1"/>
  <c r="F303" i="1"/>
  <c r="F304" i="1" s="1"/>
  <c r="D317" i="1"/>
  <c r="B20" i="34" s="1"/>
  <c r="D284" i="1"/>
  <c r="D325" i="1" s="1"/>
  <c r="D285" i="1"/>
  <c r="G317" i="1"/>
  <c r="E20" i="34" s="1"/>
  <c r="K192" i="1"/>
  <c r="J26" i="39" s="1"/>
  <c r="E303" i="1"/>
  <c r="E304" i="1" s="1"/>
  <c r="H303" i="1"/>
  <c r="K30" i="1"/>
  <c r="J30" i="27" s="1"/>
  <c r="F283" i="1"/>
  <c r="E5" i="29"/>
  <c r="F31" i="34"/>
  <c r="F14" i="34"/>
  <c r="F19" i="34"/>
  <c r="F22" i="34"/>
  <c r="F32" i="34"/>
  <c r="F13" i="34"/>
  <c r="D5" i="29"/>
  <c r="B7" i="29"/>
  <c r="A1" i="25"/>
  <c r="A1" i="24"/>
  <c r="J220" i="1" l="1"/>
  <c r="K220" i="1" s="1"/>
  <c r="L220" i="1" s="1"/>
  <c r="M220" i="1" s="1"/>
  <c r="J28" i="27"/>
  <c r="L116" i="1"/>
  <c r="L233" i="1" s="1"/>
  <c r="J18" i="19" s="1"/>
  <c r="B34" i="27"/>
  <c r="J34" i="30"/>
  <c r="K180" i="1"/>
  <c r="J14" i="39" s="1"/>
  <c r="H251" i="1"/>
  <c r="F4" i="19"/>
  <c r="K165" i="1"/>
  <c r="J33" i="31" s="1"/>
  <c r="J12" i="28"/>
  <c r="G2" i="31"/>
  <c r="G2" i="39"/>
  <c r="K150" i="1"/>
  <c r="J18" i="31" s="1"/>
  <c r="J23" i="28"/>
  <c r="J227" i="1"/>
  <c r="H12" i="19" s="1"/>
  <c r="I19" i="31"/>
  <c r="K196" i="1"/>
  <c r="J30" i="39" s="1"/>
  <c r="J32" i="28"/>
  <c r="K151" i="1"/>
  <c r="J25" i="28"/>
  <c r="F2" i="39"/>
  <c r="F2" i="31"/>
  <c r="K194" i="1"/>
  <c r="J28" i="39" s="1"/>
  <c r="J30" i="28"/>
  <c r="K181" i="1"/>
  <c r="J15" i="39" s="1"/>
  <c r="J36" i="30"/>
  <c r="A27" i="25"/>
  <c r="A11" i="16"/>
  <c r="B32" i="7"/>
  <c r="B9" i="15"/>
  <c r="B32" i="24"/>
  <c r="J34" i="35"/>
  <c r="J32" i="24"/>
  <c r="I34" i="35"/>
  <c r="I32" i="24"/>
  <c r="L34" i="35"/>
  <c r="L32" i="24"/>
  <c r="K34" i="35"/>
  <c r="K32" i="24"/>
  <c r="H34" i="35"/>
  <c r="H32" i="24"/>
  <c r="E34" i="35"/>
  <c r="E32" i="24"/>
  <c r="G34" i="35"/>
  <c r="G32" i="24"/>
  <c r="F34" i="35"/>
  <c r="F32" i="24"/>
  <c r="D34" i="35"/>
  <c r="D32" i="24"/>
  <c r="C34" i="35"/>
  <c r="C32" i="24"/>
  <c r="K174" i="1"/>
  <c r="J8" i="39" s="1"/>
  <c r="G2" i="30"/>
  <c r="G75" i="7"/>
  <c r="G2" i="29"/>
  <c r="G67" i="7"/>
  <c r="F2" i="30"/>
  <c r="F75" i="7"/>
  <c r="F2" i="29"/>
  <c r="F67" i="7"/>
  <c r="K175" i="1"/>
  <c r="J9" i="39" s="1"/>
  <c r="L118" i="1"/>
  <c r="L234" i="1" s="1"/>
  <c r="J19" i="19" s="1"/>
  <c r="L59" i="1"/>
  <c r="G61" i="1"/>
  <c r="E61" i="1"/>
  <c r="D27" i="28" s="1"/>
  <c r="M61" i="1"/>
  <c r="L27" i="28" s="1"/>
  <c r="D61" i="1"/>
  <c r="C27" i="28" s="1"/>
  <c r="L61" i="1"/>
  <c r="K27" i="28" s="1"/>
  <c r="B34" i="35"/>
  <c r="C61" i="1"/>
  <c r="B27" i="28" s="1"/>
  <c r="K61" i="1"/>
  <c r="J27" i="28" s="1"/>
  <c r="H61" i="1"/>
  <c r="J61" i="1"/>
  <c r="I27" i="28" s="1"/>
  <c r="F61" i="1"/>
  <c r="E27" i="28" s="1"/>
  <c r="I61" i="1"/>
  <c r="H27" i="28" s="1"/>
  <c r="D303" i="1"/>
  <c r="D304" i="1" s="1"/>
  <c r="L46" i="1"/>
  <c r="I290" i="1"/>
  <c r="I134" i="1"/>
  <c r="I270" i="1"/>
  <c r="I300" i="1"/>
  <c r="I75" i="1"/>
  <c r="J2" i="1"/>
  <c r="I308" i="1"/>
  <c r="I203" i="1"/>
  <c r="I313" i="1"/>
  <c r="I321" i="1"/>
  <c r="I85" i="1"/>
  <c r="H2" i="38" s="1"/>
  <c r="F300" i="1"/>
  <c r="F313" i="1"/>
  <c r="F134" i="1"/>
  <c r="F85" i="1"/>
  <c r="F290" i="1"/>
  <c r="F270" i="1"/>
  <c r="F75" i="1"/>
  <c r="F321" i="1"/>
  <c r="F308" i="1"/>
  <c r="F203" i="1"/>
  <c r="L66" i="1"/>
  <c r="D34" i="1"/>
  <c r="C34" i="27" s="1"/>
  <c r="L64" i="1"/>
  <c r="L30" i="1"/>
  <c r="K30" i="27" s="1"/>
  <c r="L192" i="1"/>
  <c r="K26" i="39" s="1"/>
  <c r="L57" i="1"/>
  <c r="F5" i="29"/>
  <c r="D12" i="11"/>
  <c r="A5" i="22"/>
  <c r="A4" i="22"/>
  <c r="B8" i="22"/>
  <c r="B14" i="22" s="1"/>
  <c r="C8" i="22"/>
  <c r="C14" i="22" s="1"/>
  <c r="D8" i="22"/>
  <c r="D14" i="22" s="1"/>
  <c r="A15" i="22"/>
  <c r="A9" i="22"/>
  <c r="A1" i="22"/>
  <c r="A28" i="19"/>
  <c r="A25" i="19"/>
  <c r="A22" i="19"/>
  <c r="A23" i="19"/>
  <c r="A24" i="19"/>
  <c r="A21" i="19"/>
  <c r="A8" i="19"/>
  <c r="A9" i="19"/>
  <c r="C4" i="21"/>
  <c r="B5" i="21"/>
  <c r="B4" i="21"/>
  <c r="A1" i="21"/>
  <c r="A1" i="20"/>
  <c r="A1" i="19"/>
  <c r="C64" i="13"/>
  <c r="C91" i="13" s="1"/>
  <c r="C75" i="13"/>
  <c r="C74" i="13"/>
  <c r="C73" i="13"/>
  <c r="C70" i="13"/>
  <c r="A12" i="16"/>
  <c r="C19" i="18"/>
  <c r="D18" i="18"/>
  <c r="E18" i="18" s="1"/>
  <c r="F18" i="18" s="1"/>
  <c r="G18" i="18" s="1"/>
  <c r="H18" i="18" s="1"/>
  <c r="I18" i="18" s="1"/>
  <c r="A18" i="18"/>
  <c r="B6" i="18"/>
  <c r="A7" i="18"/>
  <c r="A8" i="18"/>
  <c r="A9" i="18"/>
  <c r="B16" i="18"/>
  <c r="B5" i="18"/>
  <c r="A1" i="18"/>
  <c r="A1" i="16"/>
  <c r="A1" i="15"/>
  <c r="C63" i="13"/>
  <c r="C90" i="13" s="1"/>
  <c r="C60" i="13"/>
  <c r="C80" i="13" s="1"/>
  <c r="C61" i="13"/>
  <c r="C82" i="13" s="1"/>
  <c r="C62" i="13"/>
  <c r="C83" i="13" s="1"/>
  <c r="C69" i="13"/>
  <c r="C68" i="13"/>
  <c r="C59" i="13"/>
  <c r="C79" i="13" s="1"/>
  <c r="C58" i="13"/>
  <c r="C72" i="13" s="1"/>
  <c r="O6" i="13"/>
  <c r="O8" i="13"/>
  <c r="A12" i="14"/>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E4" i="14"/>
  <c r="E3" i="14"/>
  <c r="E44" i="14" s="1"/>
  <c r="A2" i="14"/>
  <c r="A1" i="14"/>
  <c r="A1" i="13"/>
  <c r="A1" i="12"/>
  <c r="A1" i="11"/>
  <c r="C10" i="9"/>
  <c r="C9" i="9"/>
  <c r="B4" i="9"/>
  <c r="A1" i="9"/>
  <c r="C20" i="8"/>
  <c r="C19" i="8"/>
  <c r="C14" i="8"/>
  <c r="C15" i="8"/>
  <c r="C16" i="8"/>
  <c r="C13" i="8"/>
  <c r="C23" i="8"/>
  <c r="A1" i="8"/>
  <c r="H152" i="1" l="1"/>
  <c r="G20" i="31" s="1"/>
  <c r="F27" i="28"/>
  <c r="G152" i="1"/>
  <c r="F20" i="31" s="1"/>
  <c r="G27" i="28"/>
  <c r="I2" i="28"/>
  <c r="H6" i="16"/>
  <c r="K28" i="27"/>
  <c r="M116" i="1"/>
  <c r="M233" i="1" s="1"/>
  <c r="K18" i="19" s="1"/>
  <c r="I251" i="1"/>
  <c r="G4" i="19"/>
  <c r="H260" i="1"/>
  <c r="H263" i="1" s="1"/>
  <c r="F7" i="22"/>
  <c r="H2" i="31"/>
  <c r="H2" i="39"/>
  <c r="L181" i="1"/>
  <c r="K15" i="39" s="1"/>
  <c r="K36" i="30"/>
  <c r="L180" i="1"/>
  <c r="K14" i="39" s="1"/>
  <c r="K34" i="30"/>
  <c r="L194" i="1"/>
  <c r="K28" i="39" s="1"/>
  <c r="K30" i="28"/>
  <c r="L165" i="1"/>
  <c r="K33" i="31" s="1"/>
  <c r="K12" i="28"/>
  <c r="L151" i="1"/>
  <c r="K25" i="28"/>
  <c r="K227" i="1"/>
  <c r="I12" i="19" s="1"/>
  <c r="J19" i="31"/>
  <c r="E75" i="7"/>
  <c r="E2" i="38"/>
  <c r="L150" i="1"/>
  <c r="K18" i="31" s="1"/>
  <c r="K23" i="28"/>
  <c r="L196" i="1"/>
  <c r="K30" i="39" s="1"/>
  <c r="K32" i="28"/>
  <c r="E2" i="39"/>
  <c r="E2" i="31"/>
  <c r="I6" i="15"/>
  <c r="C32" i="7"/>
  <c r="C9" i="15"/>
  <c r="C34" i="24"/>
  <c r="E34" i="24"/>
  <c r="I34" i="24"/>
  <c r="B34" i="24"/>
  <c r="G34" i="24"/>
  <c r="D34" i="24"/>
  <c r="H34" i="24"/>
  <c r="J34" i="24"/>
  <c r="L34" i="24"/>
  <c r="F34" i="24"/>
  <c r="K34" i="24"/>
  <c r="E58" i="35"/>
  <c r="D58" i="35"/>
  <c r="G58" i="35"/>
  <c r="H108" i="1" s="1"/>
  <c r="F58" i="35"/>
  <c r="B22" i="6"/>
  <c r="J152" i="1"/>
  <c r="I20" i="31" s="1"/>
  <c r="E152" i="1"/>
  <c r="D20" i="31" s="1"/>
  <c r="L152" i="1"/>
  <c r="K20" i="31" s="1"/>
  <c r="F152" i="1"/>
  <c r="E20" i="31" s="1"/>
  <c r="K152" i="1"/>
  <c r="J20" i="31" s="1"/>
  <c r="I152" i="1"/>
  <c r="H20" i="31" s="1"/>
  <c r="D152" i="1"/>
  <c r="C20" i="31" s="1"/>
  <c r="M152" i="1"/>
  <c r="L20" i="31" s="1"/>
  <c r="D69" i="1"/>
  <c r="C58" i="35"/>
  <c r="L174" i="1"/>
  <c r="K8" i="39" s="1"/>
  <c r="M59" i="1"/>
  <c r="H62" i="1"/>
  <c r="G54" i="7"/>
  <c r="E2" i="29"/>
  <c r="E67" i="7"/>
  <c r="G62" i="1"/>
  <c r="F54" i="7"/>
  <c r="C62" i="1"/>
  <c r="B54" i="7"/>
  <c r="D62" i="1"/>
  <c r="C54" i="7"/>
  <c r="F62" i="1"/>
  <c r="E54" i="7"/>
  <c r="E62" i="1"/>
  <c r="D54" i="7"/>
  <c r="L175" i="1"/>
  <c r="K9" i="39" s="1"/>
  <c r="M118" i="1"/>
  <c r="M234" i="1" s="1"/>
  <c r="K19" i="19" s="1"/>
  <c r="D279" i="1"/>
  <c r="D280" i="1" s="1"/>
  <c r="H69" i="1"/>
  <c r="F69" i="1"/>
  <c r="E69" i="1"/>
  <c r="I69" i="1"/>
  <c r="H58" i="35"/>
  <c r="C69" i="1"/>
  <c r="J58" i="35"/>
  <c r="J10" i="16" s="1"/>
  <c r="K69" i="1"/>
  <c r="I58" i="35"/>
  <c r="I10" i="16" s="1"/>
  <c r="J69" i="1"/>
  <c r="K58" i="35"/>
  <c r="K10" i="16" s="1"/>
  <c r="L69" i="1"/>
  <c r="G69" i="1"/>
  <c r="M69" i="1"/>
  <c r="L35" i="28" s="1"/>
  <c r="L58" i="35"/>
  <c r="E2" i="30"/>
  <c r="M46" i="1"/>
  <c r="J321" i="1"/>
  <c r="J134" i="1"/>
  <c r="J85" i="1"/>
  <c r="I2" i="38" s="1"/>
  <c r="J300" i="1"/>
  <c r="J75" i="1"/>
  <c r="J308" i="1"/>
  <c r="J290" i="1"/>
  <c r="J270" i="1"/>
  <c r="J313" i="1"/>
  <c r="J203" i="1"/>
  <c r="K2" i="1"/>
  <c r="E321" i="1"/>
  <c r="E300" i="1"/>
  <c r="E270" i="1"/>
  <c r="E134" i="1"/>
  <c r="E85" i="1"/>
  <c r="N86" i="1" s="1"/>
  <c r="E75" i="1"/>
  <c r="D67" i="7" s="1"/>
  <c r="E308" i="1"/>
  <c r="E203" i="1"/>
  <c r="E290" i="1"/>
  <c r="E313" i="1"/>
  <c r="D134" i="1"/>
  <c r="D85" i="1"/>
  <c r="D203" i="1"/>
  <c r="D300" i="1"/>
  <c r="D270" i="1"/>
  <c r="D321" i="1"/>
  <c r="D290" i="1"/>
  <c r="C67" i="7"/>
  <c r="D308" i="1"/>
  <c r="D313" i="1"/>
  <c r="M66" i="1"/>
  <c r="E34" i="1"/>
  <c r="D34" i="27" s="1"/>
  <c r="E302" i="1"/>
  <c r="D302" i="1"/>
  <c r="M64" i="1"/>
  <c r="M30" i="1"/>
  <c r="L28" i="27"/>
  <c r="M192" i="1"/>
  <c r="L26" i="39" s="1"/>
  <c r="M57" i="1"/>
  <c r="G5" i="29"/>
  <c r="E32" i="14"/>
  <c r="E29" i="14"/>
  <c r="E45" i="14"/>
  <c r="E42" i="14"/>
  <c r="E13" i="14"/>
  <c r="E24" i="14"/>
  <c r="E16" i="14"/>
  <c r="E33" i="14"/>
  <c r="E18" i="14"/>
  <c r="E34" i="14"/>
  <c r="E21" i="14"/>
  <c r="E37" i="14"/>
  <c r="E22" i="14"/>
  <c r="E40" i="14"/>
  <c r="E26" i="14"/>
  <c r="E43" i="14"/>
  <c r="E17" i="14"/>
  <c r="E27" i="14"/>
  <c r="E38" i="14"/>
  <c r="E11" i="14"/>
  <c r="E19" i="14"/>
  <c r="E30" i="14"/>
  <c r="E41" i="14"/>
  <c r="E14" i="14"/>
  <c r="E25" i="14"/>
  <c r="E35" i="14"/>
  <c r="C76" i="13"/>
  <c r="C84" i="13"/>
  <c r="C77" i="13"/>
  <c r="C85" i="13"/>
  <c r="C78" i="13"/>
  <c r="C88" i="13"/>
  <c r="C71" i="13"/>
  <c r="C89" i="13"/>
  <c r="C81" i="13"/>
  <c r="C92" i="13"/>
  <c r="C87" i="13"/>
  <c r="C86" i="13"/>
  <c r="D41" i="14"/>
  <c r="C38" i="14"/>
  <c r="B38" i="14" s="1"/>
  <c r="D33" i="14"/>
  <c r="C30" i="14"/>
  <c r="B30" i="14" s="1"/>
  <c r="D25" i="14"/>
  <c r="C22" i="14"/>
  <c r="B22" i="14" s="1"/>
  <c r="D17" i="14"/>
  <c r="C14" i="14"/>
  <c r="B14" i="14" s="1"/>
  <c r="D15" i="14"/>
  <c r="C12" i="14"/>
  <c r="B12" i="14" s="1"/>
  <c r="D42" i="14"/>
  <c r="D34" i="14"/>
  <c r="C31" i="14"/>
  <c r="B31" i="14" s="1"/>
  <c r="D18" i="14"/>
  <c r="C15" i="14"/>
  <c r="B15" i="14" s="1"/>
  <c r="D45" i="14"/>
  <c r="C42" i="14"/>
  <c r="B42" i="14" s="1"/>
  <c r="D37" i="14"/>
  <c r="C34" i="14"/>
  <c r="B34" i="14" s="1"/>
  <c r="D29" i="14"/>
  <c r="C26" i="14"/>
  <c r="B26" i="14" s="1"/>
  <c r="D21" i="14"/>
  <c r="C18" i="14"/>
  <c r="B18" i="14" s="1"/>
  <c r="D13" i="14"/>
  <c r="C45" i="14"/>
  <c r="B45" i="14" s="1"/>
  <c r="D40" i="14"/>
  <c r="C37" i="14"/>
  <c r="B37" i="14" s="1"/>
  <c r="D32" i="14"/>
  <c r="C29" i="14"/>
  <c r="B29" i="14" s="1"/>
  <c r="D24" i="14"/>
  <c r="C21" i="14"/>
  <c r="B21" i="14" s="1"/>
  <c r="D16" i="14"/>
  <c r="C13" i="14"/>
  <c r="B13" i="14" s="1"/>
  <c r="C40" i="14"/>
  <c r="B40" i="14" s="1"/>
  <c r="D35" i="14"/>
  <c r="C32" i="14"/>
  <c r="B32" i="14" s="1"/>
  <c r="D19" i="14"/>
  <c r="C16" i="14"/>
  <c r="B16" i="14" s="1"/>
  <c r="C43" i="14"/>
  <c r="B43" i="14" s="1"/>
  <c r="D30" i="14"/>
  <c r="C27" i="14"/>
  <c r="B27" i="14" s="1"/>
  <c r="D44" i="14"/>
  <c r="C41" i="14"/>
  <c r="B41" i="14" s="1"/>
  <c r="D36" i="14"/>
  <c r="C33" i="14"/>
  <c r="B33" i="14" s="1"/>
  <c r="D28" i="14"/>
  <c r="C25" i="14"/>
  <c r="B25" i="14" s="1"/>
  <c r="D20" i="14"/>
  <c r="C17" i="14"/>
  <c r="B17" i="14" s="1"/>
  <c r="D12" i="14"/>
  <c r="C44" i="14"/>
  <c r="B44" i="14" s="1"/>
  <c r="D39" i="14"/>
  <c r="C36" i="14"/>
  <c r="B36" i="14" s="1"/>
  <c r="D31" i="14"/>
  <c r="C28" i="14"/>
  <c r="B28" i="14" s="1"/>
  <c r="D23" i="14"/>
  <c r="C20" i="14"/>
  <c r="B20" i="14" s="1"/>
  <c r="C39" i="14"/>
  <c r="B39" i="14" s="1"/>
  <c r="D26" i="14"/>
  <c r="C23" i="14"/>
  <c r="B23" i="14" s="1"/>
  <c r="E5" i="14"/>
  <c r="G4" i="14" s="1"/>
  <c r="G5" i="14" s="1"/>
  <c r="D43" i="14"/>
  <c r="D27" i="14"/>
  <c r="C24" i="14"/>
  <c r="B24" i="14" s="1"/>
  <c r="D11" i="14"/>
  <c r="D38" i="14"/>
  <c r="C35" i="14"/>
  <c r="B35" i="14" s="1"/>
  <c r="D22" i="14"/>
  <c r="C19" i="14"/>
  <c r="B19" i="14" s="1"/>
  <c r="D14" i="14"/>
  <c r="C11" i="14"/>
  <c r="B11" i="14" s="1"/>
  <c r="E15" i="14"/>
  <c r="E23" i="14"/>
  <c r="E31" i="14"/>
  <c r="E39" i="14"/>
  <c r="E12" i="14"/>
  <c r="E20" i="14"/>
  <c r="E28" i="14"/>
  <c r="E36" i="14"/>
  <c r="O104" i="1" l="1"/>
  <c r="E14" i="37" s="1"/>
  <c r="C14" i="37" s="1"/>
  <c r="O102" i="1"/>
  <c r="E13" i="37" s="1"/>
  <c r="C13" i="37" s="1"/>
  <c r="O90" i="1"/>
  <c r="E7" i="37" s="1"/>
  <c r="C7" i="37" s="1"/>
  <c r="O100" i="1"/>
  <c r="E12" i="37" s="1"/>
  <c r="C12" i="37" s="1"/>
  <c r="O86" i="1"/>
  <c r="O98" i="1"/>
  <c r="E11" i="37" s="1"/>
  <c r="C11" i="37" s="1"/>
  <c r="O93" i="1"/>
  <c r="E9" i="37" s="1"/>
  <c r="C9" i="37" s="1"/>
  <c r="O95" i="1"/>
  <c r="E10" i="37" s="1"/>
  <c r="C10" i="37" s="1"/>
  <c r="H197" i="1"/>
  <c r="G31" i="39" s="1"/>
  <c r="G197" i="1"/>
  <c r="F31" i="39" s="1"/>
  <c r="F10" i="16"/>
  <c r="G108" i="1"/>
  <c r="D10" i="16"/>
  <c r="E108" i="1"/>
  <c r="C59" i="35"/>
  <c r="D108" i="1"/>
  <c r="E10" i="16"/>
  <c r="F108" i="1"/>
  <c r="O54" i="2"/>
  <c r="G10" i="16"/>
  <c r="J2" i="28"/>
  <c r="I6" i="16"/>
  <c r="I106" i="1"/>
  <c r="C15" i="37"/>
  <c r="D2" i="38"/>
  <c r="J251" i="1"/>
  <c r="H4" i="19"/>
  <c r="I260" i="1"/>
  <c r="I263" i="1" s="1"/>
  <c r="G7" i="22"/>
  <c r="E197" i="1"/>
  <c r="D31" i="39" s="1"/>
  <c r="C35" i="28"/>
  <c r="M150" i="1"/>
  <c r="L18" i="31" s="1"/>
  <c r="L23" i="28"/>
  <c r="D197" i="1"/>
  <c r="C31" i="39" s="1"/>
  <c r="B35" i="28"/>
  <c r="F35" i="28"/>
  <c r="G11" i="15"/>
  <c r="G28" i="28"/>
  <c r="I2" i="39"/>
  <c r="I2" i="31"/>
  <c r="M197" i="1"/>
  <c r="L31" i="39" s="1"/>
  <c r="K35" i="28"/>
  <c r="J197" i="1"/>
  <c r="I31" i="39" s="1"/>
  <c r="H35" i="28"/>
  <c r="M181" i="1"/>
  <c r="L15" i="39" s="1"/>
  <c r="L36" i="30"/>
  <c r="M151" i="1"/>
  <c r="L25" i="28"/>
  <c r="B11" i="15"/>
  <c r="B28" i="28"/>
  <c r="M180" i="1"/>
  <c r="L14" i="39" s="1"/>
  <c r="L34" i="30"/>
  <c r="F197" i="1"/>
  <c r="E31" i="39" s="1"/>
  <c r="D35" i="28"/>
  <c r="M196" i="1"/>
  <c r="L30" i="39" s="1"/>
  <c r="L32" i="28"/>
  <c r="M165" i="1"/>
  <c r="L33" i="31" s="1"/>
  <c r="L12" i="28"/>
  <c r="K197" i="1"/>
  <c r="J31" i="39" s="1"/>
  <c r="I35" i="28"/>
  <c r="E35" i="28"/>
  <c r="L227" i="1"/>
  <c r="J12" i="19" s="1"/>
  <c r="K19" i="31"/>
  <c r="E11" i="15"/>
  <c r="E28" i="28"/>
  <c r="C11" i="15"/>
  <c r="C28" i="28"/>
  <c r="M175" i="1"/>
  <c r="L9" i="39" s="1"/>
  <c r="L30" i="27"/>
  <c r="C75" i="7"/>
  <c r="C2" i="38"/>
  <c r="D2" i="31"/>
  <c r="D2" i="39"/>
  <c r="I197" i="1"/>
  <c r="H31" i="39" s="1"/>
  <c r="G35" i="28"/>
  <c r="D11" i="15"/>
  <c r="D28" i="28"/>
  <c r="F11" i="15"/>
  <c r="F28" i="28"/>
  <c r="M194" i="1"/>
  <c r="L28" i="39" s="1"/>
  <c r="L30" i="28"/>
  <c r="C2" i="31"/>
  <c r="C2" i="39"/>
  <c r="L197" i="1"/>
  <c r="K31" i="39" s="1"/>
  <c r="J35" i="28"/>
  <c r="H25" i="25"/>
  <c r="H10" i="16"/>
  <c r="C25" i="25"/>
  <c r="C10" i="16"/>
  <c r="J6" i="15"/>
  <c r="C55" i="7"/>
  <c r="E55" i="7"/>
  <c r="D55" i="7"/>
  <c r="F55" i="7"/>
  <c r="B55" i="7"/>
  <c r="D32" i="7"/>
  <c r="D9" i="15"/>
  <c r="J108" i="1"/>
  <c r="I26" i="30" s="1"/>
  <c r="I25" i="25"/>
  <c r="F59" i="35"/>
  <c r="F25" i="25"/>
  <c r="D59" i="35"/>
  <c r="D60" i="35" s="1"/>
  <c r="D11" i="16" s="1"/>
  <c r="D25" i="25"/>
  <c r="E59" i="35"/>
  <c r="E25" i="25"/>
  <c r="M108" i="1"/>
  <c r="L26" i="30" s="1"/>
  <c r="L25" i="25"/>
  <c r="L108" i="1"/>
  <c r="K26" i="30" s="1"/>
  <c r="K25" i="25"/>
  <c r="K108" i="1"/>
  <c r="J26" i="30" s="1"/>
  <c r="J25" i="25"/>
  <c r="G59" i="35"/>
  <c r="H153" i="1" s="1"/>
  <c r="G25" i="25"/>
  <c r="B23" i="6"/>
  <c r="G62" i="7"/>
  <c r="F62" i="7"/>
  <c r="E62" i="7"/>
  <c r="D62" i="7"/>
  <c r="C62" i="7"/>
  <c r="D75" i="7"/>
  <c r="C70" i="1"/>
  <c r="B36" i="28" s="1"/>
  <c r="B62" i="7"/>
  <c r="G55" i="7"/>
  <c r="E279" i="1"/>
  <c r="E280" i="1" s="1"/>
  <c r="M174" i="1"/>
  <c r="L8" i="39" s="1"/>
  <c r="L59" i="35"/>
  <c r="J59" i="35"/>
  <c r="K59" i="35"/>
  <c r="I59" i="35"/>
  <c r="H59" i="35"/>
  <c r="I108" i="1"/>
  <c r="H26" i="30" s="1"/>
  <c r="C308" i="1"/>
  <c r="C85" i="1"/>
  <c r="B67" i="7"/>
  <c r="C270" i="1"/>
  <c r="C321" i="1"/>
  <c r="C134" i="1"/>
  <c r="C203" i="1"/>
  <c r="C300" i="1"/>
  <c r="C290" i="1"/>
  <c r="C313" i="1"/>
  <c r="K75" i="1"/>
  <c r="K270" i="1"/>
  <c r="K203" i="1"/>
  <c r="I4" i="19" s="1"/>
  <c r="K300" i="1"/>
  <c r="K290" i="1"/>
  <c r="K313" i="1"/>
  <c r="K134" i="1"/>
  <c r="L2" i="1"/>
  <c r="K85" i="1"/>
  <c r="J2" i="38" s="1"/>
  <c r="K321" i="1"/>
  <c r="K308" i="1"/>
  <c r="F302" i="1"/>
  <c r="F34" i="1"/>
  <c r="E34" i="27" s="1"/>
  <c r="F285" i="1"/>
  <c r="F284" i="1"/>
  <c r="F325" i="1" s="1"/>
  <c r="C5" i="29"/>
  <c r="B6" i="20" l="1"/>
  <c r="E5" i="37"/>
  <c r="C5" i="37" s="1"/>
  <c r="G153" i="1"/>
  <c r="F21" i="31" s="1"/>
  <c r="I55" i="2"/>
  <c r="H242" i="1"/>
  <c r="F27" i="19" s="1"/>
  <c r="J106" i="1"/>
  <c r="H24" i="30"/>
  <c r="I144" i="1"/>
  <c r="H12" i="31" s="1"/>
  <c r="K2" i="28"/>
  <c r="J6" i="16"/>
  <c r="D26" i="30"/>
  <c r="E109" i="1"/>
  <c r="D27" i="30" s="1"/>
  <c r="E26" i="30"/>
  <c r="F109" i="1"/>
  <c r="E27" i="30" s="1"/>
  <c r="G26" i="30"/>
  <c r="H109" i="1"/>
  <c r="G27" i="30" s="1"/>
  <c r="C26" i="30"/>
  <c r="D109" i="1"/>
  <c r="D122" i="1" s="1"/>
  <c r="D125" i="1" s="1"/>
  <c r="D128" i="1" s="1"/>
  <c r="F26" i="30"/>
  <c r="G109" i="1"/>
  <c r="J260" i="1"/>
  <c r="J263" i="1" s="1"/>
  <c r="H7" i="22"/>
  <c r="J2" i="39"/>
  <c r="J2" i="31"/>
  <c r="M227" i="1"/>
  <c r="K12" i="19" s="1"/>
  <c r="L19" i="31"/>
  <c r="B2" i="39"/>
  <c r="B2" i="31"/>
  <c r="B75" i="7"/>
  <c r="B2" i="38"/>
  <c r="K6" i="15"/>
  <c r="E32" i="7"/>
  <c r="E9" i="15"/>
  <c r="I86" i="1"/>
  <c r="G60" i="35"/>
  <c r="G26" i="25"/>
  <c r="F153" i="1"/>
  <c r="E21" i="31" s="1"/>
  <c r="E26" i="25"/>
  <c r="E153" i="1"/>
  <c r="D21" i="31" s="1"/>
  <c r="D26" i="25"/>
  <c r="M153" i="1"/>
  <c r="L21" i="31" s="1"/>
  <c r="L26" i="25"/>
  <c r="D153" i="1"/>
  <c r="C21" i="31" s="1"/>
  <c r="C26" i="25"/>
  <c r="I153" i="1"/>
  <c r="H21" i="31" s="1"/>
  <c r="H26" i="25"/>
  <c r="D61" i="35"/>
  <c r="D28" i="25" s="1"/>
  <c r="D27" i="25"/>
  <c r="J153" i="1"/>
  <c r="I21" i="31" s="1"/>
  <c r="I26" i="25"/>
  <c r="F60" i="35"/>
  <c r="F11" i="16" s="1"/>
  <c r="F26" i="25"/>
  <c r="L153" i="1"/>
  <c r="K21" i="31" s="1"/>
  <c r="K26" i="25"/>
  <c r="E60" i="35"/>
  <c r="K153" i="1"/>
  <c r="J21" i="31" s="1"/>
  <c r="J26" i="25"/>
  <c r="G21" i="31"/>
  <c r="B24" i="6"/>
  <c r="G98" i="7"/>
  <c r="E98" i="7"/>
  <c r="C98" i="7"/>
  <c r="C71" i="1"/>
  <c r="B63" i="7"/>
  <c r="D98" i="7"/>
  <c r="F98" i="7"/>
  <c r="F279" i="1"/>
  <c r="F280" i="1" s="1"/>
  <c r="E130" i="1"/>
  <c r="D12" i="38" s="1"/>
  <c r="K60" i="35"/>
  <c r="K11" i="16" s="1"/>
  <c r="I60" i="35"/>
  <c r="I11" i="16" s="1"/>
  <c r="J60" i="35"/>
  <c r="J11" i="16" s="1"/>
  <c r="C60" i="35"/>
  <c r="C11" i="16" s="1"/>
  <c r="H60" i="35"/>
  <c r="H11" i="16" s="1"/>
  <c r="L60" i="35"/>
  <c r="L270" i="1"/>
  <c r="L290" i="1"/>
  <c r="M2" i="1"/>
  <c r="C10" i="8" s="1"/>
  <c r="L300" i="1"/>
  <c r="L313" i="1"/>
  <c r="L308" i="1"/>
  <c r="L134" i="1"/>
  <c r="L75" i="1"/>
  <c r="L203" i="1"/>
  <c r="J4" i="19" s="1"/>
  <c r="L321" i="1"/>
  <c r="L85" i="1"/>
  <c r="K2" i="38" s="1"/>
  <c r="H302" i="1"/>
  <c r="H304" i="1" s="1"/>
  <c r="G284" i="1"/>
  <c r="G325" i="1" s="1"/>
  <c r="G285" i="1"/>
  <c r="G34" i="1"/>
  <c r="F34" i="27" s="1"/>
  <c r="I90" i="1" l="1"/>
  <c r="H8" i="30" s="1"/>
  <c r="I11" i="1"/>
  <c r="H11" i="27" s="1"/>
  <c r="I93" i="1"/>
  <c r="I38" i="1" s="1"/>
  <c r="I13" i="1"/>
  <c r="I7" i="1"/>
  <c r="G11" i="16"/>
  <c r="H130" i="1"/>
  <c r="L2" i="28"/>
  <c r="K6" i="16"/>
  <c r="K106" i="1"/>
  <c r="I24" i="30"/>
  <c r="J144" i="1"/>
  <c r="I12" i="31" s="1"/>
  <c r="C27" i="30"/>
  <c r="B37" i="28"/>
  <c r="C72" i="1"/>
  <c r="H4" i="30"/>
  <c r="K2" i="31"/>
  <c r="K2" i="39"/>
  <c r="F99" i="7"/>
  <c r="F27" i="30"/>
  <c r="F130" i="1"/>
  <c r="E12" i="38" s="1"/>
  <c r="E11" i="16"/>
  <c r="F32" i="7"/>
  <c r="F9" i="15"/>
  <c r="L6" i="15"/>
  <c r="I17" i="1"/>
  <c r="I15" i="1"/>
  <c r="J86" i="1"/>
  <c r="I95" i="1"/>
  <c r="H61" i="35"/>
  <c r="H28" i="25" s="1"/>
  <c r="H27" i="25"/>
  <c r="E61" i="35"/>
  <c r="E28" i="25" s="1"/>
  <c r="E27" i="25"/>
  <c r="K130" i="1"/>
  <c r="J12" i="38" s="1"/>
  <c r="J27" i="25"/>
  <c r="J130" i="1"/>
  <c r="I12" i="38" s="1"/>
  <c r="I27" i="25"/>
  <c r="M130" i="1"/>
  <c r="L12" i="38" s="1"/>
  <c r="L27" i="25"/>
  <c r="D130" i="1"/>
  <c r="D132" i="1" s="1"/>
  <c r="C27" i="25"/>
  <c r="L130" i="1"/>
  <c r="K12" i="38" s="1"/>
  <c r="K27" i="25"/>
  <c r="F61" i="35"/>
  <c r="F27" i="25"/>
  <c r="G61" i="35"/>
  <c r="G27" i="25"/>
  <c r="B25" i="6"/>
  <c r="D120" i="7"/>
  <c r="E148" i="1"/>
  <c r="D16" i="31" s="1"/>
  <c r="B64" i="7"/>
  <c r="C73" i="1"/>
  <c r="F122" i="1"/>
  <c r="E99" i="7"/>
  <c r="C99" i="7"/>
  <c r="E122" i="1"/>
  <c r="D99" i="7"/>
  <c r="H122" i="1"/>
  <c r="G99" i="7"/>
  <c r="G279" i="1"/>
  <c r="G280" i="1" s="1"/>
  <c r="K61" i="35"/>
  <c r="K28" i="25" s="1"/>
  <c r="C61" i="35"/>
  <c r="C28" i="25" s="1"/>
  <c r="G130" i="1"/>
  <c r="E80" i="1"/>
  <c r="I130" i="1"/>
  <c r="H12" i="38" s="1"/>
  <c r="I61" i="35"/>
  <c r="I28" i="25" s="1"/>
  <c r="J61" i="35"/>
  <c r="J28" i="25" s="1"/>
  <c r="L61" i="35"/>
  <c r="L28" i="25" s="1"/>
  <c r="M203" i="1"/>
  <c r="K4" i="19" s="1"/>
  <c r="M321" i="1"/>
  <c r="M134" i="1"/>
  <c r="M290" i="1"/>
  <c r="M308" i="1"/>
  <c r="M300" i="1"/>
  <c r="M270" i="1"/>
  <c r="M313" i="1"/>
  <c r="M85" i="1"/>
  <c r="L2" i="38" s="1"/>
  <c r="M75" i="1"/>
  <c r="H284" i="1"/>
  <c r="H325" i="1" s="1"/>
  <c r="H285" i="1"/>
  <c r="H34" i="1"/>
  <c r="G34" i="27" s="1"/>
  <c r="D291" i="1"/>
  <c r="B4" i="29"/>
  <c r="D77" i="1" l="1"/>
  <c r="D298" i="1"/>
  <c r="J90" i="1"/>
  <c r="I8" i="30" s="1"/>
  <c r="J11" i="1"/>
  <c r="G12" i="38"/>
  <c r="H148" i="1"/>
  <c r="H154" i="1" s="1"/>
  <c r="H168" i="1" s="1"/>
  <c r="H306" i="1" s="1"/>
  <c r="F12" i="38"/>
  <c r="G148" i="1"/>
  <c r="G154" i="1" s="1"/>
  <c r="G168" i="1" s="1"/>
  <c r="J93" i="1"/>
  <c r="J38" i="1" s="1"/>
  <c r="J13" i="1"/>
  <c r="J158" i="1" s="1"/>
  <c r="I26" i="31" s="1"/>
  <c r="H13" i="27"/>
  <c r="I158" i="1"/>
  <c r="H26" i="31" s="1"/>
  <c r="L106" i="1"/>
  <c r="J24" i="30"/>
  <c r="K144" i="1"/>
  <c r="J12" i="31" s="1"/>
  <c r="I157" i="1"/>
  <c r="H25" i="31" s="1"/>
  <c r="B66" i="7"/>
  <c r="B39" i="28"/>
  <c r="J95" i="1"/>
  <c r="I4" i="30"/>
  <c r="I159" i="1"/>
  <c r="H27" i="31" s="1"/>
  <c r="H15" i="27"/>
  <c r="I138" i="1"/>
  <c r="H6" i="31" s="1"/>
  <c r="H11" i="30"/>
  <c r="I155" i="1"/>
  <c r="H23" i="31" s="1"/>
  <c r="H7" i="27"/>
  <c r="I160" i="1"/>
  <c r="H28" i="31" s="1"/>
  <c r="H17" i="27"/>
  <c r="B65" i="7"/>
  <c r="B38" i="28"/>
  <c r="L2" i="31"/>
  <c r="L2" i="39"/>
  <c r="I139" i="1"/>
  <c r="H7" i="31" s="1"/>
  <c r="H13" i="30"/>
  <c r="G4" i="38"/>
  <c r="G40" i="30"/>
  <c r="D4" i="38"/>
  <c r="D40" i="30"/>
  <c r="E120" i="7"/>
  <c r="E4" i="38"/>
  <c r="E40" i="30"/>
  <c r="C120" i="7"/>
  <c r="C12" i="38"/>
  <c r="C4" i="38"/>
  <c r="C40" i="30"/>
  <c r="I148" i="1"/>
  <c r="H16" i="31" s="1"/>
  <c r="M148" i="1"/>
  <c r="L16" i="31" s="1"/>
  <c r="J148" i="1"/>
  <c r="I16" i="31" s="1"/>
  <c r="L148" i="1"/>
  <c r="K16" i="31" s="1"/>
  <c r="K148" i="1"/>
  <c r="J16" i="31" s="1"/>
  <c r="F148" i="1"/>
  <c r="E16" i="31" s="1"/>
  <c r="G32" i="7"/>
  <c r="G9" i="15"/>
  <c r="I310" i="1"/>
  <c r="I329" i="1" s="1"/>
  <c r="J15" i="1"/>
  <c r="J7" i="1"/>
  <c r="J17" i="1"/>
  <c r="K86" i="1"/>
  <c r="I92" i="1"/>
  <c r="F80" i="1"/>
  <c r="F190" i="1" s="1"/>
  <c r="I80" i="1"/>
  <c r="I190" i="1" s="1"/>
  <c r="H24" i="39" s="1"/>
  <c r="D148" i="1"/>
  <c r="D154" i="1" s="1"/>
  <c r="F28" i="25"/>
  <c r="G80" i="1"/>
  <c r="G190" i="1" s="1"/>
  <c r="G198" i="1" s="1"/>
  <c r="G28" i="25"/>
  <c r="H80" i="1"/>
  <c r="H190" i="1" s="1"/>
  <c r="H198" i="1" s="1"/>
  <c r="B26" i="6"/>
  <c r="E154" i="1"/>
  <c r="E168" i="1" s="1"/>
  <c r="E190" i="1"/>
  <c r="G120" i="7"/>
  <c r="F120" i="7"/>
  <c r="H125" i="1"/>
  <c r="G7" i="38" s="1"/>
  <c r="G112" i="7"/>
  <c r="F125" i="1"/>
  <c r="E7" i="38" s="1"/>
  <c r="E112" i="7"/>
  <c r="C7" i="38"/>
  <c r="C112" i="7"/>
  <c r="D73" i="7"/>
  <c r="E125" i="1"/>
  <c r="D7" i="38" s="1"/>
  <c r="D112" i="7"/>
  <c r="H279" i="1"/>
  <c r="H280" i="1" s="1"/>
  <c r="L80" i="1"/>
  <c r="L190" i="1" s="1"/>
  <c r="K24" i="39" s="1"/>
  <c r="K80" i="1"/>
  <c r="K190" i="1" s="1"/>
  <c r="J24" i="39" s="1"/>
  <c r="D80" i="1"/>
  <c r="D190" i="1" s="1"/>
  <c r="C24" i="39" s="1"/>
  <c r="M80" i="1"/>
  <c r="M190" i="1" s="1"/>
  <c r="L24" i="39" s="1"/>
  <c r="J80" i="1"/>
  <c r="J190" i="1" s="1"/>
  <c r="I24" i="39" s="1"/>
  <c r="H265" i="1"/>
  <c r="E291" i="1"/>
  <c r="B8" i="29"/>
  <c r="I9" i="1" l="1"/>
  <c r="I156" i="1" s="1"/>
  <c r="H24" i="31" s="1"/>
  <c r="I309" i="1"/>
  <c r="G12" i="34" s="1"/>
  <c r="K90" i="1"/>
  <c r="J8" i="30" s="1"/>
  <c r="K11" i="1"/>
  <c r="J11" i="27" s="1"/>
  <c r="G16" i="31"/>
  <c r="F16" i="31"/>
  <c r="D81" i="1"/>
  <c r="G200" i="1"/>
  <c r="H200" i="1"/>
  <c r="K93" i="1"/>
  <c r="K38" i="1" s="1"/>
  <c r="K13" i="1"/>
  <c r="K158" i="1" s="1"/>
  <c r="J26" i="31" s="1"/>
  <c r="I13" i="27"/>
  <c r="M106" i="1"/>
  <c r="K24" i="30"/>
  <c r="L144" i="1"/>
  <c r="K12" i="31" s="1"/>
  <c r="H26" i="27"/>
  <c r="I173" i="1"/>
  <c r="H7" i="39" s="1"/>
  <c r="F154" i="1"/>
  <c r="F168" i="1" s="1"/>
  <c r="F306" i="1" s="1"/>
  <c r="J138" i="1"/>
  <c r="I6" i="31" s="1"/>
  <c r="I11" i="30"/>
  <c r="J159" i="1"/>
  <c r="I27" i="31" s="1"/>
  <c r="I15" i="27"/>
  <c r="I22" i="1"/>
  <c r="H10" i="30"/>
  <c r="K7" i="1"/>
  <c r="J7" i="27" s="1"/>
  <c r="J4" i="30"/>
  <c r="J160" i="1"/>
  <c r="I28" i="31" s="1"/>
  <c r="I17" i="27"/>
  <c r="J139" i="1"/>
  <c r="I7" i="31" s="1"/>
  <c r="I13" i="30"/>
  <c r="J155" i="1"/>
  <c r="I23" i="31" s="1"/>
  <c r="I7" i="27"/>
  <c r="J157" i="1"/>
  <c r="I25" i="31" s="1"/>
  <c r="I11" i="27"/>
  <c r="D24" i="39"/>
  <c r="D36" i="31"/>
  <c r="D22" i="31"/>
  <c r="E24" i="39"/>
  <c r="D168" i="1"/>
  <c r="C16" i="31"/>
  <c r="J310" i="1"/>
  <c r="J329" i="1" s="1"/>
  <c r="K15" i="1"/>
  <c r="K17" i="1"/>
  <c r="L86" i="1"/>
  <c r="J92" i="1"/>
  <c r="K95" i="1"/>
  <c r="I104" i="1"/>
  <c r="I315" i="1"/>
  <c r="I97" i="1"/>
  <c r="I102" i="1"/>
  <c r="I40" i="1" s="1"/>
  <c r="I98" i="1"/>
  <c r="I262" i="1"/>
  <c r="G9" i="22" s="1"/>
  <c r="I100" i="1"/>
  <c r="I137" i="1"/>
  <c r="H5" i="31" s="1"/>
  <c r="I24" i="1"/>
  <c r="E73" i="7"/>
  <c r="G73" i="7"/>
  <c r="F73" i="7"/>
  <c r="B27" i="6"/>
  <c r="E305" i="1"/>
  <c r="E306" i="1"/>
  <c r="D198" i="1"/>
  <c r="C73" i="7"/>
  <c r="C115" i="7"/>
  <c r="F128" i="1"/>
  <c r="F132" i="1" s="1"/>
  <c r="E115" i="7"/>
  <c r="E128" i="1"/>
  <c r="D115" i="7"/>
  <c r="G115" i="7"/>
  <c r="H128" i="1"/>
  <c r="H132" i="1" s="1"/>
  <c r="H77" i="1" s="1"/>
  <c r="D292" i="1"/>
  <c r="F291" i="1"/>
  <c r="H267" i="1"/>
  <c r="F11" i="22"/>
  <c r="C3" i="29"/>
  <c r="J9" i="1" l="1"/>
  <c r="J156" i="1" s="1"/>
  <c r="I24" i="31" s="1"/>
  <c r="J309" i="1"/>
  <c r="H9" i="27"/>
  <c r="I163" i="1"/>
  <c r="H31" i="31" s="1"/>
  <c r="L90" i="1"/>
  <c r="K8" i="30" s="1"/>
  <c r="L11" i="1"/>
  <c r="D12" i="16"/>
  <c r="F77" i="1"/>
  <c r="J13" i="27"/>
  <c r="L93" i="1"/>
  <c r="L38" i="1" s="1"/>
  <c r="L13" i="1"/>
  <c r="L24" i="30"/>
  <c r="M144" i="1"/>
  <c r="L12" i="31" s="1"/>
  <c r="I26" i="27"/>
  <c r="J173" i="1"/>
  <c r="I7" i="39" s="1"/>
  <c r="J232" i="1"/>
  <c r="H17" i="19" s="1"/>
  <c r="I32" i="30"/>
  <c r="J179" i="1"/>
  <c r="I13" i="39" s="1"/>
  <c r="E132" i="1"/>
  <c r="H24" i="27"/>
  <c r="J112" i="1"/>
  <c r="I171" i="1"/>
  <c r="H5" i="39" s="1"/>
  <c r="J110" i="1"/>
  <c r="J230" i="1" s="1"/>
  <c r="H15" i="19" s="1"/>
  <c r="E22" i="31"/>
  <c r="F326" i="1"/>
  <c r="E36" i="31"/>
  <c r="F305" i="1"/>
  <c r="I317" i="1"/>
  <c r="H15" i="30"/>
  <c r="K159" i="1"/>
  <c r="J27" i="31" s="1"/>
  <c r="J15" i="27"/>
  <c r="K160" i="1"/>
  <c r="J28" i="31" s="1"/>
  <c r="J17" i="27"/>
  <c r="K138" i="1"/>
  <c r="J6" i="31" s="1"/>
  <c r="J11" i="30"/>
  <c r="H22" i="27"/>
  <c r="L7" i="1"/>
  <c r="K7" i="27" s="1"/>
  <c r="K4" i="30"/>
  <c r="I142" i="1"/>
  <c r="H10" i="31" s="1"/>
  <c r="H20" i="30"/>
  <c r="I141" i="1"/>
  <c r="H9" i="31" s="1"/>
  <c r="H18" i="30"/>
  <c r="K139" i="1"/>
  <c r="J7" i="31" s="1"/>
  <c r="J13" i="30"/>
  <c r="I143" i="1"/>
  <c r="H11" i="31" s="1"/>
  <c r="H22" i="30"/>
  <c r="K155" i="1"/>
  <c r="J23" i="31" s="1"/>
  <c r="I319" i="1"/>
  <c r="H16" i="30"/>
  <c r="J104" i="1"/>
  <c r="I10" i="30"/>
  <c r="G36" i="31"/>
  <c r="G22" i="31"/>
  <c r="F36" i="31"/>
  <c r="F22" i="31"/>
  <c r="E118" i="7"/>
  <c r="E10" i="38"/>
  <c r="D118" i="7"/>
  <c r="D10" i="38"/>
  <c r="G118" i="7"/>
  <c r="G10" i="38"/>
  <c r="F301" i="1"/>
  <c r="F32" i="39"/>
  <c r="F24" i="39"/>
  <c r="E301" i="1"/>
  <c r="G32" i="39"/>
  <c r="G24" i="39"/>
  <c r="C118" i="7"/>
  <c r="C10" i="38"/>
  <c r="C32" i="39"/>
  <c r="C22" i="31"/>
  <c r="J100" i="1"/>
  <c r="M86" i="1"/>
  <c r="L17" i="1"/>
  <c r="K17" i="27" s="1"/>
  <c r="L15" i="1"/>
  <c r="L95" i="1"/>
  <c r="J98" i="1"/>
  <c r="J262" i="1"/>
  <c r="H9" i="22" s="1"/>
  <c r="K92" i="1"/>
  <c r="K9" i="1" s="1"/>
  <c r="K156" i="1" s="1"/>
  <c r="J24" i="31" s="1"/>
  <c r="K310" i="1"/>
  <c r="K329" i="1" s="1"/>
  <c r="J102" i="1"/>
  <c r="J137" i="1"/>
  <c r="I5" i="31" s="1"/>
  <c r="K157" i="1"/>
  <c r="J25" i="31" s="1"/>
  <c r="J22" i="1"/>
  <c r="K110" i="1" s="1"/>
  <c r="J97" i="1"/>
  <c r="J24" i="1"/>
  <c r="K112" i="1" s="1"/>
  <c r="J315" i="1"/>
  <c r="I140" i="1"/>
  <c r="H8" i="31" s="1"/>
  <c r="I172" i="1"/>
  <c r="H6" i="39" s="1"/>
  <c r="I109" i="1"/>
  <c r="I316" i="1"/>
  <c r="B28" i="6"/>
  <c r="G326" i="1"/>
  <c r="G301" i="1"/>
  <c r="G306" i="1"/>
  <c r="H301" i="1"/>
  <c r="H326" i="1"/>
  <c r="D293" i="1"/>
  <c r="G291" i="1"/>
  <c r="F292" i="1"/>
  <c r="E292" i="1"/>
  <c r="B11" i="18"/>
  <c r="B12" i="18"/>
  <c r="B13" i="18"/>
  <c r="B10" i="18"/>
  <c r="I9" i="27" l="1"/>
  <c r="J40" i="1"/>
  <c r="J163" i="1" s="1"/>
  <c r="I31" i="31" s="1"/>
  <c r="H6" i="28"/>
  <c r="M90" i="1"/>
  <c r="L8" i="30" s="1"/>
  <c r="M11" i="1"/>
  <c r="L11" i="27" s="1"/>
  <c r="J9" i="27"/>
  <c r="K13" i="27"/>
  <c r="L158" i="1"/>
  <c r="K26" i="31" s="1"/>
  <c r="M93" i="1"/>
  <c r="M38" i="1" s="1"/>
  <c r="M13" i="1"/>
  <c r="L13" i="27" s="1"/>
  <c r="J26" i="27"/>
  <c r="K173" i="1"/>
  <c r="J7" i="39" s="1"/>
  <c r="K232" i="1"/>
  <c r="I17" i="19" s="1"/>
  <c r="K179" i="1"/>
  <c r="J13" i="39" s="1"/>
  <c r="J32" i="30"/>
  <c r="L155" i="1"/>
  <c r="K23" i="31" s="1"/>
  <c r="J172" i="1"/>
  <c r="I6" i="39" s="1"/>
  <c r="I24" i="27"/>
  <c r="J143" i="1"/>
  <c r="I11" i="31" s="1"/>
  <c r="I22" i="30"/>
  <c r="K102" i="1"/>
  <c r="J10" i="30"/>
  <c r="J317" i="1"/>
  <c r="I15" i="30"/>
  <c r="L157" i="1"/>
  <c r="K25" i="31" s="1"/>
  <c r="K11" i="27"/>
  <c r="M17" i="1"/>
  <c r="L17" i="27" s="1"/>
  <c r="L4" i="30"/>
  <c r="L139" i="1"/>
  <c r="K7" i="31" s="1"/>
  <c r="K13" i="30"/>
  <c r="H305" i="1"/>
  <c r="J171" i="1"/>
  <c r="I5" i="39" s="1"/>
  <c r="I22" i="27"/>
  <c r="J142" i="1"/>
  <c r="I10" i="31" s="1"/>
  <c r="I20" i="30"/>
  <c r="L159" i="1"/>
  <c r="K27" i="31" s="1"/>
  <c r="K15" i="27"/>
  <c r="J141" i="1"/>
  <c r="I9" i="31" s="1"/>
  <c r="I18" i="30"/>
  <c r="L138" i="1"/>
  <c r="K6" i="31" s="1"/>
  <c r="K11" i="30"/>
  <c r="I162" i="1"/>
  <c r="H30" i="31" s="1"/>
  <c r="H4" i="28"/>
  <c r="J140" i="1"/>
  <c r="I8" i="31" s="1"/>
  <c r="I16" i="30"/>
  <c r="J177" i="1"/>
  <c r="I11" i="39" s="1"/>
  <c r="I28" i="30"/>
  <c r="D294" i="1"/>
  <c r="C14" i="38"/>
  <c r="C36" i="31"/>
  <c r="D326" i="1"/>
  <c r="D306" i="1"/>
  <c r="D301" i="1"/>
  <c r="D305" i="1"/>
  <c r="D200" i="1"/>
  <c r="I225" i="1"/>
  <c r="H27" i="30"/>
  <c r="K309" i="1"/>
  <c r="L160" i="1"/>
  <c r="K28" i="31" s="1"/>
  <c r="K98" i="1"/>
  <c r="K315" i="1"/>
  <c r="K100" i="1"/>
  <c r="M95" i="1"/>
  <c r="K22" i="1"/>
  <c r="L110" i="1" s="1"/>
  <c r="K104" i="1"/>
  <c r="K24" i="1"/>
  <c r="K97" i="1"/>
  <c r="M7" i="1"/>
  <c r="M15" i="1"/>
  <c r="K137" i="1"/>
  <c r="J5" i="31" s="1"/>
  <c r="J319" i="1"/>
  <c r="J316" i="1"/>
  <c r="L310" i="1"/>
  <c r="L329" i="1" s="1"/>
  <c r="L92" i="1"/>
  <c r="L9" i="1" s="1"/>
  <c r="L156" i="1" s="1"/>
  <c r="K24" i="31" s="1"/>
  <c r="K230" i="1"/>
  <c r="I15" i="19" s="1"/>
  <c r="I311" i="1"/>
  <c r="I328" i="1" s="1"/>
  <c r="J109" i="1"/>
  <c r="I27" i="30" s="1"/>
  <c r="I50" i="1"/>
  <c r="B29" i="6"/>
  <c r="C121" i="7"/>
  <c r="D318" i="1"/>
  <c r="H291" i="1"/>
  <c r="E293" i="1"/>
  <c r="I291" i="1"/>
  <c r="A4" i="15"/>
  <c r="C5" i="21"/>
  <c r="K40" i="1" l="1"/>
  <c r="K163" i="1" s="1"/>
  <c r="J31" i="31" s="1"/>
  <c r="I6" i="28"/>
  <c r="K9" i="27"/>
  <c r="M158" i="1"/>
  <c r="L26" i="31" s="1"/>
  <c r="K26" i="27"/>
  <c r="L173" i="1"/>
  <c r="K7" i="39" s="1"/>
  <c r="L232" i="1"/>
  <c r="J17" i="19" s="1"/>
  <c r="K32" i="30"/>
  <c r="L179" i="1"/>
  <c r="K13" i="39" s="1"/>
  <c r="J24" i="27"/>
  <c r="L112" i="1"/>
  <c r="M160" i="1"/>
  <c r="L28" i="31" s="1"/>
  <c r="M139" i="1"/>
  <c r="L7" i="31" s="1"/>
  <c r="L13" i="30"/>
  <c r="K317" i="1"/>
  <c r="J15" i="30"/>
  <c r="K143" i="1"/>
  <c r="J11" i="31" s="1"/>
  <c r="J22" i="30"/>
  <c r="K140" i="1"/>
  <c r="J8" i="31" s="1"/>
  <c r="J16" i="30"/>
  <c r="K177" i="1"/>
  <c r="J11" i="39" s="1"/>
  <c r="J28" i="30"/>
  <c r="J162" i="1"/>
  <c r="I30" i="31" s="1"/>
  <c r="I4" i="28"/>
  <c r="L22" i="1"/>
  <c r="K10" i="30"/>
  <c r="M138" i="1"/>
  <c r="L6" i="31" s="1"/>
  <c r="L11" i="30"/>
  <c r="I52" i="1"/>
  <c r="I264" i="1" s="1"/>
  <c r="G10" i="22" s="1"/>
  <c r="H16" i="28"/>
  <c r="L230" i="1"/>
  <c r="J15" i="19" s="1"/>
  <c r="J22" i="27"/>
  <c r="K142" i="1"/>
  <c r="J10" i="31" s="1"/>
  <c r="J20" i="30"/>
  <c r="M159" i="1"/>
  <c r="L27" i="31" s="1"/>
  <c r="L15" i="27"/>
  <c r="K141" i="1"/>
  <c r="J9" i="31" s="1"/>
  <c r="J18" i="30"/>
  <c r="M155" i="1"/>
  <c r="L23" i="31" s="1"/>
  <c r="L7" i="27"/>
  <c r="D121" i="7"/>
  <c r="D14" i="38"/>
  <c r="C35" i="39"/>
  <c r="C34" i="39"/>
  <c r="K319" i="1"/>
  <c r="K316" i="1"/>
  <c r="M92" i="1"/>
  <c r="K172" i="1"/>
  <c r="J6" i="39" s="1"/>
  <c r="K109" i="1"/>
  <c r="J27" i="30" s="1"/>
  <c r="K171" i="1"/>
  <c r="J5" i="39" s="1"/>
  <c r="M310" i="1"/>
  <c r="M329" i="1" s="1"/>
  <c r="M157" i="1"/>
  <c r="L25" i="31" s="1"/>
  <c r="L97" i="1"/>
  <c r="L24" i="1"/>
  <c r="M112" i="1" s="1"/>
  <c r="L104" i="1"/>
  <c r="L100" i="1"/>
  <c r="L315" i="1"/>
  <c r="L102" i="1"/>
  <c r="L137" i="1"/>
  <c r="K5" i="31" s="1"/>
  <c r="L309" i="1"/>
  <c r="L98" i="1"/>
  <c r="J50" i="1"/>
  <c r="J311" i="1"/>
  <c r="J328" i="1" s="1"/>
  <c r="B30" i="6"/>
  <c r="C69" i="7"/>
  <c r="H292" i="1"/>
  <c r="E77" i="1"/>
  <c r="E298" i="1"/>
  <c r="E318" i="1"/>
  <c r="E294" i="1"/>
  <c r="F293" i="1"/>
  <c r="J291" i="1"/>
  <c r="B8" i="19"/>
  <c r="L40" i="1" l="1"/>
  <c r="L163" i="1" s="1"/>
  <c r="K31" i="31" s="1"/>
  <c r="J6" i="28"/>
  <c r="L26" i="27"/>
  <c r="M9" i="1"/>
  <c r="M173" i="1"/>
  <c r="L7" i="39" s="1"/>
  <c r="M232" i="1"/>
  <c r="K17" i="19" s="1"/>
  <c r="M179" i="1"/>
  <c r="L13" i="39" s="1"/>
  <c r="L32" i="30"/>
  <c r="L171" i="1"/>
  <c r="K5" i="39" s="1"/>
  <c r="M110" i="1"/>
  <c r="M230" i="1" s="1"/>
  <c r="K15" i="19" s="1"/>
  <c r="I5" i="1"/>
  <c r="L143" i="1"/>
  <c r="K11" i="31" s="1"/>
  <c r="K22" i="30"/>
  <c r="L172" i="1"/>
  <c r="K6" i="39" s="1"/>
  <c r="K24" i="27"/>
  <c r="J52" i="1"/>
  <c r="I16" i="28"/>
  <c r="K50" i="1"/>
  <c r="J4" i="28"/>
  <c r="L319" i="1"/>
  <c r="K16" i="30"/>
  <c r="L317" i="1"/>
  <c r="K15" i="30"/>
  <c r="K22" i="27"/>
  <c r="M24" i="1"/>
  <c r="L24" i="27" s="1"/>
  <c r="L10" i="30"/>
  <c r="L142" i="1"/>
  <c r="K10" i="31" s="1"/>
  <c r="K20" i="30"/>
  <c r="L141" i="1"/>
  <c r="K9" i="31" s="1"/>
  <c r="K18" i="30"/>
  <c r="L177" i="1"/>
  <c r="K11" i="39" s="1"/>
  <c r="K28" i="30"/>
  <c r="H10" i="15"/>
  <c r="H18" i="28"/>
  <c r="E121" i="7"/>
  <c r="E14" i="38"/>
  <c r="M98" i="1"/>
  <c r="M104" i="1"/>
  <c r="M309" i="1"/>
  <c r="M22" i="1"/>
  <c r="M100" i="1"/>
  <c r="M97" i="1"/>
  <c r="M315" i="1"/>
  <c r="M137" i="1"/>
  <c r="L5" i="31" s="1"/>
  <c r="M102" i="1"/>
  <c r="K311" i="1"/>
  <c r="K328" i="1" s="1"/>
  <c r="K162" i="1"/>
  <c r="J30" i="31" s="1"/>
  <c r="L109" i="1"/>
  <c r="K27" i="30" s="1"/>
  <c r="L316" i="1"/>
  <c r="L140" i="1"/>
  <c r="K8" i="31" s="1"/>
  <c r="B31" i="6"/>
  <c r="E76" i="1"/>
  <c r="D68" i="1"/>
  <c r="C74" i="7"/>
  <c r="D69" i="7"/>
  <c r="H261" i="1"/>
  <c r="H266" i="1" s="1"/>
  <c r="F298" i="1"/>
  <c r="F318" i="1"/>
  <c r="F294" i="1"/>
  <c r="J225" i="1"/>
  <c r="K291" i="1"/>
  <c r="G5" i="19"/>
  <c r="M40" i="1" l="1"/>
  <c r="L6" i="28" s="1"/>
  <c r="K6" i="28"/>
  <c r="L9" i="27"/>
  <c r="M156" i="1"/>
  <c r="L24" i="31" s="1"/>
  <c r="D68" i="7"/>
  <c r="E81" i="1"/>
  <c r="C34" i="28"/>
  <c r="I327" i="1"/>
  <c r="M172" i="1"/>
  <c r="L6" i="39" s="1"/>
  <c r="I283" i="1"/>
  <c r="I21" i="1"/>
  <c r="I282" i="1"/>
  <c r="I35" i="1"/>
  <c r="H35" i="27" s="1"/>
  <c r="H5" i="27"/>
  <c r="M140" i="1"/>
  <c r="L8" i="31" s="1"/>
  <c r="L16" i="30"/>
  <c r="M143" i="1"/>
  <c r="L11" i="31" s="1"/>
  <c r="L22" i="30"/>
  <c r="L162" i="1"/>
  <c r="K30" i="31" s="1"/>
  <c r="K4" i="28"/>
  <c r="I10" i="15"/>
  <c r="I18" i="28"/>
  <c r="J264" i="1"/>
  <c r="H10" i="22" s="1"/>
  <c r="M142" i="1"/>
  <c r="L10" i="31" s="1"/>
  <c r="L20" i="30"/>
  <c r="M317" i="1"/>
  <c r="L15" i="30"/>
  <c r="M177" i="1"/>
  <c r="L11" i="39" s="1"/>
  <c r="L28" i="30"/>
  <c r="M141" i="1"/>
  <c r="L9" i="31" s="1"/>
  <c r="L18" i="30"/>
  <c r="J5" i="1"/>
  <c r="M171" i="1"/>
  <c r="L5" i="39" s="1"/>
  <c r="L22" i="27"/>
  <c r="K52" i="1"/>
  <c r="J16" i="28"/>
  <c r="G35" i="39"/>
  <c r="G34" i="39"/>
  <c r="M319" i="1"/>
  <c r="M316" i="1"/>
  <c r="M109" i="1"/>
  <c r="L311" i="1"/>
  <c r="L328" i="1" s="1"/>
  <c r="L50" i="1"/>
  <c r="B32" i="6"/>
  <c r="C61" i="7"/>
  <c r="D275" i="1"/>
  <c r="D70" i="1"/>
  <c r="C13" i="15" s="1"/>
  <c r="E69" i="7"/>
  <c r="F15" i="22"/>
  <c r="H293" i="1"/>
  <c r="K225" i="1"/>
  <c r="L225" i="1"/>
  <c r="H5" i="19"/>
  <c r="M163" i="1" l="1"/>
  <c r="L31" i="31" s="1"/>
  <c r="J327" i="1"/>
  <c r="G13" i="19"/>
  <c r="J283" i="1"/>
  <c r="J282" i="1"/>
  <c r="I285" i="1"/>
  <c r="I284" i="1"/>
  <c r="I325" i="1" s="1"/>
  <c r="H7" i="15"/>
  <c r="J10" i="15"/>
  <c r="J18" i="28"/>
  <c r="K5" i="1"/>
  <c r="M50" i="1"/>
  <c r="L4" i="28"/>
  <c r="J35" i="1"/>
  <c r="I35" i="27" s="1"/>
  <c r="I5" i="27"/>
  <c r="L52" i="1"/>
  <c r="K16" i="28"/>
  <c r="J21" i="1"/>
  <c r="G121" i="7"/>
  <c r="G14" i="38"/>
  <c r="C36" i="28"/>
  <c r="M225" i="1"/>
  <c r="L27" i="30"/>
  <c r="M311" i="1"/>
  <c r="M328" i="1" s="1"/>
  <c r="M162" i="1"/>
  <c r="L30" i="31" s="1"/>
  <c r="C63" i="7"/>
  <c r="D322" i="1"/>
  <c r="D71" i="1"/>
  <c r="D72" i="1" s="1"/>
  <c r="D288" i="1"/>
  <c r="D296" i="1"/>
  <c r="D287" i="1"/>
  <c r="D323" i="1"/>
  <c r="D276" i="1"/>
  <c r="D297" i="1" s="1"/>
  <c r="G69" i="7"/>
  <c r="H318" i="1"/>
  <c r="H294" i="1"/>
  <c r="H298" i="1"/>
  <c r="L291" i="1"/>
  <c r="M291" i="1"/>
  <c r="I5" i="19"/>
  <c r="C37" i="28" l="1"/>
  <c r="I7" i="15"/>
  <c r="J228" i="1"/>
  <c r="H13" i="19" s="1"/>
  <c r="J285" i="1"/>
  <c r="J284" i="1"/>
  <c r="J325" i="1" s="1"/>
  <c r="K10" i="15"/>
  <c r="K18" i="28"/>
  <c r="M52" i="1"/>
  <c r="L16" i="28"/>
  <c r="K282" i="1"/>
  <c r="J5" i="27"/>
  <c r="K35" i="1"/>
  <c r="J35" i="27" s="1"/>
  <c r="K283" i="1"/>
  <c r="K327" i="1"/>
  <c r="K21" i="1"/>
  <c r="L5" i="1"/>
  <c r="C64" i="7"/>
  <c r="D273" i="1"/>
  <c r="D272" i="1" s="1"/>
  <c r="D277" i="1"/>
  <c r="D73" i="1"/>
  <c r="D295" i="1"/>
  <c r="K5" i="19"/>
  <c r="J5" i="19"/>
  <c r="L283" i="1" l="1"/>
  <c r="K228" i="1"/>
  <c r="I13" i="19" s="1"/>
  <c r="L21" i="1"/>
  <c r="L228" i="1" s="1"/>
  <c r="J13" i="19" s="1"/>
  <c r="L327" i="1"/>
  <c r="L35" i="1"/>
  <c r="K35" i="27" s="1"/>
  <c r="K5" i="27"/>
  <c r="L10" i="15"/>
  <c r="L18" i="28"/>
  <c r="M5" i="1"/>
  <c r="L282" i="1"/>
  <c r="J7" i="15"/>
  <c r="K285" i="1"/>
  <c r="K284" i="1"/>
  <c r="K325" i="1" s="1"/>
  <c r="C65" i="7"/>
  <c r="C38" i="28"/>
  <c r="C66" i="7"/>
  <c r="C39" i="28"/>
  <c r="D324" i="1"/>
  <c r="D274" i="1"/>
  <c r="L285" i="1" l="1"/>
  <c r="K7" i="15"/>
  <c r="L284" i="1"/>
  <c r="L325" i="1" s="1"/>
  <c r="M282" i="1"/>
  <c r="L5" i="27"/>
  <c r="M21" i="1"/>
  <c r="M228" i="1" s="1"/>
  <c r="K13" i="19" s="1"/>
  <c r="M35" i="1"/>
  <c r="L35" i="27" s="1"/>
  <c r="M327" i="1"/>
  <c r="M283" i="1"/>
  <c r="M284" i="1" l="1"/>
  <c r="M325" i="1" s="1"/>
  <c r="M285" i="1"/>
  <c r="L7" i="15"/>
  <c r="F23" i="33"/>
  <c r="F15" i="16"/>
  <c r="F16" i="34"/>
  <c r="F3" i="34"/>
  <c r="F24" i="34"/>
  <c r="F11" i="34"/>
  <c r="F3" i="33"/>
  <c r="G2" i="27"/>
  <c r="E15" i="16" l="1"/>
  <c r="A16" i="13"/>
  <c r="D4" i="18"/>
  <c r="E16" i="34"/>
  <c r="E3" i="34"/>
  <c r="E23" i="33"/>
  <c r="E11" i="34"/>
  <c r="E3" i="33"/>
  <c r="F2" i="27"/>
  <c r="E24" i="34"/>
  <c r="D6" i="34"/>
  <c r="C6" i="34"/>
  <c r="B6" i="34"/>
  <c r="D8" i="34" l="1"/>
  <c r="B9" i="34"/>
  <c r="D4" i="34"/>
  <c r="D9" i="34"/>
  <c r="E9" i="34"/>
  <c r="E4" i="34"/>
  <c r="B8" i="34"/>
  <c r="B4" i="34"/>
  <c r="C8" i="34"/>
  <c r="C9" i="34"/>
  <c r="C4" i="34"/>
  <c r="D15" i="16"/>
  <c r="D16" i="34"/>
  <c r="D24" i="34"/>
  <c r="E2" i="27"/>
  <c r="D23" i="33"/>
  <c r="D3" i="34"/>
  <c r="D11" i="34"/>
  <c r="D3" i="33"/>
  <c r="C15" i="16" l="1"/>
  <c r="C3" i="34"/>
  <c r="D2" i="29"/>
  <c r="C23" i="33"/>
  <c r="C16" i="34"/>
  <c r="C11" i="34"/>
  <c r="D2" i="27"/>
  <c r="C3" i="33"/>
  <c r="C24" i="34"/>
  <c r="D2" i="30" l="1"/>
  <c r="B15" i="16"/>
  <c r="B24" i="34"/>
  <c r="B3" i="34"/>
  <c r="B11" i="34"/>
  <c r="B3" i="33"/>
  <c r="C2" i="30"/>
  <c r="B16" i="34"/>
  <c r="B23" i="33"/>
  <c r="C2" i="29"/>
  <c r="C2" i="27" l="1"/>
  <c r="B2" i="29"/>
  <c r="B2" i="30"/>
  <c r="B2" i="27" l="1"/>
  <c r="K8" i="19" l="1"/>
  <c r="A11" i="22" l="1"/>
  <c r="A17" i="22" s="1"/>
  <c r="A10" i="22"/>
  <c r="A16" i="22" s="1"/>
  <c r="G21" i="27" l="1"/>
  <c r="B21" i="27"/>
  <c r="F21" i="27" l="1"/>
  <c r="E21" i="27"/>
  <c r="D21" i="27"/>
  <c r="C21" i="27"/>
  <c r="C13" i="33" l="1"/>
  <c r="C12" i="33"/>
  <c r="B13" i="33"/>
  <c r="B12" i="33"/>
  <c r="D13" i="33" l="1"/>
  <c r="D12" i="33"/>
  <c r="D5" i="34" l="1"/>
  <c r="F5" i="34"/>
  <c r="D7" i="34" l="1"/>
  <c r="C5" i="34"/>
  <c r="C7" i="34"/>
  <c r="B18" i="33" l="1"/>
  <c r="D29" i="34"/>
  <c r="B16" i="33"/>
  <c r="B30" i="34" l="1"/>
  <c r="B15" i="33"/>
  <c r="B29" i="34"/>
  <c r="D15" i="33"/>
  <c r="D16" i="33"/>
  <c r="D30" i="34"/>
  <c r="D18" i="33"/>
  <c r="A2" i="7"/>
  <c r="A3" i="7"/>
  <c r="L10" i="7"/>
  <c r="Q10" i="7" s="1"/>
  <c r="L9" i="7"/>
  <c r="Q9" i="7" s="1"/>
  <c r="L8" i="7"/>
  <c r="P8" i="7" s="1"/>
  <c r="L7" i="7"/>
  <c r="P7" i="7" s="1"/>
  <c r="L6" i="7"/>
  <c r="Q6" i="7" s="1"/>
  <c r="L5" i="7"/>
  <c r="P5" i="7" s="1"/>
  <c r="L4" i="7"/>
  <c r="P4" i="7" s="1"/>
  <c r="L3" i="7"/>
  <c r="P3" i="7" s="1"/>
  <c r="L2" i="7"/>
  <c r="Q2" i="7" s="1"/>
  <c r="B17" i="33" l="1"/>
  <c r="B28" i="34"/>
  <c r="D17" i="33"/>
  <c r="D28" i="34"/>
  <c r="Q4" i="7"/>
  <c r="Q7" i="7"/>
  <c r="P2" i="7"/>
  <c r="P6" i="7"/>
  <c r="Q5" i="7"/>
  <c r="P10" i="7"/>
  <c r="Q8" i="7"/>
  <c r="Q3" i="7"/>
  <c r="P9" i="7"/>
  <c r="D9" i="22"/>
  <c r="D15" i="22"/>
  <c r="B9" i="22"/>
  <c r="B15" i="22"/>
  <c r="A1" i="6" l="1"/>
  <c r="A1" i="7" l="1"/>
  <c r="A2" i="6"/>
  <c r="G5" i="6" l="1"/>
  <c r="D12" i="6"/>
  <c r="D13" i="6"/>
  <c r="D14" i="6"/>
  <c r="D15" i="6"/>
  <c r="D16" i="6"/>
  <c r="D17" i="6"/>
  <c r="D18" i="6"/>
  <c r="D19" i="6"/>
  <c r="D20" i="6"/>
  <c r="D21" i="6"/>
  <c r="D33" i="6"/>
  <c r="D34" i="6"/>
  <c r="D35" i="6"/>
  <c r="D36" i="6"/>
  <c r="D37" i="6"/>
  <c r="D38" i="6"/>
  <c r="D39" i="6"/>
  <c r="D40" i="6"/>
  <c r="D41" i="6"/>
  <c r="D42" i="6"/>
  <c r="D43" i="6"/>
  <c r="D44" i="6"/>
  <c r="D45" i="6"/>
  <c r="D11" i="6"/>
  <c r="E12" i="6"/>
  <c r="E13" i="6"/>
  <c r="E14" i="6"/>
  <c r="E15" i="6"/>
  <c r="E16" i="6"/>
  <c r="E17" i="6"/>
  <c r="E18" i="6"/>
  <c r="E19" i="6"/>
  <c r="E20" i="6"/>
  <c r="E21" i="6"/>
  <c r="E33" i="6"/>
  <c r="E34" i="6"/>
  <c r="E35" i="6"/>
  <c r="E36" i="6"/>
  <c r="E37" i="6"/>
  <c r="E38" i="6"/>
  <c r="E39" i="6"/>
  <c r="E40" i="6"/>
  <c r="E41" i="6"/>
  <c r="E42" i="6"/>
  <c r="E43" i="6"/>
  <c r="E44" i="6"/>
  <c r="E45" i="6"/>
  <c r="E11" i="6"/>
  <c r="C12" i="6"/>
  <c r="C13" i="6"/>
  <c r="C14" i="6"/>
  <c r="C15" i="6"/>
  <c r="C16" i="6"/>
  <c r="C17" i="6"/>
  <c r="C18" i="6"/>
  <c r="C19" i="6"/>
  <c r="C20" i="6"/>
  <c r="C21" i="6"/>
  <c r="C33" i="6"/>
  <c r="C34" i="6"/>
  <c r="C35" i="6"/>
  <c r="C36" i="6"/>
  <c r="C37" i="6"/>
  <c r="C38" i="6"/>
  <c r="C39" i="6"/>
  <c r="C40" i="6"/>
  <c r="C41" i="6"/>
  <c r="C42" i="6"/>
  <c r="C43" i="6"/>
  <c r="C44" i="6"/>
  <c r="C45" i="6"/>
  <c r="B12" i="6" l="1"/>
  <c r="B13" i="6" l="1"/>
  <c r="B14" i="6"/>
  <c r="B15" i="6" l="1"/>
  <c r="B16" i="6" l="1"/>
  <c r="B17" i="6" l="1"/>
  <c r="B18" i="6" l="1"/>
  <c r="B19" i="6" l="1"/>
  <c r="B20" i="6" l="1"/>
  <c r="B21" i="6" l="1"/>
  <c r="B33" i="6" l="1"/>
  <c r="B34" i="6" l="1"/>
  <c r="B35" i="6" l="1"/>
  <c r="B36" i="6" l="1"/>
  <c r="B37" i="6" l="1"/>
  <c r="B38" i="6" l="1"/>
  <c r="B39" i="6" l="1"/>
  <c r="B40" i="6" l="1"/>
  <c r="B41" i="6" l="1"/>
  <c r="B42" i="6" l="1"/>
  <c r="B43" i="6" l="1"/>
  <c r="B45" i="6" l="1"/>
  <c r="B44" i="6"/>
  <c r="C2" i="7" l="1"/>
  <c r="B2" i="7" l="1"/>
  <c r="D2" i="7"/>
  <c r="K6" i="19" l="1"/>
  <c r="G6" i="19"/>
  <c r="H6" i="19"/>
  <c r="J6" i="19"/>
  <c r="I6" i="19"/>
  <c r="B11" i="19"/>
  <c r="E2" i="7"/>
  <c r="C15" i="22"/>
  <c r="C9" i="22"/>
  <c r="A1" i="3"/>
  <c r="A27" i="19"/>
  <c r="A26" i="19"/>
  <c r="A10" i="19"/>
  <c r="G3" i="3" l="1"/>
  <c r="D3" i="3"/>
  <c r="F2" i="7"/>
  <c r="C3" i="3"/>
  <c r="G2" i="7"/>
  <c r="F3" i="3"/>
  <c r="E3" i="3"/>
  <c r="G15" i="16" l="1"/>
  <c r="G16" i="34"/>
  <c r="G11" i="34"/>
  <c r="H2" i="27"/>
  <c r="H2" i="29"/>
  <c r="G3" i="33"/>
  <c r="G24" i="34"/>
  <c r="G3" i="34"/>
  <c r="H2" i="30"/>
  <c r="G23" i="33"/>
  <c r="F7" i="34"/>
  <c r="F6" i="34"/>
  <c r="H15" i="16" l="1"/>
  <c r="D16" i="13"/>
  <c r="E4" i="18"/>
  <c r="E12" i="8"/>
  <c r="E18" i="8"/>
  <c r="C24" i="33"/>
  <c r="B5" i="34"/>
  <c r="B7" i="34"/>
  <c r="H11" i="34"/>
  <c r="H3" i="34"/>
  <c r="I2" i="29"/>
  <c r="H3" i="33"/>
  <c r="H24" i="34"/>
  <c r="I2" i="30"/>
  <c r="H23" i="33"/>
  <c r="H16" i="34"/>
  <c r="E16" i="33"/>
  <c r="E30" i="34"/>
  <c r="F16" i="22"/>
  <c r="F30" i="34"/>
  <c r="F16" i="33"/>
  <c r="F18" i="33"/>
  <c r="E15" i="33"/>
  <c r="E18" i="33"/>
  <c r="F15" i="33"/>
  <c r="A11" i="3"/>
  <c r="A12" i="3"/>
  <c r="A13" i="3"/>
  <c r="A14" i="3"/>
  <c r="F4" i="18" l="1"/>
  <c r="I2" i="27"/>
  <c r="F28" i="34"/>
  <c r="F17" i="33"/>
  <c r="E28" i="34"/>
  <c r="E17" i="33"/>
  <c r="E13" i="33"/>
  <c r="E12" i="33"/>
  <c r="F13" i="33"/>
  <c r="F12" i="33"/>
  <c r="D24" i="33"/>
  <c r="I15" i="16"/>
  <c r="F12" i="8"/>
  <c r="F18" i="8"/>
  <c r="I3" i="33"/>
  <c r="J2" i="30"/>
  <c r="I24" i="34"/>
  <c r="I3" i="34"/>
  <c r="I16" i="34"/>
  <c r="I23" i="33"/>
  <c r="J2" i="29"/>
  <c r="I11" i="34"/>
  <c r="A20" i="3"/>
  <c r="A19" i="3"/>
  <c r="A18" i="3"/>
  <c r="A17" i="3"/>
  <c r="A15" i="3"/>
  <c r="A16" i="3"/>
  <c r="G4" i="18" l="1"/>
  <c r="J2" i="27"/>
  <c r="B13" i="15"/>
  <c r="D25" i="33"/>
  <c r="C25" i="33"/>
  <c r="D7" i="29"/>
  <c r="J15" i="16"/>
  <c r="G12" i="8"/>
  <c r="G18" i="8"/>
  <c r="J24" i="34"/>
  <c r="J3" i="33"/>
  <c r="J3" i="34"/>
  <c r="K2" i="30"/>
  <c r="J16" i="34"/>
  <c r="J11" i="34"/>
  <c r="J23" i="33"/>
  <c r="K2" i="29"/>
  <c r="H3" i="3"/>
  <c r="D4" i="3"/>
  <c r="G18" i="34"/>
  <c r="A25" i="3"/>
  <c r="A23" i="3"/>
  <c r="A24" i="3"/>
  <c r="A26" i="3"/>
  <c r="A22" i="3"/>
  <c r="A21" i="3"/>
  <c r="E4" i="3"/>
  <c r="F4" i="3"/>
  <c r="E24" i="33"/>
  <c r="G32" i="34" l="1"/>
  <c r="G13" i="34"/>
  <c r="H4" i="18"/>
  <c r="K2" i="27"/>
  <c r="B24" i="33"/>
  <c r="C4" i="3"/>
  <c r="K15" i="16"/>
  <c r="C26" i="33"/>
  <c r="K3" i="34"/>
  <c r="L2" i="30"/>
  <c r="L2" i="29"/>
  <c r="K3" i="33"/>
  <c r="K16" i="34"/>
  <c r="K23" i="33"/>
  <c r="L2" i="27"/>
  <c r="K11" i="34"/>
  <c r="K24" i="34"/>
  <c r="A28" i="3"/>
  <c r="A27" i="3"/>
  <c r="G20" i="34"/>
  <c r="H18" i="34"/>
  <c r="I3" i="3"/>
  <c r="G19" i="34"/>
  <c r="H12" i="34"/>
  <c r="G22" i="34"/>
  <c r="G31" i="34" l="1"/>
  <c r="G14" i="34"/>
  <c r="F17" i="22"/>
  <c r="E7" i="29"/>
  <c r="F7" i="29"/>
  <c r="D26" i="33"/>
  <c r="D31" i="33"/>
  <c r="B25" i="33"/>
  <c r="C31" i="33"/>
  <c r="D4" i="29"/>
  <c r="C27" i="33"/>
  <c r="C21" i="34"/>
  <c r="C12" i="16"/>
  <c r="C7" i="29"/>
  <c r="G22" i="8"/>
  <c r="I4" i="18"/>
  <c r="H20" i="34"/>
  <c r="H22" i="34"/>
  <c r="H19" i="34"/>
  <c r="I18" i="34"/>
  <c r="J3" i="3"/>
  <c r="I12" i="34"/>
  <c r="C7" i="16" l="1"/>
  <c r="I19" i="34"/>
  <c r="H32" i="34"/>
  <c r="H13" i="34"/>
  <c r="H31" i="34"/>
  <c r="H14" i="34"/>
  <c r="I20" i="34"/>
  <c r="F12" i="22"/>
  <c r="F24" i="33"/>
  <c r="G4" i="3"/>
  <c r="D27" i="33"/>
  <c r="H4" i="3"/>
  <c r="D21" i="34"/>
  <c r="E4" i="29"/>
  <c r="G16" i="22"/>
  <c r="K3" i="3"/>
  <c r="J18" i="34"/>
  <c r="I22" i="34"/>
  <c r="J12" i="34"/>
  <c r="D7" i="16" l="1"/>
  <c r="H16" i="22"/>
  <c r="I32" i="34"/>
  <c r="I13" i="34"/>
  <c r="J22" i="34"/>
  <c r="I31" i="34"/>
  <c r="I14" i="34"/>
  <c r="J20" i="34"/>
  <c r="H30" i="34"/>
  <c r="G30" i="34"/>
  <c r="G10" i="19"/>
  <c r="G24" i="33"/>
  <c r="H24" i="33"/>
  <c r="B26" i="33"/>
  <c r="B21" i="34"/>
  <c r="B12" i="16"/>
  <c r="C4" i="29"/>
  <c r="B31" i="33"/>
  <c r="B27" i="33"/>
  <c r="F25" i="33"/>
  <c r="H21" i="27"/>
  <c r="G16" i="33"/>
  <c r="G15" i="33"/>
  <c r="J19" i="34"/>
  <c r="K12" i="34"/>
  <c r="L3" i="3"/>
  <c r="K18" i="34"/>
  <c r="H15" i="33"/>
  <c r="H16" i="33"/>
  <c r="I21" i="27"/>
  <c r="B7" i="16" l="1"/>
  <c r="J31" i="34"/>
  <c r="J14" i="34"/>
  <c r="K22" i="34"/>
  <c r="K20" i="34"/>
  <c r="J32" i="34"/>
  <c r="J13" i="34"/>
  <c r="H10" i="19"/>
  <c r="I4" i="3"/>
  <c r="J4" i="3"/>
  <c r="F18" i="22"/>
  <c r="G18" i="33"/>
  <c r="K19" i="34"/>
  <c r="H18" i="33"/>
  <c r="I24" i="33" l="1"/>
  <c r="K31" i="34"/>
  <c r="K14" i="34"/>
  <c r="K32" i="34"/>
  <c r="K13" i="34"/>
  <c r="I10" i="19"/>
  <c r="K16" i="33"/>
  <c r="J30" i="34"/>
  <c r="I16" i="33"/>
  <c r="J21" i="27"/>
  <c r="I15" i="33"/>
  <c r="I30" i="34"/>
  <c r="H28" i="34"/>
  <c r="H17" i="33"/>
  <c r="G28" i="34"/>
  <c r="G17" i="33"/>
  <c r="K4" i="3"/>
  <c r="G7" i="29"/>
  <c r="C8" i="29"/>
  <c r="J16" i="33"/>
  <c r="K21" i="27"/>
  <c r="J15" i="33" l="1"/>
  <c r="I17" i="33"/>
  <c r="I18" i="33"/>
  <c r="J10" i="19"/>
  <c r="J24" i="33"/>
  <c r="K30" i="34"/>
  <c r="I28" i="34"/>
  <c r="H7" i="29"/>
  <c r="D3" i="29"/>
  <c r="K15" i="33"/>
  <c r="J18" i="33"/>
  <c r="L21" i="27"/>
  <c r="L4" i="3" l="1"/>
  <c r="K24" i="33"/>
  <c r="K10" i="19"/>
  <c r="J28" i="34"/>
  <c r="J17" i="33"/>
  <c r="I7" i="29"/>
  <c r="K18" i="33"/>
  <c r="K28" i="34" l="1"/>
  <c r="K17" i="33"/>
  <c r="J7" i="29"/>
  <c r="C16" i="3"/>
  <c r="E20" i="8" s="1"/>
  <c r="C15" i="3"/>
  <c r="E19" i="8" s="1"/>
  <c r="L7" i="29" l="1"/>
  <c r="K7" i="29"/>
  <c r="C5" i="3"/>
  <c r="D5" i="3" l="1"/>
  <c r="F26" i="33"/>
  <c r="G4" i="29"/>
  <c r="F12" i="16" l="1"/>
  <c r="F31" i="33"/>
  <c r="E5" i="3"/>
  <c r="G5" i="3"/>
  <c r="F27" i="33"/>
  <c r="F21" i="34"/>
  <c r="F7" i="16" l="1"/>
  <c r="F4" i="34"/>
  <c r="F9" i="34"/>
  <c r="F8" i="34"/>
  <c r="F29" i="34"/>
  <c r="E29" i="34"/>
  <c r="B8" i="33" l="1"/>
  <c r="B20" i="33" l="1"/>
  <c r="C7" i="3"/>
  <c r="B29" i="33"/>
  <c r="B21" i="33"/>
  <c r="B26" i="34"/>
  <c r="B25" i="34"/>
  <c r="B30" i="33" l="1"/>
  <c r="B9" i="33"/>
  <c r="B10" i="33"/>
  <c r="B28" i="33"/>
  <c r="C6" i="3"/>
  <c r="B6" i="33" l="1"/>
  <c r="B27" i="34" l="1"/>
  <c r="B5" i="33"/>
  <c r="B7" i="33"/>
  <c r="F102" i="7" l="1"/>
  <c r="G302" i="1"/>
  <c r="E5" i="34" s="1"/>
  <c r="G122" i="1"/>
  <c r="J30" i="30" l="1"/>
  <c r="K231" i="1"/>
  <c r="I16" i="19" s="1"/>
  <c r="F17" i="39"/>
  <c r="F12" i="39"/>
  <c r="G125" i="1"/>
  <c r="F115" i="7" s="1"/>
  <c r="F40" i="30"/>
  <c r="F4" i="38"/>
  <c r="K178" i="1"/>
  <c r="J12" i="39" s="1"/>
  <c r="F112" i="7"/>
  <c r="L30" i="30" l="1"/>
  <c r="M231" i="1"/>
  <c r="K16" i="19" s="1"/>
  <c r="H30" i="30"/>
  <c r="I231" i="1"/>
  <c r="G16" i="19" s="1"/>
  <c r="I30" i="30"/>
  <c r="J231" i="1"/>
  <c r="H16" i="19" s="1"/>
  <c r="K30" i="30"/>
  <c r="L231" i="1"/>
  <c r="J16" i="19" s="1"/>
  <c r="G303" i="1"/>
  <c r="G305" i="1"/>
  <c r="E8" i="34" s="1"/>
  <c r="G292" i="1"/>
  <c r="E25" i="33" s="1"/>
  <c r="G128" i="1"/>
  <c r="F7" i="38"/>
  <c r="M178" i="1"/>
  <c r="L12" i="39" s="1"/>
  <c r="L178" i="1"/>
  <c r="K12" i="39" s="1"/>
  <c r="J178" i="1"/>
  <c r="I12" i="39" s="1"/>
  <c r="I178" i="1"/>
  <c r="H12" i="39" s="1"/>
  <c r="I302" i="1"/>
  <c r="G5" i="34" s="1"/>
  <c r="I122" i="1"/>
  <c r="E6" i="34" l="1"/>
  <c r="G304" i="1"/>
  <c r="E7" i="34" s="1"/>
  <c r="G132" i="1"/>
  <c r="G77" i="1" s="1"/>
  <c r="N131" i="1"/>
  <c r="F34" i="39"/>
  <c r="F35" i="39"/>
  <c r="F10" i="38"/>
  <c r="F118" i="7"/>
  <c r="G293" i="1"/>
  <c r="E26" i="33" s="1"/>
  <c r="I125" i="1"/>
  <c r="H40" i="30"/>
  <c r="H4" i="38"/>
  <c r="I226" i="1"/>
  <c r="G11" i="19" s="1"/>
  <c r="F14" i="38" l="1"/>
  <c r="F5" i="3"/>
  <c r="G298" i="1"/>
  <c r="E31" i="33" s="1"/>
  <c r="E12" i="16"/>
  <c r="E7" i="16" s="1"/>
  <c r="G318" i="1"/>
  <c r="E21" i="34" s="1"/>
  <c r="G294" i="1"/>
  <c r="E27" i="33" s="1"/>
  <c r="F121" i="7"/>
  <c r="I128" i="1"/>
  <c r="I129" i="1" s="1"/>
  <c r="H7" i="38"/>
  <c r="I292" i="1"/>
  <c r="I261" i="1"/>
  <c r="I131" i="1" l="1"/>
  <c r="H10" i="38"/>
  <c r="F69" i="7"/>
  <c r="F4" i="29"/>
  <c r="G15" i="22"/>
  <c r="I293" i="1"/>
  <c r="G25" i="33"/>
  <c r="H13" i="38" l="1"/>
  <c r="I149" i="1"/>
  <c r="H17" i="31" s="1"/>
  <c r="I132" i="1"/>
  <c r="H5" i="3" s="1"/>
  <c r="H11" i="38"/>
  <c r="I147" i="1"/>
  <c r="H15" i="31" s="1"/>
  <c r="G26" i="33"/>
  <c r="I318" i="1" l="1"/>
  <c r="G21" i="34" s="1"/>
  <c r="I77" i="1"/>
  <c r="H14" i="38"/>
  <c r="I298" i="1"/>
  <c r="G31" i="33" s="1"/>
  <c r="I294" i="1"/>
  <c r="G27" i="33" s="1"/>
  <c r="G12" i="16"/>
  <c r="G7" i="16" s="1"/>
  <c r="I154" i="1"/>
  <c r="I168" i="1" s="1"/>
  <c r="H4" i="29" l="1"/>
  <c r="H36" i="31"/>
  <c r="H22" i="31"/>
  <c r="I67" i="1" l="1"/>
  <c r="H33" i="28" s="1"/>
  <c r="H5" i="29"/>
  <c r="I326" i="1"/>
  <c r="G29" i="34" s="1"/>
  <c r="I301" i="1"/>
  <c r="G4" i="34" s="1"/>
  <c r="I306" i="1"/>
  <c r="G9" i="34" s="1"/>
  <c r="J67" i="1" l="1"/>
  <c r="I33" i="28" s="1"/>
  <c r="I5" i="29"/>
  <c r="K67" i="1" l="1"/>
  <c r="J5" i="29"/>
  <c r="J33" i="28" l="1"/>
  <c r="K5" i="29" l="1"/>
  <c r="L67" i="1"/>
  <c r="K33" i="28" l="1"/>
  <c r="L5" i="29" l="1"/>
  <c r="M67" i="1"/>
  <c r="L33" i="28" s="1"/>
  <c r="D71" i="7" l="1"/>
  <c r="E188" i="1"/>
  <c r="D22" i="39" s="1"/>
  <c r="D6" i="29"/>
  <c r="D44" i="7"/>
  <c r="D74" i="7" l="1"/>
  <c r="D8" i="29"/>
  <c r="F76" i="1"/>
  <c r="F81" i="1" s="1"/>
  <c r="E68" i="1"/>
  <c r="F187" i="1"/>
  <c r="E52" i="1"/>
  <c r="D17" i="28"/>
  <c r="E187" i="1"/>
  <c r="E198" i="1" l="1"/>
  <c r="D21" i="39"/>
  <c r="D34" i="28"/>
  <c r="E275" i="1"/>
  <c r="C8" i="33" s="1"/>
  <c r="E70" i="1"/>
  <c r="E71" i="1" s="1"/>
  <c r="D61" i="7"/>
  <c r="D45" i="7"/>
  <c r="E326" i="1"/>
  <c r="C29" i="34" s="1"/>
  <c r="D18" i="28"/>
  <c r="E35" i="1"/>
  <c r="D35" i="27" s="1"/>
  <c r="E285" i="1"/>
  <c r="C18" i="33" s="1"/>
  <c r="E327" i="1"/>
  <c r="C30" i="34" s="1"/>
  <c r="E283" i="1"/>
  <c r="C16" i="33" s="1"/>
  <c r="E284" i="1"/>
  <c r="E282" i="1"/>
  <c r="C15" i="33" s="1"/>
  <c r="D10" i="15"/>
  <c r="F198" i="1"/>
  <c r="E21" i="39"/>
  <c r="E68" i="7"/>
  <c r="E3" i="29"/>
  <c r="C17" i="33" l="1"/>
  <c r="E325" i="1"/>
  <c r="C28" i="34" s="1"/>
  <c r="E72" i="1"/>
  <c r="E277" i="1"/>
  <c r="C10" i="33" s="1"/>
  <c r="D64" i="7"/>
  <c r="E295" i="1"/>
  <c r="C28" i="33" s="1"/>
  <c r="D37" i="28"/>
  <c r="D6" i="3"/>
  <c r="E73" i="1"/>
  <c r="E288" i="1"/>
  <c r="C21" i="33" s="1"/>
  <c r="E273" i="1"/>
  <c r="D13" i="15"/>
  <c r="E322" i="1"/>
  <c r="C25" i="34" s="1"/>
  <c r="E323" i="1"/>
  <c r="C26" i="34" s="1"/>
  <c r="E276" i="1"/>
  <c r="D36" i="28"/>
  <c r="D63" i="7"/>
  <c r="E296" i="1"/>
  <c r="C29" i="33" s="1"/>
  <c r="D7" i="3"/>
  <c r="E287" i="1"/>
  <c r="C20" i="33" s="1"/>
  <c r="E74" i="7"/>
  <c r="F68" i="1"/>
  <c r="E8" i="29"/>
  <c r="G76" i="1"/>
  <c r="G81" i="1" s="1"/>
  <c r="F200" i="1"/>
  <c r="E32" i="39"/>
  <c r="E200" i="1"/>
  <c r="D32" i="39"/>
  <c r="E297" i="1" l="1"/>
  <c r="C30" i="33" s="1"/>
  <c r="C9" i="33"/>
  <c r="F70" i="1"/>
  <c r="F275" i="1"/>
  <c r="D8" i="33" s="1"/>
  <c r="E61" i="7"/>
  <c r="E34" i="28"/>
  <c r="D35" i="39"/>
  <c r="D34" i="39"/>
  <c r="C6" i="33"/>
  <c r="E272" i="1"/>
  <c r="E34" i="39"/>
  <c r="E35" i="39"/>
  <c r="D65" i="7"/>
  <c r="D38" i="28"/>
  <c r="F68" i="7"/>
  <c r="F3" i="29"/>
  <c r="D39" i="28"/>
  <c r="D66" i="7"/>
  <c r="E36" i="28" l="1"/>
  <c r="F296" i="1"/>
  <c r="D29" i="33" s="1"/>
  <c r="F288" i="1"/>
  <c r="D21" i="33" s="1"/>
  <c r="E63" i="7"/>
  <c r="E13" i="15"/>
  <c r="E7" i="3"/>
  <c r="F71" i="1"/>
  <c r="F287" i="1"/>
  <c r="D20" i="33" s="1"/>
  <c r="F276" i="1"/>
  <c r="F322" i="1"/>
  <c r="D25" i="34" s="1"/>
  <c r="F323" i="1"/>
  <c r="D26" i="34" s="1"/>
  <c r="C5" i="33"/>
  <c r="E274" i="1"/>
  <c r="C7" i="33" s="1"/>
  <c r="E324" i="1"/>
  <c r="C27" i="34" s="1"/>
  <c r="G68" i="1"/>
  <c r="F8" i="29"/>
  <c r="F74" i="7"/>
  <c r="H76" i="1"/>
  <c r="H81" i="1" s="1"/>
  <c r="E37" i="28" l="1"/>
  <c r="E64" i="7"/>
  <c r="E6" i="3"/>
  <c r="F295" i="1"/>
  <c r="D28" i="33" s="1"/>
  <c r="F72" i="1"/>
  <c r="F277" i="1"/>
  <c r="D10" i="33" s="1"/>
  <c r="F273" i="1"/>
  <c r="G3" i="29"/>
  <c r="G68" i="7"/>
  <c r="H83" i="1"/>
  <c r="F297" i="1"/>
  <c r="D30" i="33" s="1"/>
  <c r="D9" i="33"/>
  <c r="F34" i="28"/>
  <c r="F61" i="7"/>
  <c r="G275" i="1"/>
  <c r="E8" i="33" s="1"/>
  <c r="G70" i="1"/>
  <c r="F73" i="1"/>
  <c r="I76" i="1" l="1"/>
  <c r="I81" i="1" s="1"/>
  <c r="G10" i="29"/>
  <c r="E38" i="28"/>
  <c r="E65" i="7"/>
  <c r="F272" i="1"/>
  <c r="D6" i="33"/>
  <c r="G8" i="29"/>
  <c r="G74" i="7"/>
  <c r="H68" i="1"/>
  <c r="E66" i="7"/>
  <c r="E39" i="28"/>
  <c r="G323" i="1"/>
  <c r="E26" i="34" s="1"/>
  <c r="G276" i="1"/>
  <c r="G288" i="1"/>
  <c r="E21" i="33" s="1"/>
  <c r="G322" i="1"/>
  <c r="E25" i="34" s="1"/>
  <c r="G71" i="1"/>
  <c r="F7" i="3"/>
  <c r="F36" i="28"/>
  <c r="G287" i="1"/>
  <c r="E20" i="33" s="1"/>
  <c r="F13" i="15"/>
  <c r="G296" i="1"/>
  <c r="E29" i="33" s="1"/>
  <c r="F63" i="7"/>
  <c r="F6" i="3" l="1"/>
  <c r="G295" i="1"/>
  <c r="E28" i="33" s="1"/>
  <c r="G72" i="1"/>
  <c r="F37" i="28"/>
  <c r="F64" i="7"/>
  <c r="G277" i="1"/>
  <c r="E10" i="33" s="1"/>
  <c r="H3" i="29"/>
  <c r="G61" i="7"/>
  <c r="H275" i="1"/>
  <c r="F8" i="33" s="1"/>
  <c r="G34" i="28"/>
  <c r="H70" i="1"/>
  <c r="G273" i="1"/>
  <c r="G73" i="1"/>
  <c r="G297" i="1"/>
  <c r="E30" i="33" s="1"/>
  <c r="E9" i="33"/>
  <c r="D5" i="33"/>
  <c r="F324" i="1"/>
  <c r="D27" i="34" s="1"/>
  <c r="F274" i="1"/>
  <c r="D7" i="33" s="1"/>
  <c r="H56" i="2" l="1"/>
  <c r="P55" i="2" s="1"/>
  <c r="E6" i="33"/>
  <c r="G272" i="1"/>
  <c r="H322" i="1"/>
  <c r="F25" i="34" s="1"/>
  <c r="H276" i="1"/>
  <c r="G13" i="15"/>
  <c r="H323" i="1"/>
  <c r="F26" i="34" s="1"/>
  <c r="H296" i="1"/>
  <c r="F29" i="33" s="1"/>
  <c r="H287" i="1"/>
  <c r="F20" i="33" s="1"/>
  <c r="G7" i="3"/>
  <c r="H71" i="1"/>
  <c r="H73" i="1" s="1"/>
  <c r="H288" i="1"/>
  <c r="F21" i="33" s="1"/>
  <c r="G36" i="28"/>
  <c r="H252" i="1"/>
  <c r="G63" i="7"/>
  <c r="F65" i="7"/>
  <c r="F38" i="28"/>
  <c r="F66" i="7"/>
  <c r="F39" i="28"/>
  <c r="H8" i="29"/>
  <c r="I68" i="1"/>
  <c r="J76" i="1"/>
  <c r="H57" i="2" l="1"/>
  <c r="H58" i="2" s="1"/>
  <c r="P56" i="2"/>
  <c r="P54" i="2"/>
  <c r="H273" i="1"/>
  <c r="G39" i="28"/>
  <c r="G66" i="7"/>
  <c r="I3" i="29"/>
  <c r="C11" i="3"/>
  <c r="L11" i="3" s="1"/>
  <c r="H297" i="1"/>
  <c r="F30" i="33" s="1"/>
  <c r="F9" i="33"/>
  <c r="I275" i="1"/>
  <c r="G8" i="33" s="1"/>
  <c r="I32" i="1"/>
  <c r="I70" i="1"/>
  <c r="H34" i="28"/>
  <c r="G64" i="7"/>
  <c r="G6" i="3"/>
  <c r="G37" i="28"/>
  <c r="H72" i="1"/>
  <c r="H277" i="1"/>
  <c r="F10" i="33" s="1"/>
  <c r="D6" i="6"/>
  <c r="J2" i="13" s="1"/>
  <c r="G324" i="1"/>
  <c r="E27" i="34" s="1"/>
  <c r="E5" i="33"/>
  <c r="G274" i="1"/>
  <c r="E7" i="33" s="1"/>
  <c r="H272" i="1" l="1"/>
  <c r="H274" i="1" s="1"/>
  <c r="F7" i="33" s="1"/>
  <c r="J6" i="13"/>
  <c r="J7" i="13"/>
  <c r="J8" i="13"/>
  <c r="J10" i="13"/>
  <c r="J9" i="13"/>
  <c r="M2" i="13"/>
  <c r="F6" i="33"/>
  <c r="E13" i="8"/>
  <c r="H32" i="27"/>
  <c r="J120" i="1"/>
  <c r="H244" i="1"/>
  <c r="I176" i="1"/>
  <c r="I33" i="1"/>
  <c r="I53" i="1"/>
  <c r="G13" i="29" s="1"/>
  <c r="G65" i="7"/>
  <c r="J3" i="7" s="1"/>
  <c r="G38" i="28"/>
  <c r="H13" i="15"/>
  <c r="I252" i="1"/>
  <c r="H36" i="28"/>
  <c r="H7" i="3"/>
  <c r="I296" i="1"/>
  <c r="G29" i="33" s="1"/>
  <c r="E8" i="6"/>
  <c r="J3" i="13" s="1"/>
  <c r="F28" i="33"/>
  <c r="J6" i="7"/>
  <c r="H324" i="1" l="1"/>
  <c r="F27" i="34" s="1"/>
  <c r="F5" i="33"/>
  <c r="J8" i="7"/>
  <c r="J9" i="7"/>
  <c r="J5" i="7"/>
  <c r="J10" i="7"/>
  <c r="J17" i="13"/>
  <c r="J13" i="13"/>
  <c r="J14" i="13"/>
  <c r="J15" i="13"/>
  <c r="J16" i="13"/>
  <c r="J11" i="13"/>
  <c r="B18" i="13" s="1"/>
  <c r="J4" i="7"/>
  <c r="J2" i="7"/>
  <c r="J7" i="7"/>
  <c r="I209" i="1"/>
  <c r="C17" i="3"/>
  <c r="L17" i="3" s="1"/>
  <c r="H10" i="39"/>
  <c r="I183" i="1"/>
  <c r="H33" i="27"/>
  <c r="H8" i="15"/>
  <c r="I34" i="1"/>
  <c r="I322" i="1" s="1"/>
  <c r="I229" i="1"/>
  <c r="I287" i="1"/>
  <c r="G20" i="33" s="1"/>
  <c r="J302" i="1"/>
  <c r="I38" i="30"/>
  <c r="J235" i="1"/>
  <c r="H20" i="19" s="1"/>
  <c r="J182" i="1"/>
  <c r="I16" i="39" s="1"/>
  <c r="J122" i="1"/>
  <c r="H19" i="28"/>
  <c r="I191" i="1"/>
  <c r="H12" i="9"/>
  <c r="G12" i="33"/>
  <c r="I62" i="1"/>
  <c r="H5" i="34" l="1"/>
  <c r="J18" i="13"/>
  <c r="J11" i="7"/>
  <c r="K7" i="7" s="1"/>
  <c r="O7" i="7" s="1"/>
  <c r="H25" i="39"/>
  <c r="I198" i="1"/>
  <c r="H32" i="39" s="1"/>
  <c r="G14" i="19"/>
  <c r="I236" i="1"/>
  <c r="I305" i="1"/>
  <c r="G8" i="34" s="1"/>
  <c r="H17" i="39"/>
  <c r="I303" i="1"/>
  <c r="I40" i="30"/>
  <c r="I4" i="38"/>
  <c r="J226" i="1"/>
  <c r="J125" i="1"/>
  <c r="H11" i="15"/>
  <c r="H28" i="28"/>
  <c r="I265" i="1"/>
  <c r="I71" i="1"/>
  <c r="I276" i="1"/>
  <c r="I208" i="1"/>
  <c r="I210" i="1" s="1"/>
  <c r="I288" i="1"/>
  <c r="G21" i="33" s="1"/>
  <c r="I323" i="1"/>
  <c r="G26" i="34" s="1"/>
  <c r="H9" i="15"/>
  <c r="H34" i="27"/>
  <c r="G25" i="34"/>
  <c r="I279" i="1"/>
  <c r="I280" i="1" s="1"/>
  <c r="G13" i="33" s="1"/>
  <c r="F13" i="8"/>
  <c r="G6" i="34" l="1"/>
  <c r="I304" i="1"/>
  <c r="G7" i="34" s="1"/>
  <c r="I72" i="1"/>
  <c r="H38" i="28" s="1"/>
  <c r="I295" i="1"/>
  <c r="J20" i="13"/>
  <c r="A25" i="13" s="1"/>
  <c r="B21" i="13"/>
  <c r="K5" i="7"/>
  <c r="O5" i="7" s="1"/>
  <c r="K6" i="7"/>
  <c r="N6" i="7" s="1"/>
  <c r="K10" i="7"/>
  <c r="N10" i="7" s="1"/>
  <c r="K8" i="7"/>
  <c r="O8" i="7" s="1"/>
  <c r="K9" i="7"/>
  <c r="N9" i="7" s="1"/>
  <c r="K4" i="7"/>
  <c r="N4" i="7" s="1"/>
  <c r="N7" i="7"/>
  <c r="K3" i="7"/>
  <c r="N3" i="7" s="1"/>
  <c r="K2" i="7"/>
  <c r="O2" i="7" s="1"/>
  <c r="I200" i="1"/>
  <c r="I7" i="38"/>
  <c r="J261" i="1"/>
  <c r="J292" i="1"/>
  <c r="J128" i="1"/>
  <c r="J129" i="1" s="1"/>
  <c r="H11" i="19"/>
  <c r="G21" i="19"/>
  <c r="I238" i="1"/>
  <c r="I266" i="1"/>
  <c r="G11" i="22"/>
  <c r="G17" i="22" s="1"/>
  <c r="I267" i="1"/>
  <c r="I211" i="1"/>
  <c r="E8" i="18"/>
  <c r="I297" i="1"/>
  <c r="G30" i="33" s="1"/>
  <c r="G9" i="33"/>
  <c r="H37" i="28"/>
  <c r="H6" i="3"/>
  <c r="I277" i="1"/>
  <c r="G10" i="33" s="1"/>
  <c r="D6" i="14"/>
  <c r="K2" i="13" s="1"/>
  <c r="I73" i="1"/>
  <c r="H39" i="28" s="1"/>
  <c r="I273" i="1"/>
  <c r="I272" i="1" s="1"/>
  <c r="H34" i="39" l="1"/>
  <c r="I201" i="1"/>
  <c r="K8" i="13"/>
  <c r="K10" i="13"/>
  <c r="K9" i="13"/>
  <c r="K7" i="13"/>
  <c r="K6" i="13"/>
  <c r="O10" i="7"/>
  <c r="O4" i="7"/>
  <c r="O6" i="7"/>
  <c r="N5" i="7"/>
  <c r="N8" i="7"/>
  <c r="O9" i="7"/>
  <c r="O3" i="7"/>
  <c r="N2" i="7"/>
  <c r="H35" i="39"/>
  <c r="E8" i="14"/>
  <c r="K3" i="13" s="1"/>
  <c r="G28" i="33"/>
  <c r="J131" i="1"/>
  <c r="I10" i="38"/>
  <c r="J293" i="1"/>
  <c r="H25" i="33"/>
  <c r="H15" i="22"/>
  <c r="G6" i="33"/>
  <c r="E9" i="18"/>
  <c r="D9" i="18"/>
  <c r="F9" i="18"/>
  <c r="H9" i="18"/>
  <c r="G9" i="18"/>
  <c r="I9" i="18"/>
  <c r="I218" i="1"/>
  <c r="I221" i="1" s="1"/>
  <c r="C22" i="3"/>
  <c r="F20" i="8" s="1"/>
  <c r="G12" i="22"/>
  <c r="G23" i="19"/>
  <c r="G18" i="22"/>
  <c r="C21" i="3"/>
  <c r="F19" i="8" s="1"/>
  <c r="K15" i="13" l="1"/>
  <c r="K14" i="13"/>
  <c r="K17" i="13"/>
  <c r="K13" i="13"/>
  <c r="K16" i="13"/>
  <c r="K11" i="13"/>
  <c r="I13" i="38"/>
  <c r="J149" i="1"/>
  <c r="I17" i="31" s="1"/>
  <c r="J132" i="1"/>
  <c r="J298" i="1" s="1"/>
  <c r="H31" i="33" s="1"/>
  <c r="H26" i="33"/>
  <c r="G5" i="33"/>
  <c r="I324" i="1"/>
  <c r="G27" i="34" s="1"/>
  <c r="I274" i="1"/>
  <c r="G7" i="33" s="1"/>
  <c r="I253" i="1"/>
  <c r="G14" i="16"/>
  <c r="E16" i="18"/>
  <c r="D16" i="18"/>
  <c r="H218" i="1"/>
  <c r="H253" i="1" s="1"/>
  <c r="J147" i="1"/>
  <c r="I11" i="38"/>
  <c r="K18" i="13" l="1"/>
  <c r="E21" i="13" s="1"/>
  <c r="E18" i="13"/>
  <c r="N56" i="2"/>
  <c r="J318" i="1"/>
  <c r="H21" i="34" s="1"/>
  <c r="H12" i="16"/>
  <c r="H7" i="16" s="1"/>
  <c r="I14" i="38"/>
  <c r="J77" i="1"/>
  <c r="J81" i="1" s="1"/>
  <c r="J294" i="1"/>
  <c r="H27" i="33" s="1"/>
  <c r="I5" i="3"/>
  <c r="G16" i="16"/>
  <c r="F14" i="16"/>
  <c r="J154" i="1"/>
  <c r="I15" i="31"/>
  <c r="C12" i="3"/>
  <c r="L12" i="3" s="1"/>
  <c r="H255" i="1"/>
  <c r="C14" i="3" s="1"/>
  <c r="E16" i="8" s="1"/>
  <c r="H254" i="1"/>
  <c r="C13" i="3" s="1"/>
  <c r="E15" i="8" s="1"/>
  <c r="C18" i="3"/>
  <c r="L18" i="3" s="1"/>
  <c r="I255" i="1"/>
  <c r="C20" i="3" s="1"/>
  <c r="F16" i="8" s="1"/>
  <c r="I254" i="1"/>
  <c r="C19" i="3" s="1"/>
  <c r="F15" i="8" s="1"/>
  <c r="E19" i="18"/>
  <c r="G7" i="19"/>
  <c r="D19" i="18"/>
  <c r="I223" i="1"/>
  <c r="K20" i="13" l="1"/>
  <c r="D25" i="13" s="1"/>
  <c r="I54" i="2"/>
  <c r="H241" i="1"/>
  <c r="F26" i="19" s="1"/>
  <c r="I4" i="29"/>
  <c r="I22" i="31"/>
  <c r="J168" i="1"/>
  <c r="F14" i="8"/>
  <c r="I8" i="29"/>
  <c r="J68" i="1"/>
  <c r="K76" i="1"/>
  <c r="E14" i="8"/>
  <c r="G9" i="19"/>
  <c r="I239" i="1"/>
  <c r="E14" i="16"/>
  <c r="F16" i="16"/>
  <c r="E16" i="16" l="1"/>
  <c r="D14" i="16"/>
  <c r="G24" i="19"/>
  <c r="J3" i="29"/>
  <c r="J275" i="1"/>
  <c r="H8" i="33" s="1"/>
  <c r="J70" i="1"/>
  <c r="I34" i="28"/>
  <c r="J32" i="1"/>
  <c r="J301" i="1"/>
  <c r="H4" i="34" s="1"/>
  <c r="J306" i="1"/>
  <c r="H9" i="34" s="1"/>
  <c r="J326" i="1"/>
  <c r="H29" i="34" s="1"/>
  <c r="I36" i="31"/>
  <c r="J53" i="1" l="1"/>
  <c r="J209" i="1" s="1"/>
  <c r="K120" i="1"/>
  <c r="I32" i="27"/>
  <c r="J33" i="1"/>
  <c r="J176" i="1"/>
  <c r="I13" i="15"/>
  <c r="J252" i="1"/>
  <c r="I7" i="3"/>
  <c r="I36" i="28"/>
  <c r="J296" i="1"/>
  <c r="H29" i="33" s="1"/>
  <c r="D16" i="16"/>
  <c r="C14" i="16"/>
  <c r="I8" i="15" l="1"/>
  <c r="J34" i="1"/>
  <c r="I33" i="27"/>
  <c r="J229" i="1"/>
  <c r="B14" i="16"/>
  <c r="B16" i="16" s="1"/>
  <c r="C16" i="16"/>
  <c r="J62" i="1"/>
  <c r="J208" i="1" s="1"/>
  <c r="J210" i="1" s="1"/>
  <c r="I19" i="28"/>
  <c r="J191" i="1"/>
  <c r="J287" i="1"/>
  <c r="H20" i="33" s="1"/>
  <c r="I10" i="39"/>
  <c r="J183" i="1"/>
  <c r="C23" i="3"/>
  <c r="L23" i="3" s="1"/>
  <c r="K302" i="1"/>
  <c r="K235" i="1"/>
  <c r="I20" i="19" s="1"/>
  <c r="J38" i="30"/>
  <c r="K122" i="1"/>
  <c r="K182" i="1"/>
  <c r="J16" i="39" s="1"/>
  <c r="I5" i="34" l="1"/>
  <c r="G13" i="8"/>
  <c r="J265" i="1"/>
  <c r="J71" i="1"/>
  <c r="J72" i="1" s="1"/>
  <c r="I38" i="28" s="1"/>
  <c r="I28" i="28"/>
  <c r="I11" i="15"/>
  <c r="J276" i="1"/>
  <c r="J288" i="1"/>
  <c r="H21" i="33" s="1"/>
  <c r="I17" i="39"/>
  <c r="J305" i="1"/>
  <c r="H8" i="34" s="1"/>
  <c r="J303" i="1"/>
  <c r="H14" i="19"/>
  <c r="J236" i="1"/>
  <c r="J4" i="38"/>
  <c r="K226" i="1"/>
  <c r="J40" i="30"/>
  <c r="K125" i="1"/>
  <c r="I25" i="39"/>
  <c r="J198" i="1"/>
  <c r="I32" i="39" s="1"/>
  <c r="I34" i="27"/>
  <c r="I9" i="15"/>
  <c r="J279" i="1"/>
  <c r="J323" i="1"/>
  <c r="H26" i="34" s="1"/>
  <c r="J322" i="1"/>
  <c r="H25" i="34" s="1"/>
  <c r="H6" i="34" l="1"/>
  <c r="J304" i="1"/>
  <c r="H7" i="34" s="1"/>
  <c r="J200" i="1"/>
  <c r="J201" i="1" s="1"/>
  <c r="I6" i="3"/>
  <c r="I37" i="28"/>
  <c r="J277" i="1"/>
  <c r="H10" i="33" s="1"/>
  <c r="J295" i="1"/>
  <c r="H28" i="33" s="1"/>
  <c r="J273" i="1"/>
  <c r="J272" i="1" s="1"/>
  <c r="J73" i="1"/>
  <c r="I39" i="28" s="1"/>
  <c r="H9" i="33"/>
  <c r="J297" i="1"/>
  <c r="H30" i="33" s="1"/>
  <c r="J211" i="1"/>
  <c r="J218" i="1" s="1"/>
  <c r="J221" i="1" s="1"/>
  <c r="F8" i="18"/>
  <c r="H11" i="22"/>
  <c r="H17" i="22" s="1"/>
  <c r="J267" i="1"/>
  <c r="J266" i="1"/>
  <c r="H21" i="19"/>
  <c r="J238" i="1"/>
  <c r="K128" i="1"/>
  <c r="K129" i="1" s="1"/>
  <c r="J7" i="38"/>
  <c r="K292" i="1"/>
  <c r="J280" i="1"/>
  <c r="H13" i="33" s="1"/>
  <c r="H12" i="33"/>
  <c r="I11" i="19"/>
  <c r="F16" i="18" l="1"/>
  <c r="H14" i="16"/>
  <c r="H16" i="16" s="1"/>
  <c r="J253" i="1"/>
  <c r="I34" i="39"/>
  <c r="I35" i="39"/>
  <c r="I25" i="33"/>
  <c r="J10" i="38"/>
  <c r="K293" i="1"/>
  <c r="K131" i="1"/>
  <c r="H23" i="19"/>
  <c r="C27" i="3"/>
  <c r="G19" i="8" s="1"/>
  <c r="H18" i="22"/>
  <c r="C28" i="3"/>
  <c r="G20" i="8" s="1"/>
  <c r="H12" i="22"/>
  <c r="H6" i="33"/>
  <c r="J13" i="38" l="1"/>
  <c r="K149" i="1"/>
  <c r="J17" i="31" s="1"/>
  <c r="K147" i="1"/>
  <c r="J11" i="38"/>
  <c r="H5" i="33"/>
  <c r="J274" i="1"/>
  <c r="H7" i="33" s="1"/>
  <c r="J324" i="1"/>
  <c r="H27" i="34" s="1"/>
  <c r="K132" i="1"/>
  <c r="H7" i="19"/>
  <c r="F19" i="18"/>
  <c r="J223" i="1"/>
  <c r="I26" i="33"/>
  <c r="C24" i="3"/>
  <c r="L24" i="3" s="1"/>
  <c r="J254" i="1"/>
  <c r="C25" i="3" s="1"/>
  <c r="G15" i="8" s="1"/>
  <c r="J255" i="1"/>
  <c r="C26" i="3" s="1"/>
  <c r="G16" i="8" s="1"/>
  <c r="H9" i="19" l="1"/>
  <c r="J239" i="1"/>
  <c r="K154" i="1"/>
  <c r="J15" i="31"/>
  <c r="K298" i="1"/>
  <c r="I31" i="33" s="1"/>
  <c r="J14" i="38"/>
  <c r="K318" i="1"/>
  <c r="I21" i="34" s="1"/>
  <c r="J5" i="3"/>
  <c r="K77" i="1"/>
  <c r="K81" i="1" s="1"/>
  <c r="I12" i="16"/>
  <c r="K294" i="1"/>
  <c r="G14" i="8"/>
  <c r="K168" i="1" l="1"/>
  <c r="J22" i="31"/>
  <c r="I7" i="16"/>
  <c r="H24" i="19"/>
  <c r="I27" i="33"/>
  <c r="J4" i="29"/>
  <c r="J8" i="29" l="1"/>
  <c r="L76" i="1"/>
  <c r="K68" i="1"/>
  <c r="K326" i="1"/>
  <c r="I29" i="34" s="1"/>
  <c r="J36" i="31"/>
  <c r="K306" i="1"/>
  <c r="I9" i="34" s="1"/>
  <c r="K301" i="1"/>
  <c r="I4" i="34" s="1"/>
  <c r="K70" i="1" l="1"/>
  <c r="K32" i="1"/>
  <c r="J34" i="28"/>
  <c r="K275" i="1"/>
  <c r="I8" i="33" s="1"/>
  <c r="K3" i="29"/>
  <c r="J13" i="15" l="1"/>
  <c r="J7" i="3"/>
  <c r="J36" i="28"/>
  <c r="K296" i="1"/>
  <c r="I29" i="33" s="1"/>
  <c r="J32" i="27"/>
  <c r="K53" i="1"/>
  <c r="K209" i="1" s="1"/>
  <c r="K33" i="1"/>
  <c r="K287" i="1" s="1"/>
  <c r="I20" i="33" s="1"/>
  <c r="L120" i="1"/>
  <c r="K176" i="1"/>
  <c r="K183" i="1" l="1"/>
  <c r="J10" i="39"/>
  <c r="L182" i="1"/>
  <c r="K16" i="39" s="1"/>
  <c r="L122" i="1"/>
  <c r="L235" i="1"/>
  <c r="J20" i="19" s="1"/>
  <c r="L302" i="1"/>
  <c r="K38" i="30"/>
  <c r="J33" i="27"/>
  <c r="K34" i="1"/>
  <c r="J8" i="15"/>
  <c r="K229" i="1"/>
  <c r="J19" i="28"/>
  <c r="K191" i="1"/>
  <c r="K62" i="1"/>
  <c r="K208" i="1" s="1"/>
  <c r="K210" i="1" s="1"/>
  <c r="J5" i="34" l="1"/>
  <c r="K305" i="1"/>
  <c r="I8" i="34" s="1"/>
  <c r="K303" i="1"/>
  <c r="J17" i="39"/>
  <c r="L226" i="1"/>
  <c r="K4" i="38"/>
  <c r="K40" i="30"/>
  <c r="L125" i="1"/>
  <c r="I14" i="19"/>
  <c r="K236" i="1"/>
  <c r="J9" i="15"/>
  <c r="J34" i="27"/>
  <c r="K279" i="1"/>
  <c r="K322" i="1"/>
  <c r="I25" i="34" s="1"/>
  <c r="K323" i="1"/>
  <c r="I26" i="34" s="1"/>
  <c r="J11" i="15"/>
  <c r="K71" i="1"/>
  <c r="K72" i="1" s="1"/>
  <c r="J38" i="28" s="1"/>
  <c r="K276" i="1"/>
  <c r="J28" i="28"/>
  <c r="K288" i="1"/>
  <c r="I21" i="33" s="1"/>
  <c r="J25" i="39"/>
  <c r="K198" i="1"/>
  <c r="J32" i="39" s="1"/>
  <c r="I6" i="34" l="1"/>
  <c r="K304" i="1"/>
  <c r="I7" i="34" s="1"/>
  <c r="J11" i="19"/>
  <c r="I9" i="33"/>
  <c r="K297" i="1"/>
  <c r="I30" i="33" s="1"/>
  <c r="K200" i="1"/>
  <c r="K201" i="1" s="1"/>
  <c r="K211" i="1"/>
  <c r="K218" i="1" s="1"/>
  <c r="K221" i="1" s="1"/>
  <c r="G8" i="18"/>
  <c r="I12" i="33"/>
  <c r="K280" i="1"/>
  <c r="I13" i="33" s="1"/>
  <c r="J6" i="3"/>
  <c r="J37" i="28"/>
  <c r="K277" i="1"/>
  <c r="I10" i="33" s="1"/>
  <c r="K295" i="1"/>
  <c r="I28" i="33" s="1"/>
  <c r="K273" i="1"/>
  <c r="K272" i="1" s="1"/>
  <c r="K73" i="1"/>
  <c r="J39" i="28" s="1"/>
  <c r="K238" i="1"/>
  <c r="I21" i="19"/>
  <c r="L292" i="1"/>
  <c r="L128" i="1"/>
  <c r="L129" i="1" s="1"/>
  <c r="K7" i="38"/>
  <c r="I14" i="16" l="1"/>
  <c r="I16" i="16" s="1"/>
  <c r="G16" i="18"/>
  <c r="I6" i="33"/>
  <c r="G19" i="18"/>
  <c r="I7" i="19"/>
  <c r="K223" i="1"/>
  <c r="K10" i="38"/>
  <c r="L131" i="1"/>
  <c r="L293" i="1"/>
  <c r="J35" i="39"/>
  <c r="J34" i="39"/>
  <c r="J25" i="33"/>
  <c r="I23" i="19"/>
  <c r="K13" i="38" l="1"/>
  <c r="L149" i="1"/>
  <c r="K17" i="31" s="1"/>
  <c r="L147" i="1"/>
  <c r="K11" i="38"/>
  <c r="J26" i="33"/>
  <c r="K324" i="1"/>
  <c r="I27" i="34" s="1"/>
  <c r="I5" i="33"/>
  <c r="K274" i="1"/>
  <c r="I7" i="33" s="1"/>
  <c r="I9" i="19"/>
  <c r="K239" i="1"/>
  <c r="L132" i="1"/>
  <c r="L294" i="1" l="1"/>
  <c r="K14" i="38"/>
  <c r="L298" i="1"/>
  <c r="J31" i="33" s="1"/>
  <c r="L77" i="1"/>
  <c r="L81" i="1" s="1"/>
  <c r="L318" i="1"/>
  <c r="J21" i="34" s="1"/>
  <c r="K5" i="3"/>
  <c r="J12" i="16"/>
  <c r="I24" i="19"/>
  <c r="K15" i="31"/>
  <c r="L154" i="1"/>
  <c r="J7" i="16" l="1"/>
  <c r="K4" i="29"/>
  <c r="L168" i="1"/>
  <c r="K22" i="31"/>
  <c r="J27" i="33"/>
  <c r="K36" i="31" l="1"/>
  <c r="L326" i="1"/>
  <c r="J29" i="34" s="1"/>
  <c r="L301" i="1"/>
  <c r="J4" i="34" s="1"/>
  <c r="L306" i="1"/>
  <c r="J9" i="34" s="1"/>
  <c r="K8" i="29"/>
  <c r="M76" i="1"/>
  <c r="L68" i="1"/>
  <c r="K34" i="28" l="1"/>
  <c r="L70" i="1"/>
  <c r="L32" i="1"/>
  <c r="L275" i="1"/>
  <c r="J8" i="33" s="1"/>
  <c r="L3" i="29"/>
  <c r="L53" i="1" l="1"/>
  <c r="L209" i="1" s="1"/>
  <c r="L33" i="1"/>
  <c r="L287" i="1" s="1"/>
  <c r="J20" i="33" s="1"/>
  <c r="K32" i="27"/>
  <c r="M120" i="1"/>
  <c r="L176" i="1"/>
  <c r="K13" i="15"/>
  <c r="K36" i="28"/>
  <c r="K7" i="3"/>
  <c r="L296" i="1"/>
  <c r="J29" i="33" s="1"/>
  <c r="M182" i="1" l="1"/>
  <c r="L16" i="39" s="1"/>
  <c r="M122" i="1"/>
  <c r="L38" i="30"/>
  <c r="M302" i="1"/>
  <c r="M235" i="1"/>
  <c r="K20" i="19" s="1"/>
  <c r="K10" i="39"/>
  <c r="L183" i="1"/>
  <c r="K8" i="15"/>
  <c r="K33" i="27"/>
  <c r="L34" i="1"/>
  <c r="L229" i="1"/>
  <c r="L191" i="1"/>
  <c r="L62" i="1"/>
  <c r="L208" i="1" s="1"/>
  <c r="L210" i="1" s="1"/>
  <c r="K19" i="28"/>
  <c r="K5" i="34" l="1"/>
  <c r="K25" i="39"/>
  <c r="L198" i="1"/>
  <c r="K32" i="39" s="1"/>
  <c r="K11" i="15"/>
  <c r="K28" i="28"/>
  <c r="L71" i="1"/>
  <c r="L72" i="1" s="1"/>
  <c r="K38" i="28" s="1"/>
  <c r="L276" i="1"/>
  <c r="L288" i="1"/>
  <c r="J21" i="33" s="1"/>
  <c r="J14" i="19"/>
  <c r="L236" i="1"/>
  <c r="L305" i="1"/>
  <c r="J8" i="34" s="1"/>
  <c r="K17" i="39"/>
  <c r="L303" i="1"/>
  <c r="L40" i="30"/>
  <c r="L4" i="38"/>
  <c r="M125" i="1"/>
  <c r="M226" i="1"/>
  <c r="K34" i="27"/>
  <c r="L279" i="1"/>
  <c r="K9" i="15"/>
  <c r="L323" i="1"/>
  <c r="J26" i="34" s="1"/>
  <c r="L322" i="1"/>
  <c r="J25" i="34" s="1"/>
  <c r="J6" i="34" l="1"/>
  <c r="L304" i="1"/>
  <c r="J7" i="34" s="1"/>
  <c r="L200" i="1"/>
  <c r="H8" i="18"/>
  <c r="L211" i="1"/>
  <c r="L218" i="1" s="1"/>
  <c r="L221" i="1" s="1"/>
  <c r="J9" i="33"/>
  <c r="L297" i="1"/>
  <c r="J30" i="33" s="1"/>
  <c r="K6" i="3"/>
  <c r="K37" i="28"/>
  <c r="L277" i="1"/>
  <c r="J10" i="33" s="1"/>
  <c r="L295" i="1"/>
  <c r="J28" i="33" s="1"/>
  <c r="L73" i="1"/>
  <c r="K39" i="28" s="1"/>
  <c r="L273" i="1"/>
  <c r="L272" i="1" s="1"/>
  <c r="M128" i="1"/>
  <c r="M129" i="1" s="1"/>
  <c r="L7" i="38"/>
  <c r="M292" i="1"/>
  <c r="J21" i="19"/>
  <c r="L238" i="1"/>
  <c r="J12" i="33"/>
  <c r="L280" i="1"/>
  <c r="J13" i="33" s="1"/>
  <c r="K11" i="19"/>
  <c r="L201" i="1" l="1"/>
  <c r="K35" i="39" s="1"/>
  <c r="K34" i="39"/>
  <c r="J6" i="33"/>
  <c r="K25" i="33"/>
  <c r="M131" i="1"/>
  <c r="L10" i="38"/>
  <c r="M293" i="1"/>
  <c r="J14" i="16"/>
  <c r="J16" i="16" s="1"/>
  <c r="H16" i="18"/>
  <c r="J23" i="19"/>
  <c r="L13" i="38" l="1"/>
  <c r="M149" i="1"/>
  <c r="L17" i="31" s="1"/>
  <c r="H19" i="18"/>
  <c r="J7" i="19"/>
  <c r="L223" i="1"/>
  <c r="K26" i="33"/>
  <c r="L11" i="38"/>
  <c r="M147" i="1"/>
  <c r="M132" i="1"/>
  <c r="L324" i="1"/>
  <c r="J27" i="34" s="1"/>
  <c r="J5" i="33"/>
  <c r="L274" i="1"/>
  <c r="J7" i="33" s="1"/>
  <c r="M154" i="1" l="1"/>
  <c r="L15" i="31"/>
  <c r="J9" i="19"/>
  <c r="L239" i="1"/>
  <c r="L14" i="38"/>
  <c r="M318" i="1"/>
  <c r="K21" i="34" s="1"/>
  <c r="M77" i="1"/>
  <c r="M81" i="1" s="1"/>
  <c r="L5" i="3"/>
  <c r="K12" i="16"/>
  <c r="M294" i="1"/>
  <c r="M298" i="1"/>
  <c r="K31" i="33" s="1"/>
  <c r="L4" i="29" l="1"/>
  <c r="J24" i="19"/>
  <c r="K27" i="33"/>
  <c r="K7" i="16"/>
  <c r="L22" i="31"/>
  <c r="M168" i="1"/>
  <c r="M306" i="1" l="1"/>
  <c r="K9" i="34" s="1"/>
  <c r="M301" i="1"/>
  <c r="K4" i="34" s="1"/>
  <c r="M326" i="1"/>
  <c r="K29" i="34" s="1"/>
  <c r="L36" i="31"/>
  <c r="M68" i="1"/>
  <c r="L8" i="29"/>
  <c r="L34" i="28" l="1"/>
  <c r="M275" i="1"/>
  <c r="K8" i="33" s="1"/>
  <c r="M32" i="1"/>
  <c r="M70" i="1"/>
  <c r="L32" i="27" l="1"/>
  <c r="M53" i="1"/>
  <c r="M209" i="1" s="1"/>
  <c r="M33" i="1"/>
  <c r="M287" i="1" s="1"/>
  <c r="K20" i="33" s="1"/>
  <c r="M176" i="1"/>
  <c r="L7" i="3"/>
  <c r="L36" i="28"/>
  <c r="L13" i="15"/>
  <c r="M296" i="1"/>
  <c r="K29" i="33" s="1"/>
  <c r="M183" i="1" l="1"/>
  <c r="L10" i="39"/>
  <c r="L19" i="28"/>
  <c r="M191" i="1"/>
  <c r="M62" i="1"/>
  <c r="M208" i="1" s="1"/>
  <c r="M210" i="1" s="1"/>
  <c r="L33" i="27"/>
  <c r="M34" i="1"/>
  <c r="L8" i="15"/>
  <c r="M229" i="1"/>
  <c r="L28" i="28" l="1"/>
  <c r="M276" i="1"/>
  <c r="M71" i="1"/>
  <c r="M72" i="1" s="1"/>
  <c r="L38" i="28" s="1"/>
  <c r="L11" i="15"/>
  <c r="M288" i="1"/>
  <c r="K21" i="33" s="1"/>
  <c r="L34" i="27"/>
  <c r="L9" i="15"/>
  <c r="M279" i="1"/>
  <c r="M323" i="1"/>
  <c r="K26" i="34" s="1"/>
  <c r="M322" i="1"/>
  <c r="K25" i="34" s="1"/>
  <c r="L25" i="39"/>
  <c r="M198" i="1"/>
  <c r="L32" i="39" s="1"/>
  <c r="K14" i="19"/>
  <c r="M236" i="1"/>
  <c r="M303" i="1"/>
  <c r="M305" i="1"/>
  <c r="K8" i="34" s="1"/>
  <c r="L17" i="39"/>
  <c r="K6" i="34" l="1"/>
  <c r="M304" i="1"/>
  <c r="K7" i="34" s="1"/>
  <c r="K21" i="19"/>
  <c r="L37" i="28"/>
  <c r="L6" i="3"/>
  <c r="M277" i="1"/>
  <c r="K10" i="33" s="1"/>
  <c r="M295" i="1"/>
  <c r="K28" i="33" s="1"/>
  <c r="M73" i="1"/>
  <c r="L39" i="28" s="1"/>
  <c r="M273" i="1"/>
  <c r="M272" i="1" s="1"/>
  <c r="M211" i="1"/>
  <c r="M218" i="1" s="1"/>
  <c r="M221" i="1" s="1"/>
  <c r="I8" i="18"/>
  <c r="M200" i="1"/>
  <c r="M201" i="1" s="1"/>
  <c r="M280" i="1"/>
  <c r="K13" i="33" s="1"/>
  <c r="K12" i="33"/>
  <c r="K9" i="33"/>
  <c r="M297" i="1"/>
  <c r="K30" i="33" s="1"/>
  <c r="L35" i="39" l="1"/>
  <c r="L34" i="39"/>
  <c r="I19" i="18"/>
  <c r="K7" i="19"/>
  <c r="M223" i="1"/>
  <c r="K9" i="19" s="1"/>
  <c r="M237" i="1"/>
  <c r="K14" i="16"/>
  <c r="K16" i="16" s="1"/>
  <c r="I16" i="18"/>
  <c r="K6" i="33"/>
  <c r="K22" i="19" l="1"/>
  <c r="M238" i="1"/>
  <c r="K5" i="33"/>
  <c r="M324" i="1"/>
  <c r="K27" i="34" s="1"/>
  <c r="M274" i="1"/>
  <c r="K7" i="33" s="1"/>
  <c r="M239" i="1" l="1"/>
  <c r="K23" i="19"/>
  <c r="K24" i="19" l="1"/>
  <c r="H240" i="1"/>
  <c r="F25" i="19" l="1"/>
  <c r="H243" i="1"/>
  <c r="D261" i="1" l="1"/>
  <c r="D262" i="1"/>
  <c r="C29" i="3"/>
  <c r="L29" i="3" s="1"/>
  <c r="C32" i="3"/>
  <c r="C33" i="3"/>
  <c r="C34" i="3"/>
  <c r="C31" i="3"/>
  <c r="L31" i="3" s="1"/>
  <c r="H246" i="1"/>
  <c r="H248" i="1" s="1"/>
  <c r="C35" i="3"/>
  <c r="C30" i="3"/>
  <c r="L30" i="3" s="1"/>
  <c r="F28" i="19"/>
  <c r="C36" i="3"/>
  <c r="M18" i="3" l="1"/>
  <c r="M20" i="3"/>
  <c r="M28" i="3"/>
  <c r="M11" i="3"/>
  <c r="M34" i="3"/>
  <c r="M32" i="3"/>
  <c r="M13" i="3"/>
  <c r="M15" i="3"/>
  <c r="M21" i="3"/>
  <c r="M26" i="3"/>
  <c r="M31" i="3"/>
  <c r="M35" i="3"/>
  <c r="M17" i="3"/>
  <c r="M29" i="3"/>
  <c r="M16" i="3"/>
  <c r="M27" i="3"/>
  <c r="M30" i="3"/>
  <c r="M14" i="3"/>
  <c r="M12" i="3"/>
  <c r="M23" i="3"/>
  <c r="M24" i="3"/>
  <c r="M25" i="3"/>
  <c r="M36" i="3"/>
  <c r="M33" i="3"/>
  <c r="M22" i="3"/>
  <c r="M19" i="3"/>
  <c r="E23" i="8"/>
  <c r="O17" i="3" l="1"/>
  <c r="O26" i="3"/>
  <c r="O34" i="3"/>
  <c r="O19" i="3"/>
  <c r="O27" i="3"/>
  <c r="O35" i="3"/>
  <c r="O36" i="3"/>
  <c r="O13" i="3"/>
  <c r="O21" i="3"/>
  <c r="O29" i="3"/>
  <c r="O30" i="3"/>
  <c r="O15" i="3"/>
  <c r="O23" i="3"/>
  <c r="O31" i="3"/>
  <c r="O16" i="3"/>
  <c r="O24" i="3"/>
  <c r="O25" i="3"/>
  <c r="O32" i="3"/>
  <c r="O18" i="3"/>
  <c r="O33" i="3"/>
  <c r="O20" i="3"/>
  <c r="O14" i="3"/>
  <c r="O22" i="3"/>
  <c r="O12" i="3"/>
  <c r="O28" i="3"/>
  <c r="I26" i="8" l="1"/>
  <c r="O11" i="3"/>
  <c r="I28" i="8" l="1"/>
  <c r="I9" i="8" s="1"/>
  <c r="G2" i="8"/>
  <c r="G6" i="8" s="1"/>
</calcChain>
</file>

<file path=xl/sharedStrings.xml><?xml version="1.0" encoding="utf-8"?>
<sst xmlns="http://schemas.openxmlformats.org/spreadsheetml/2006/main" count="757" uniqueCount="536">
  <si>
    <t>Bilanzen</t>
  </si>
  <si>
    <t>AKTIVEN</t>
  </si>
  <si>
    <t>Liquide Mittel</t>
  </si>
  <si>
    <t>Forderungen aus L&amp;L</t>
  </si>
  <si>
    <t>Aktive Rechnungsabgrenzung Zinsen</t>
  </si>
  <si>
    <t>Übrige aktive Rechnungsabgrenzung</t>
  </si>
  <si>
    <t>Umlaufvermögen</t>
  </si>
  <si>
    <t>Mobile Sachanlagen</t>
  </si>
  <si>
    <t>Immobile Sachanlagen</t>
  </si>
  <si>
    <t>Anlagevermögen</t>
  </si>
  <si>
    <t>PASSIVEN</t>
  </si>
  <si>
    <t>Passive Rechnungsabgrenzung Zinsen</t>
  </si>
  <si>
    <t>Übrige passive Rechnungsabgrenzung</t>
  </si>
  <si>
    <t>Kurzfristige Verbindlichkeiten</t>
  </si>
  <si>
    <t>Steuerrückstellungen</t>
  </si>
  <si>
    <t>Langfr. oper. Finanzverbindlichkeiten</t>
  </si>
  <si>
    <t>Langfristige Verbindlichkeiten</t>
  </si>
  <si>
    <t>Verbindlichkeiten geg. Nahestehenden</t>
  </si>
  <si>
    <t>Eigenkapital</t>
  </si>
  <si>
    <t>Gewinnverwendung</t>
  </si>
  <si>
    <t>Reservenzuweisung</t>
  </si>
  <si>
    <t>Verbindlichkeiten aus L&amp;L</t>
  </si>
  <si>
    <t>Personalaufwand</t>
  </si>
  <si>
    <t>Raumaufwand</t>
  </si>
  <si>
    <t>Umsatzerlöse</t>
  </si>
  <si>
    <t>Betriebsaufwand</t>
  </si>
  <si>
    <t>Verwaltungsaufwand</t>
  </si>
  <si>
    <t>EBITDA</t>
  </si>
  <si>
    <t>EBT</t>
  </si>
  <si>
    <t>Steueraufwand</t>
  </si>
  <si>
    <t>Operativer Cashflow NUV</t>
  </si>
  <si>
    <t>Operativer Cashflow Liquidität</t>
  </si>
  <si>
    <t>UMSATZBEREICH</t>
  </si>
  <si>
    <t>INVESTITIONSBEREICH</t>
  </si>
  <si>
    <t>Cashflow aus Investitionstätigkeit</t>
  </si>
  <si>
    <t>FINANZIERUNGSBEREICH</t>
  </si>
  <si>
    <t>Verbindlichkeiten aus Ausschüttungen</t>
  </si>
  <si>
    <t>Cashflow aus Finanzierungstätigkeit</t>
  </si>
  <si>
    <t>Veränderung Geld</t>
  </si>
  <si>
    <t>Total Passiven</t>
  </si>
  <si>
    <t>Total Aktiven</t>
  </si>
  <si>
    <t>Forderungen gegen. Nahestehenden</t>
  </si>
  <si>
    <t>Übrige oper. Rückstellungen</t>
  </si>
  <si>
    <t>Kontrolle</t>
  </si>
  <si>
    <t>Bruttoerfolg</t>
  </si>
  <si>
    <t>konstant</t>
  </si>
  <si>
    <t>gem. Gewinnverteilung</t>
  </si>
  <si>
    <t>Cash Ratio</t>
  </si>
  <si>
    <t>Bewertung nach DCF</t>
  </si>
  <si>
    <t>Rf</t>
  </si>
  <si>
    <t>Rm</t>
  </si>
  <si>
    <t>Asset-Beta</t>
  </si>
  <si>
    <t>Finanzierungsverhältnis</t>
  </si>
  <si>
    <t>Aktien-Beta</t>
  </si>
  <si>
    <t>kEK</t>
  </si>
  <si>
    <t>kFK</t>
  </si>
  <si>
    <t>s</t>
  </si>
  <si>
    <t>SNB</t>
  </si>
  <si>
    <t>Damodaran</t>
  </si>
  <si>
    <t>CAPM</t>
  </si>
  <si>
    <t>WACCs</t>
  </si>
  <si>
    <t>Bewertung</t>
  </si>
  <si>
    <t>- adjustierte Steuern auf EBIT</t>
  </si>
  <si>
    <t>Veränderungen Nettoumlaufvermögen</t>
  </si>
  <si>
    <t>Veränderung Anlagevermögen</t>
  </si>
  <si>
    <t>Free Cashflow</t>
  </si>
  <si>
    <t>Residualwert</t>
  </si>
  <si>
    <t>Wachstumszuschlag</t>
  </si>
  <si>
    <t>Summen</t>
  </si>
  <si>
    <t>Present Values</t>
  </si>
  <si>
    <t>Unternehmenswert Entity DCF (NPV)</t>
  </si>
  <si>
    <t>Unternehmenswert Equtity DCF</t>
  </si>
  <si>
    <t>IST (DCF)</t>
  </si>
  <si>
    <t>Mittelwert</t>
  </si>
  <si>
    <t>Maximum</t>
  </si>
  <si>
    <t>Minimum</t>
  </si>
  <si>
    <t>Bewertung nach Multiples</t>
  </si>
  <si>
    <t>Finance Magazin</t>
  </si>
  <si>
    <t>Werte nach</t>
  </si>
  <si>
    <t>Multiples</t>
  </si>
  <si>
    <t>Bilanzanalyse</t>
  </si>
  <si>
    <t>Kapitalstruktur</t>
  </si>
  <si>
    <t>Fremdfinanzierunggsgrad</t>
  </si>
  <si>
    <t>Eigenfinanzierungsgrad</t>
  </si>
  <si>
    <t>Selbstfinanzierungsgrad I</t>
  </si>
  <si>
    <t>Capital Employed</t>
  </si>
  <si>
    <t>Vermögensstruktur</t>
  </si>
  <si>
    <t>Umlaufvermögensintensität</t>
  </si>
  <si>
    <t>Anlagevermögensintensität</t>
  </si>
  <si>
    <t>Liquidität</t>
  </si>
  <si>
    <t>Quick Ratio</t>
  </si>
  <si>
    <t>Current Ratio</t>
  </si>
  <si>
    <t>Net Working Capital</t>
  </si>
  <si>
    <t>Anlagedeckung</t>
  </si>
  <si>
    <t>Anlagedeckungsgrad I</t>
  </si>
  <si>
    <t>Anlagedeckungsgrad II</t>
  </si>
  <si>
    <t>unter 100% kritisch</t>
  </si>
  <si>
    <t>Erfolgsanalyse</t>
  </si>
  <si>
    <t>EBI</t>
  </si>
  <si>
    <t>Return On Asset</t>
  </si>
  <si>
    <t>Return On Equity</t>
  </si>
  <si>
    <t>Return On Capital Employed</t>
  </si>
  <si>
    <t>Cashflowanalyse</t>
  </si>
  <si>
    <t>Cashflow-Investitionsverhältnis</t>
  </si>
  <si>
    <t>Cashflow-Umsatzrate</t>
  </si>
  <si>
    <t>Debitorenzahlungsfrist</t>
  </si>
  <si>
    <t>Lagerdauer</t>
  </si>
  <si>
    <t>Kreditorenzahlungsfrist</t>
  </si>
  <si>
    <t>Wertschöpfung</t>
  </si>
  <si>
    <t>Umsatz je Mitarbeiter</t>
  </si>
  <si>
    <t>Peronalaufwand je Mitarbeiter</t>
  </si>
  <si>
    <t>Bruttoerfolg je Mitarbeiter</t>
  </si>
  <si>
    <t>Personalaufwand je Umsatzfranken</t>
  </si>
  <si>
    <t>Insolvenzprognose</t>
  </si>
  <si>
    <t>Altmann:  Z-Score (alt)</t>
  </si>
  <si>
    <t>Altmann:  Z-Score (neu)</t>
  </si>
  <si>
    <t>Weibel:  FFG</t>
  </si>
  <si>
    <t>Weibel:  Liqu. III</t>
  </si>
  <si>
    <t>Weibel:  CF / kfr. FK</t>
  </si>
  <si>
    <t>unter 0% kritisch</t>
  </si>
  <si>
    <t>Weibel:  (liqu.M.-kfr.FK)/Betr.A v. Abs.</t>
  </si>
  <si>
    <t>unter 20% kritisch</t>
  </si>
  <si>
    <t>Weibel:  KZF</t>
  </si>
  <si>
    <t>über 100 Tage kritisch</t>
  </si>
  <si>
    <t>Weibel:  LD</t>
  </si>
  <si>
    <t>über 150 Tage kritisch</t>
  </si>
  <si>
    <t>Unternehmensanalyse</t>
  </si>
  <si>
    <t>Jahresgewinn je Mitarbeiter</t>
  </si>
  <si>
    <t>Umsatz</t>
  </si>
  <si>
    <t>Substanzwert</t>
  </si>
  <si>
    <t>Ertragswert</t>
  </si>
  <si>
    <t>Unternehmenswerte nach</t>
  </si>
  <si>
    <t>Discounted Cashflow-Methode</t>
  </si>
  <si>
    <t>Jahresgewinn</t>
  </si>
  <si>
    <t>Unternehmensentwicklung</t>
  </si>
  <si>
    <t>Bewertung nach Substanz- und Ertragswert</t>
  </si>
  <si>
    <t>Einfacher Mittelwert</t>
  </si>
  <si>
    <t>Modifizierter Mittelwert</t>
  </si>
  <si>
    <t>Kalkulationszinssatz</t>
  </si>
  <si>
    <t>latente Steuern</t>
  </si>
  <si>
    <t>Grundkapital</t>
  </si>
  <si>
    <t>Gewinnreserven</t>
  </si>
  <si>
    <t>Gewinnvortrag</t>
  </si>
  <si>
    <t>Aktivierungen Bilanz für stille Reserven</t>
  </si>
  <si>
    <t>Gewinnausschüttung offen</t>
  </si>
  <si>
    <t>Gewinnausschüttung verdeckt</t>
  </si>
  <si>
    <t>keine</t>
  </si>
  <si>
    <t>Werte</t>
  </si>
  <si>
    <t>Gewinnvortrag vor Gewinnverteilung</t>
  </si>
  <si>
    <t>Jahresgewinn/-verlust intern</t>
  </si>
  <si>
    <t>Finanzerfolg</t>
  </si>
  <si>
    <t>übrige kurzfristige Verbindlichkeiten</t>
  </si>
  <si>
    <t>Ausserordentlicher Erfolg</t>
  </si>
  <si>
    <t>Stille Reserven Umlaufvermögen</t>
  </si>
  <si>
    <t>Stille Reserven Anlagevermögen</t>
  </si>
  <si>
    <t>Stille Reserven kurzfristige Verbindlichkeiten</t>
  </si>
  <si>
    <t>Stille Reserven langfristige Verbindlichkeiten</t>
  </si>
  <si>
    <t>Steueraufwand auf Veränderung stille Reserven</t>
  </si>
  <si>
    <t>Leasingverbindlichkeiten</t>
  </si>
  <si>
    <t>Aktivitätskennzahlen</t>
  </si>
  <si>
    <t>Cash-Ratio (inkl. Dividendenschulden)</t>
  </si>
  <si>
    <t>über 80% kritisch</t>
  </si>
  <si>
    <t>Liegenschaftenerfolg</t>
  </si>
  <si>
    <t>Kurzfristige Verbindlichkeiten vor Dividenden</t>
  </si>
  <si>
    <t>Ausgleich Finanzierung</t>
  </si>
  <si>
    <t>Cash-Ratio</t>
  </si>
  <si>
    <t>Gewinnsteuersatz Bund</t>
  </si>
  <si>
    <t>Gewinnsteuersatz Kanton</t>
  </si>
  <si>
    <t>Gewinnsteuersatz Gemeinde</t>
  </si>
  <si>
    <t>Gewinnsteuersatz Total vom Gewinn vor Steuern</t>
  </si>
  <si>
    <t>Gewinnsteuersatz Total vom Gewinn nach Steuern</t>
  </si>
  <si>
    <t>UR</t>
  </si>
  <si>
    <t>KU</t>
  </si>
  <si>
    <t>ROI</t>
  </si>
  <si>
    <t>UR  Branche</t>
  </si>
  <si>
    <t>KU Branche</t>
  </si>
  <si>
    <t>y</t>
  </si>
  <si>
    <t>Gesamtkapitalrendite (ROA/ROI)</t>
  </si>
  <si>
    <t>Umsatzrendite (UR)</t>
  </si>
  <si>
    <t>Kapitalumschlag (KU)</t>
  </si>
  <si>
    <t>Branche</t>
  </si>
  <si>
    <t>Unternehmung</t>
  </si>
  <si>
    <t>UR (x)</t>
  </si>
  <si>
    <t>Basisdaten</t>
  </si>
  <si>
    <t>unlevered Beta:</t>
  </si>
  <si>
    <t>Branche Damodaran:</t>
  </si>
  <si>
    <t>Branche Multiples (Finance Magazin):</t>
  </si>
  <si>
    <t>Fremdkapital:</t>
  </si>
  <si>
    <t>Steuersätze:</t>
  </si>
  <si>
    <t>Sonderdividende aus nicht betriebsnotwendiger Liquidität</t>
  </si>
  <si>
    <t>Unternehmenspreis Cash equiv. (Auszahlung an Verkäufer)</t>
  </si>
  <si>
    <t>Unternehmenspreis Cash equiv. (Nettoauszahlung Käufer)</t>
  </si>
  <si>
    <t>links</t>
  </si>
  <si>
    <t>rechts</t>
  </si>
  <si>
    <t>li</t>
  </si>
  <si>
    <t>re</t>
  </si>
  <si>
    <t>Zuschlag 1% - 3% für Übertragungserschwernis</t>
  </si>
  <si>
    <t>Zuschlag 0.5% - 1% für kleine Unternehmungen</t>
  </si>
  <si>
    <t>Zuschlag 2.5% - 4% für spezifisches Unternehmerrisiko</t>
  </si>
  <si>
    <t>Zuschlag 0.5% bis 1% für unendliches Gewinnwachstum</t>
  </si>
  <si>
    <t>Korrekturfaktoren:</t>
  </si>
  <si>
    <t>Risikoloser Zinssatz (Rf):</t>
  </si>
  <si>
    <t xml:space="preserve">Gewinnausschüttung Umfinanzierung </t>
  </si>
  <si>
    <t>Erfolgsrechnungen</t>
  </si>
  <si>
    <t>EBIT-Multiple</t>
  </si>
  <si>
    <t>Umsatz-Multiple</t>
  </si>
  <si>
    <t>Werte Entity (Brutto)</t>
  </si>
  <si>
    <t>EBIT Betrieb</t>
  </si>
  <si>
    <t>EBIT Unternehmung</t>
  </si>
  <si>
    <t>Ja</t>
  </si>
  <si>
    <t>nein</t>
  </si>
  <si>
    <t>operativer Cashflow zur Liquidität</t>
  </si>
  <si>
    <t>Branche Buchhaltungsergebnisse (NOGA):</t>
  </si>
  <si>
    <t>Kapitalumschlag</t>
  </si>
  <si>
    <t>Bewertung per:</t>
  </si>
  <si>
    <t>Mitarbeiterzahlen FTE</t>
  </si>
  <si>
    <t>Abschreibungen</t>
  </si>
  <si>
    <t>Nettoinvestitionen</t>
  </si>
  <si>
    <t>KPMG Kapaitalmarktstudie, Marktrisikoprämie:</t>
  </si>
  <si>
    <t>Marktrisikoprämie (Rm-Rf):</t>
  </si>
  <si>
    <t>rPPD</t>
  </si>
  <si>
    <t>Zuschlag 0.0% - 1% für partielle Gewinnausschüttung</t>
  </si>
  <si>
    <t>Liqu. I</t>
  </si>
  <si>
    <t>Quick-Ratio</t>
  </si>
  <si>
    <t>Liqu. II</t>
  </si>
  <si>
    <t>Current-Ratio</t>
  </si>
  <si>
    <t>Liqu. III</t>
  </si>
  <si>
    <t>Intensität des Umlaufvermögens</t>
  </si>
  <si>
    <t>UVI</t>
  </si>
  <si>
    <t>Intensität des Anlagevermögens</t>
  </si>
  <si>
    <t>AVI</t>
  </si>
  <si>
    <t>ADG I</t>
  </si>
  <si>
    <t>ADG II</t>
  </si>
  <si>
    <t>Fremdfinanzierungsgrad</t>
  </si>
  <si>
    <t>FFG</t>
  </si>
  <si>
    <t>EFG</t>
  </si>
  <si>
    <t>FV</t>
  </si>
  <si>
    <t>SFG I</t>
  </si>
  <si>
    <t>Rentabilität des Eigenkapitals</t>
  </si>
  <si>
    <t>EKR</t>
  </si>
  <si>
    <t>Rentabilität des Gesamtkapitals</t>
  </si>
  <si>
    <t>Gewinnmarge nach Zinsen</t>
  </si>
  <si>
    <t>UR nZ</t>
  </si>
  <si>
    <t>Gewinnmarge vor Zinsen</t>
  </si>
  <si>
    <t>UR vZ</t>
  </si>
  <si>
    <t>Cashflow-Marge</t>
  </si>
  <si>
    <t>CFM</t>
  </si>
  <si>
    <t>Verschuldungsfaktor</t>
  </si>
  <si>
    <t>VF</t>
  </si>
  <si>
    <t>Gewinn n. St.</t>
  </si>
  <si>
    <t>Gewinn v. St.</t>
  </si>
  <si>
    <t>Summary</t>
  </si>
  <si>
    <t>Bewertungsergebnisse</t>
  </si>
  <si>
    <t>Rundung</t>
  </si>
  <si>
    <t>Statische Bewertungsverfahren</t>
  </si>
  <si>
    <t>Multiplikatoren</t>
  </si>
  <si>
    <t>Dynamische Bewertungsverfahren</t>
  </si>
  <si>
    <t>CHF</t>
  </si>
  <si>
    <t>Marktwert (fair value)</t>
  </si>
  <si>
    <t>Prof. Thomas Schmitt</t>
  </si>
  <si>
    <t>Institut für strategische Unternehmensführung AG</t>
  </si>
  <si>
    <t>Auftrag</t>
  </si>
  <si>
    <t>Das vorliegende Bewertungsgutachten umfasst Aktiven und Passiven der Gesellschaft unter Berücksichtigung allfälliger stiller Reserven, soweit diese seitens der Gesellschaft offengelegt wurden. Die ausgewiesenen stillen Reserven sind durch Rückstellungen für latente Steuern angepasst.</t>
  </si>
  <si>
    <t>Die vorliegende Expertise soll dem Auftraggeber dazu dienen, die Vorstellungen über den inneren Wert der Gesellschaft zu konkretisieren, um in Verhandlungen mit potentiellen Unternehmensnachfolgern in Bezug auf den korrekten Transaktionspreis argumentieren zu können.</t>
  </si>
  <si>
    <t>Bewertungsauftrag</t>
  </si>
  <si>
    <t>Bewertungsdurchführung</t>
  </si>
  <si>
    <t>Für die Ausarbeitung des Bewertungsgutachtens dienten insbesondere folgende Unterlagen der Gesellschaft:</t>
  </si>
  <si>
    <t>Die Arbeiten stützten sich auf die aus der betriebswirtschaftlichen Bewertungslehre und -praxis entwickelten Methoden.</t>
  </si>
  <si>
    <t>•</t>
  </si>
  <si>
    <t>Mit Liegenschaft</t>
  </si>
  <si>
    <t>Ohne Liegenschaft</t>
  </si>
  <si>
    <t>Motiv</t>
  </si>
  <si>
    <t>Liegenschaft</t>
  </si>
  <si>
    <t>Stellung des Bewertungsexperten</t>
  </si>
  <si>
    <t>Nach einheitlicher Auffassung in Theorie und Praxis ist der zu ermittelnde Unternehmenswert von der Funktion abhängig, in der der Bewertungsexperte tätig ist (Beratungs- oder Vermittlungsfunktion).</t>
  </si>
  <si>
    <t>Im vorliegenden Fall tritt der Bewertungsexperte als neutraler Gutachter auf und ermittelt als solcher einen «objektiven» Wert, der losgelöst ist von den subjektiven Wertvorstellungen und persönlichen Interessen der Parteien.</t>
  </si>
  <si>
    <t>Wenn bei der Tätigkeit als Gutachter ein objektiver Unternehmenswert gewonnen werden soll, kann das niemals ein bestimmter, sich zwangsläufig ergebender Wert sein. Es entspricht vielmehr jahrelanger Erfahrung in der Bewertungspraxis, dass mehrere Bewertungsexperten bei gleicher Ausgangslage und selbst bei Anwendung der gleichen Bewertungsmethode zwar zu ähnlichen, aber höchstens zufällig zu gleichen Ergebnissen kommen. In diesem Sinne ist das Bewertungsergebnis des vorliegenden Gutachtens nicht eine absolute Grösse, sondern zum Teil das Resultat persönlicher Einschätzungen des Bewertungsexperten.</t>
  </si>
  <si>
    <t>Disclaimer</t>
  </si>
  <si>
    <t>Die Inhalte dieser Expertise beinhalten keinerlei Zusicherungen oder Garantien. Das Institut für strategische Unternehmensführung AG sowie der Ersteller haften in keinem Fall, inklusive Fahrlässigkeit und Haftung gegenüber Dritten, für allfällige direkte, indirekte oder Folgeschäden, welche mit dem Gebrauch von Informationen und Material aus dieser Expertise entstehen.</t>
  </si>
  <si>
    <t>Profil des Bewertungsexperten</t>
  </si>
  <si>
    <t>Prof. Thomas Schmitt lehrt an der Hochschule für Technik der Fachhochschule Nordwestschweiz, an der Controller Akademie Zürich sowie am Schweizerischen Treuhandinstitut im Themenbereich Corporate Finance, leitet das «Institut für strategische Unternehmensführung AG» und ist Autor verschiedener Fachbücher zur Unternehmensanalyse und Unternehmensbewertung.</t>
  </si>
  <si>
    <t>Prof. Schmitt amtet als Verwaltungsrat in mehreren mittelständischen Unternehmen unterschiedlicher Branchen und ist Mitglied der Geschäftsleitung des Branchenverbandes TREUHAND|SUISSE.</t>
  </si>
  <si>
    <t>Bewertungsexperte</t>
  </si>
  <si>
    <t>Bewertungsgrundsätze</t>
  </si>
  <si>
    <t>Grundsätzliches zur Bewertung</t>
  </si>
  <si>
    <t>Die Ermittlung des risikogerechten Kapitalisierungszinssatzes basiert auf dem Kapitalmarktmodell des CAPM (Capital Asset Pricing Model) wobei folgende Quellen verwendet werden:</t>
  </si>
  <si>
    <t>Die Ermittlung des Multiples basiert auf den periodischen Publikationen des Finance Magazin (www.finance.magazin.de) der F.A.Z.-Verlagsgruppe.</t>
  </si>
  <si>
    <t>aus dem Substanzwert (SW) der auf den Stichtag effektiv vorhandenen Aktiven und Passiven</t>
  </si>
  <si>
    <t>aus dem vergangenheits- bzw. zukunftsorientierten Gewinnen (Ertragswerte)</t>
  </si>
  <si>
    <t>aus den zukunftsbezogenen freien Cashflows</t>
  </si>
  <si>
    <t>aus den marktüblichen Multiplikatoren von Umsatz und EBIT</t>
  </si>
  <si>
    <t>Return On Fixed Assets: Schweizerische Nationalbank (Rendite von 10-jährigen Bundesanleihen)</t>
  </si>
  <si>
    <t>Return On Market: Swiss Performance Index (SPI)</t>
  </si>
  <si>
    <t>Asset-Beta: Aswath Damodaran, Stern University, New York</t>
  </si>
  <si>
    <t>Positionierung</t>
  </si>
  <si>
    <t>Massnahmen</t>
  </si>
  <si>
    <t>KU tief, UR tief</t>
  </si>
  <si>
    <t>KU tief, UR hoch</t>
  </si>
  <si>
    <t>KU hoch, UR tief</t>
  </si>
  <si>
    <t>KU hoch, UR hoch</t>
  </si>
  <si>
    <t xml:space="preserve">Kostensenkende, Ertragssteigernde Massnahmen sowie Reduktion des Kapitaleinsatzes durch Reduktion des Nettoumlaufvermögens und Outsourcing kapitalintensiver Bereiche könnten die Kapitalrendite verbessern. </t>
  </si>
  <si>
    <t>KU tief, UR gut</t>
  </si>
  <si>
    <t>KU gut, UR tief</t>
  </si>
  <si>
    <t>KU gut, UR gut</t>
  </si>
  <si>
    <t>KU gut, UR hoch</t>
  </si>
  <si>
    <t>KU hoch, UR gut</t>
  </si>
  <si>
    <t xml:space="preserve">Für die Dauer der Prognosephase sind die stillen Reserven konstant gehalten. </t>
  </si>
  <si>
    <t>Substanzwerte Equity (netto)</t>
  </si>
  <si>
    <t>Ertragswerte</t>
  </si>
  <si>
    <t>Reingewinn vor Korrekturen</t>
  </si>
  <si>
    <t>Kapitalsierungszinssätze</t>
  </si>
  <si>
    <r>
      <t xml:space="preserve">Zur Errmittlung des riskogerechten Kapitalisierungszinssatzes wurde das </t>
    </r>
    <r>
      <rPr>
        <sz val="11"/>
        <color theme="1"/>
        <rFont val="Calibri"/>
        <family val="2"/>
      </rPr>
      <t>«</t>
    </r>
    <r>
      <rPr>
        <sz val="11"/>
        <color theme="1"/>
        <rFont val="Arial Narrow"/>
        <family val="2"/>
      </rPr>
      <t>Capital Asset Pricing Model» sowie das Model des «Weighted Average Cost of Capital» angewendet.</t>
    </r>
  </si>
  <si>
    <t>Zinssatz für risikofreie Anlagen</t>
  </si>
  <si>
    <t>Rendite des Marktes (SMI)</t>
  </si>
  <si>
    <t>Zuschlag für erschwerte Übertragbarkeit</t>
  </si>
  <si>
    <t>Zuschlag für kleine Unternehmungen</t>
  </si>
  <si>
    <t>Zuschlag für spezifisches Unternehmerrisiko</t>
  </si>
  <si>
    <t>Zuschlag für partielle Gewinnausschüttung</t>
  </si>
  <si>
    <t>levered β</t>
  </si>
  <si>
    <t>KPMG</t>
  </si>
  <si>
    <t>rImmo</t>
  </si>
  <si>
    <t>rSCP</t>
  </si>
  <si>
    <t>rB</t>
  </si>
  <si>
    <t>Fremdkapitalkostensatz</t>
  </si>
  <si>
    <t>(Quelle: Schweiz. Nationalbank)</t>
  </si>
  <si>
    <t>(Quelle: KPMG Kapitalmarktstudie)</t>
  </si>
  <si>
    <t>(Quelle: Damodaran, Stern-Univer.)</t>
  </si>
  <si>
    <t>(Renggli/AKB: Unternehmensbew.)</t>
  </si>
  <si>
    <t>(Fremdkapital / Eigenkapital)</t>
  </si>
  <si>
    <t>(CAPM)</t>
  </si>
  <si>
    <t>(relevering)</t>
  </si>
  <si>
    <t>Ertragswerte Equity (netto)</t>
  </si>
  <si>
    <t>(Schätzung)</t>
  </si>
  <si>
    <t>Weighted Average Cost of Capital</t>
  </si>
  <si>
    <t>stadj</t>
  </si>
  <si>
    <t>Ermittlete Ertragswerte</t>
  </si>
  <si>
    <t>Unternehmensentwicklung Erfolgsrechnungen</t>
  </si>
  <si>
    <t>Gewinnsteuersatz auf Gewinn vor Steuern</t>
  </si>
  <si>
    <t>Weighted Average Cost of Capital, steueradjustiert</t>
  </si>
  <si>
    <t>Abzinsungsfaktoren</t>
  </si>
  <si>
    <t>Transaction Multiples</t>
  </si>
  <si>
    <r>
      <t xml:space="preserve">Die Referenzwerte der </t>
    </r>
    <r>
      <rPr>
        <sz val="11"/>
        <color theme="1"/>
        <rFont val="Calibri"/>
        <family val="2"/>
      </rPr>
      <t>«</t>
    </r>
    <r>
      <rPr>
        <sz val="11"/>
        <color theme="1"/>
        <rFont val="Arial Narrow"/>
        <family val="2"/>
      </rPr>
      <t>Transaction Multiples» basieren auf den periodischen Publikationen des «Finance Magazin» (https://www.finance-magazin.de/), einer Publikation des F.A.Z.-Fachverlages.</t>
    </r>
  </si>
  <si>
    <t>Werte nach Multiples</t>
  </si>
  <si>
    <t>Runden</t>
  </si>
  <si>
    <t>Unternehmenswerte nach Umsatz-Multiple Equity (netto)</t>
  </si>
  <si>
    <t>Unternehmenswerte nach EBIT-Multiple Equity (netto)</t>
  </si>
  <si>
    <t>Kontaktdaten:</t>
  </si>
  <si>
    <t xml:space="preserve">e-Mail:   thomas.schmitt@ifsu.ch </t>
  </si>
  <si>
    <t>Gewinnmultiplikator</t>
  </si>
  <si>
    <t>Unternehmenswerte:</t>
  </si>
  <si>
    <t>Auftraggeber</t>
  </si>
  <si>
    <t>Die vorliegende Expertise soll dem Auftraggeber dazu dienen, die Vorstellungen über den inneren Wert der Gesellschaft zu konkretisieren, um in Verhandlungen mit zukünftigen Minderheitsbeteiligten in Bezug auf den korrekten Transaktionspreis argumentieren zu können.</t>
  </si>
  <si>
    <t>Basierend auf den vergangenen Erfolgsrechnungen ist eine Unternehmensentwicklung abgebildet, welche folgende Entwicklungsparameter umfasst:</t>
  </si>
  <si>
    <t>Basierend auf den vergangenen Bilanzen sowie Branchenmittelwerten ist eine Unternehmensentwicklung abgebildet, welche folgende Entwicklungsparameter umfasst:</t>
  </si>
  <si>
    <t>Bilanzsumme</t>
  </si>
  <si>
    <t>Aufstellung der stillen Reserven (Bilanzen)</t>
  </si>
  <si>
    <t>Aufstellung der stillen Reserven (Erfolgsrechnungen)</t>
  </si>
  <si>
    <t>Ist- und Planzahlen</t>
  </si>
  <si>
    <t>Analyse</t>
  </si>
  <si>
    <t>Engineering/Construction</t>
  </si>
  <si>
    <t>Netto Stille Reserven</t>
  </si>
  <si>
    <t>Schweizer Nachfolgeexperten</t>
  </si>
  <si>
    <t>Gewichtung</t>
  </si>
  <si>
    <t>Einbezug Richtwerte</t>
  </si>
  <si>
    <t>einfacher MW</t>
  </si>
  <si>
    <t>Modifiz. MW</t>
  </si>
  <si>
    <t>EBIT-Mult.</t>
  </si>
  <si>
    <t>Umsatz-Mult.</t>
  </si>
  <si>
    <t>DCF</t>
  </si>
  <si>
    <t>Summe der Gewichtung</t>
  </si>
  <si>
    <t>BEELegal</t>
  </si>
  <si>
    <t>Nachfolgeregelung</t>
  </si>
  <si>
    <t>Minderheitsbeteiligung an</t>
  </si>
  <si>
    <t>Die vorliegende Expertise soll dem Auftraggeber dazu dienen, die Vorstellungen über den inneren Wert der Gesellschaft zu konkretisieren, um mit Dritten über einen korrekten Transaktionspreis verhandeln zu können.</t>
  </si>
  <si>
    <t>Ermittlung des neutralen Fortführungswertes</t>
  </si>
  <si>
    <t>Buchhaltungsergebnisse Schweizer Unternehmen 2019-2020, Bundesamt für Statistik, Bern</t>
  </si>
  <si>
    <t>ja</t>
  </si>
  <si>
    <t>Marktwert Unternehmung gem. gewichtet. Bewertungsmethoden:</t>
  </si>
  <si>
    <t>Ivestititionen zur Prozessoptimierung könnten die Positionierung verbessern.</t>
  </si>
  <si>
    <t>Kurzfristige verzinsliche Verbindlichkeiten</t>
  </si>
  <si>
    <t>Gesellschaft mit beschränkter Haftung</t>
  </si>
  <si>
    <t>Spycher Consulting GmbH</t>
  </si>
  <si>
    <t>max. 50% Grundkapital</t>
  </si>
  <si>
    <t>Stille Reserven Bilanz</t>
  </si>
  <si>
    <t>Veränderung stille Reserven</t>
  </si>
  <si>
    <t>Geldflussrechnungen (intern)</t>
  </si>
  <si>
    <t>positive Werte =&gt; intern höhere Vermögensbestände als in externer Bilanz deklariert.
negative Werte =&gt; intern tiefere Vermögensbestände als in externer Bilanz deklariert.</t>
  </si>
  <si>
    <t>positive Werte =&gt; intern weinger Aufwand als in externer Erfolgsrechnung deklariert.
negative Werte =&gt; intern mehr Aufwand als in externen Erfolgsrechnung deklariert.</t>
  </si>
  <si>
    <t>Stille Reserven</t>
  </si>
  <si>
    <t>positiver Wert =&gt; interne Gewinn ist höher als externer Gewinn
negativer Wert =&gt; interner Gewinn ist tiefer als extterner Gewinn</t>
  </si>
  <si>
    <t>Erfolgskorrektur nach Steuern (verdeckte Gewinnausschüttung)</t>
  </si>
  <si>
    <t>Erfolgskorrekturen</t>
  </si>
  <si>
    <t>Erfolgskorrekturen Ertrag</t>
  </si>
  <si>
    <t>Anlagen in Leasing</t>
  </si>
  <si>
    <t>Übrige Erlöse</t>
  </si>
  <si>
    <t>gem. Berechnung auf Grund stiller Reserven</t>
  </si>
  <si>
    <t>Erfolgskorrektur Total</t>
  </si>
  <si>
    <t>Erfolgskorrektur stille Reserven vor Steuern</t>
  </si>
  <si>
    <t>Aufstellung der stillen Reserven</t>
  </si>
  <si>
    <t>Im Zuge der Bereinigung von Bilanzen und Erfolgsrechnungen sind die Korrekturen zur Elimination der Einflüsse durch stille Reserven detailliert ausgewiesen.</t>
  </si>
  <si>
    <t>Bilanzen:</t>
  </si>
  <si>
    <t>Die Bereinigung der Bilanzen erfolgt durch Ausweis der jeweiligen Bestände an stillen Reserven zu den jährlichen Jahresabschlussterminen.</t>
  </si>
  <si>
    <t xml:space="preserve">Die Bestände an stillen Reserven sind durch den Ausweis der latenten Steuern korrigiert. Die Beträge der latenten Steuern basieren auf dem halben Gewinnsteuersatz. </t>
  </si>
  <si>
    <t xml:space="preserve">Für die Ermittlung des extern ausgewiesenen Erfolges wird eine Korrektur des Steueraufwandes zum vollen Steuersatz auf der Erfolgsdifferenz berücksichtigt. </t>
  </si>
  <si>
    <t>Erfolgsrechnungen:</t>
  </si>
  <si>
    <t>Positive Beträge zeigen Unterbewertungen in den externen Abschlusszahlen.</t>
  </si>
  <si>
    <t>Negative Beträge zeigen Überbewertungen in den externen Abschlusszahlen.</t>
  </si>
  <si>
    <t>Positive Werte zeigen intern einen tieferen Aufwand als in der externen Erfolgsrechnung ausgewiesen.</t>
  </si>
  <si>
    <t>Negative Werte zeigen intern einen höheren Aufwand als in der externen Erfolgsrechnung ausgewiesen.</t>
  </si>
  <si>
    <t>Erfolgskorrekturen:</t>
  </si>
  <si>
    <t>Gewinnkorrekturen:</t>
  </si>
  <si>
    <t xml:space="preserve">Positive Werte zeigen einen höheren internen Gewinn als der extern ausgewiesene Gewinnbetrag.
</t>
  </si>
  <si>
    <t xml:space="preserve">Negative Werte zeigen einen tieferen internen Gewinn als der extern ausgewiesene Gewinnbetrag.
</t>
  </si>
  <si>
    <t>Bewertungskorrekturen</t>
  </si>
  <si>
    <t>Simulation der Zukunftswerte</t>
  </si>
  <si>
    <t>Erfolgsrechnung:</t>
  </si>
  <si>
    <t xml:space="preserve">Die Aufwandpositionen entsprechen entweder der Umsatzentwicklung oder sind basierend auf dem Geschäftsmodell nach anderen Kriterien prognostiziert. Individuelle prozentuale Anpassungen der Umsatzverhältnisse sind in der Tabelle auf der Folgeseite aufgeführt. </t>
  </si>
  <si>
    <t>Die Planzahlen bilden die bisherigen Verhältnisse ab, wobei folgende Positionen auf Branchendurchschnittswerte eingestellt sind:</t>
  </si>
  <si>
    <t>Bilanz:</t>
  </si>
  <si>
    <t>Gewinnausschüttung:</t>
  </si>
  <si>
    <t>Unternehmensentwicklung Erfolgsrechnungen und Bilanzen:</t>
  </si>
  <si>
    <t>Bilanzgruppen</t>
  </si>
  <si>
    <t>Substanwert Entity (brutto)</t>
  </si>
  <si>
    <t>Sonderzuschlag für allgemeines Geschäftsrisiko</t>
  </si>
  <si>
    <t>rSPEC</t>
  </si>
  <si>
    <t>Die Veränderungen der stillen Reserven fliessen in die Ermittlung der massgebenenden Gewinne mit ein.</t>
  </si>
  <si>
    <t>Eigenkapitalkostensatz</t>
  </si>
  <si>
    <t>Fremkkapitalkostensatz</t>
  </si>
  <si>
    <t>unlevered</t>
  </si>
  <si>
    <t>levered</t>
  </si>
  <si>
    <t>Gewinnsteuersatz</t>
  </si>
  <si>
    <t>Nicht betriebsbezogen Aufwände (bspw. überhöhte Eigentümerbezüge etc.) sowie nicht betriebsbezogene Erträge sind erfasst und als «verdeckte Gewinnausschüttung» deklariert.</t>
  </si>
  <si>
    <t>Einleitend ist festzuhalten, dass der Wert einer Unternehmung als Ganzes u.a. aus den folgenden Komponenten abgeleitet werden kann:</t>
  </si>
  <si>
    <t>Die Bereinigung der Erfolgsrechnungen erfolgt durch Ausweis der jeweiligen Differenzen zwischen effektiven Aufwänden und Ertragen und den in den externen Jahresabschlüssen deklarierten Aufwänden und Erträgen.</t>
  </si>
  <si>
    <t>Multiples-Bewertung</t>
  </si>
  <si>
    <t>DCF-Bewertung</t>
  </si>
  <si>
    <t>Bestandesänderungen / Elösminderungen etc.</t>
  </si>
  <si>
    <t>Waren- und Materialaufwand</t>
  </si>
  <si>
    <t>Durchschnittlicher Debitorenumschlag 5 Vorjahre, korrigiert um:</t>
  </si>
  <si>
    <t xml:space="preserve">Aktiengesellschaft </t>
  </si>
  <si>
    <t>Kollektivgesellschaft</t>
  </si>
  <si>
    <t>andere</t>
  </si>
  <si>
    <t>Die Boutellier, Uhren &amp; Schmuck AG ist deutlich schlechter als der Mittelwert der Branche positioniert.</t>
  </si>
  <si>
    <t>Erlös aus Lieferungen und Leistungen</t>
  </si>
  <si>
    <t>Zuschlag für Minderheitsanteile</t>
  </si>
  <si>
    <t>Zuschlag 0.0% - 3% für die Übertragung von Minderheitsanteilen</t>
  </si>
  <si>
    <t>Vorauszahlungen an Lieferanten</t>
  </si>
  <si>
    <t>Kapitalreserven</t>
  </si>
  <si>
    <t>Minderheitsanteile</t>
  </si>
  <si>
    <t>Fremdarbeiten</t>
  </si>
  <si>
    <t>Erfolgsanteile Minderheitsanteile</t>
  </si>
  <si>
    <t>in % des EBT</t>
  </si>
  <si>
    <t>Inderbitzin &amp; Rissi Treuhand AG</t>
  </si>
  <si>
    <t>Unternehmenswert nach der Discounted Cashflow-Methode</t>
  </si>
  <si>
    <t xml:space="preserve">Die Kapitalisierungszinssätze sind auf Seite 13 berechnet, die Angaben zu den ermittelten Prognosewerten sind auf den Seiten 9 bis 11 beschrieben. </t>
  </si>
  <si>
    <t>Vorräte / nicht fakturierte Dienstleistungen</t>
  </si>
  <si>
    <t>Angefangene Arbeiten</t>
  </si>
  <si>
    <t>Gewinnvortrag nach Gewinnverteilung</t>
  </si>
  <si>
    <t>Cash-Ratio, korrigiert um</t>
  </si>
  <si>
    <t>in % der Leistungserlöse der Jahre 2021 bis 2022</t>
  </si>
  <si>
    <t>zu
verzinsen</t>
  </si>
  <si>
    <t>EK</t>
  </si>
  <si>
    <t>Zinszahlungen</t>
  </si>
  <si>
    <t>Drop-Down-Tabelleninhalte</t>
  </si>
  <si>
    <t>zu verzinsendes Fremdkapital</t>
  </si>
  <si>
    <t>nominell, gesamtes Fremdkapital</t>
  </si>
  <si>
    <t>wertig, gesamtes Fremdkapital</t>
  </si>
  <si>
    <t>nominell, zu verzinsendes Fremdkapital</t>
  </si>
  <si>
    <t>Eigenkapital:</t>
  </si>
  <si>
    <t>nicht zu verzinsendes Fremdkapital:</t>
  </si>
  <si>
    <t>zu verzinsendes Fremdkapital:</t>
  </si>
  <si>
    <t>Keine Massnahmen notwendig.</t>
  </si>
  <si>
    <t xml:space="preserve">                     -  </t>
  </si>
  <si>
    <t>Zuschlag 0.0% bis 25% für allgemeines Risiko, insbes. Startup-Unternehmen, Inhaberabhängigkeit, etc.</t>
  </si>
  <si>
    <t>BUSINESS SUCCESSOR</t>
  </si>
  <si>
    <t>Firma IST</t>
  </si>
  <si>
    <t>Firma SOLL</t>
  </si>
  <si>
    <t>KU ist gleich</t>
  </si>
  <si>
    <t>Kombinationen</t>
  </si>
  <si>
    <t>KU ist leicht höher</t>
  </si>
  <si>
    <t>KU ist viel höher</t>
  </si>
  <si>
    <t>KU ist leicht tiefer</t>
  </si>
  <si>
    <t>KU ist stark tiefer</t>
  </si>
  <si>
    <t>zwischen</t>
  </si>
  <si>
    <t>grösser gleich</t>
  </si>
  <si>
    <t>kleiner gleich</t>
  </si>
  <si>
    <t>UR ist viel höher</t>
  </si>
  <si>
    <t>UR ist leicht höher</t>
  </si>
  <si>
    <t>UR ist gleich</t>
  </si>
  <si>
    <t>UR ist leicht tiefer</t>
  </si>
  <si>
    <t>UR ist viel tiefer</t>
  </si>
  <si>
    <t>Altstetterstrasse 119</t>
  </si>
  <si>
    <t>8048 Zürich</t>
  </si>
  <si>
    <t>Mobile:  +41 79 208 0101</t>
  </si>
  <si>
    <t>Phone:  +41 44 491 7777</t>
  </si>
  <si>
    <r>
      <t xml:space="preserve">unlevered </t>
    </r>
    <r>
      <rPr>
        <sz val="11"/>
        <color theme="1"/>
        <rFont val="Calibri"/>
        <family val="2"/>
      </rPr>
      <t>β</t>
    </r>
  </si>
  <si>
    <t>Übrige kurzfristige Forderungen</t>
  </si>
  <si>
    <t>Risikogerechter Eigenkapitalkostensatz</t>
  </si>
  <si>
    <t>Marktwert nach EK-Anpassung</t>
  </si>
  <si>
    <t>(Kaufpreis Sicht Käufer)</t>
  </si>
  <si>
    <t>EK-Anpassung</t>
  </si>
  <si>
    <t>Zahlung durch Käufer</t>
  </si>
  <si>
    <t>Wert für Verkäufer inkl. Sonderausschüttung</t>
  </si>
  <si>
    <t xml:space="preserve">Gewinnvortrag nach Gewinnausschüttung Umfinanzierung </t>
  </si>
  <si>
    <t>UW für Schnitt</t>
  </si>
  <si>
    <t>Die EK-Anpassung entspricht einer Sonderausschüttung an die Verkäuferschaft vor Abwicklung der Transaktion. Der Käufer erwirbt die Unternehmung nach dieser Ausschüttung.</t>
  </si>
  <si>
    <t>Übrige Verbindlichkeiten</t>
  </si>
  <si>
    <t>Finanzielle Anlagen</t>
  </si>
  <si>
    <t>Immaterielle Anlagen</t>
  </si>
  <si>
    <t>Range +/-</t>
  </si>
  <si>
    <t>Machinery</t>
  </si>
  <si>
    <t>Maschinen- und Anlagenbau</t>
  </si>
  <si>
    <t>28 Maschinenbau</t>
  </si>
  <si>
    <t>Zug</t>
  </si>
  <si>
    <t>Unterägeri</t>
  </si>
  <si>
    <t xml:space="preserve"> </t>
  </si>
  <si>
    <t>Firma</t>
  </si>
  <si>
    <t>Rechtsform</t>
  </si>
  <si>
    <t>Adresse</t>
  </si>
  <si>
    <t>Firmennummer</t>
  </si>
  <si>
    <t>6314 Unterägeri</t>
  </si>
  <si>
    <t>Mittelwert der 5 Vorjahre</t>
  </si>
  <si>
    <t>Mittelwerte der 5 Vorjahre</t>
  </si>
  <si>
    <t>Umsatzrendite nach Zinsen</t>
  </si>
  <si>
    <t>Mittelwerte 6 Vorjahre</t>
  </si>
  <si>
    <t>Abschreibungs-Investitionsverhältnis</t>
  </si>
  <si>
    <t>negativ ist kritisch</t>
  </si>
  <si>
    <t>unter 3.0 kritisch</t>
  </si>
  <si>
    <t>unter 1.1 kritisch</t>
  </si>
  <si>
    <t>Muster AG</t>
  </si>
  <si>
    <t>Hauptstrasse 111</t>
  </si>
  <si>
    <t>CHE-123.456.789</t>
  </si>
  <si>
    <t>Kostensenkende Automatisierungsprojekte könnten zu einer Steigerung der Kapitalrendite führen.</t>
  </si>
  <si>
    <t>Marktwert Unternehmung gem. gewichtet. Bewertungsmethoden (nach EK-Anpassung):</t>
  </si>
  <si>
    <t>Erfolgskorrekturen Aufwand</t>
  </si>
  <si>
    <t>Arbeitsvorlage Version 01.07.2024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</si>
</sst>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quot;CHF&quot;\ * #,##0.00_ ;_ &quot;CHF&quot;\ * \-#,##0.00_ ;_ &quot;CHF&quot;\ * &quot;-&quot;??_ ;_ @_ "/>
    <numFmt numFmtId="43" formatCode="_ * #,##0.00_ ;_ * \-#,##0.00_ ;_ * &quot;-&quot;??_ ;_ @_ "/>
    <numFmt numFmtId="164" formatCode="_ * #,##0.0_ ;_ * \-#,##0.0_ ;_ * &quot;-&quot;??_ ;_ @_ "/>
    <numFmt numFmtId="165" formatCode="_ * #,##0_ ;_ * \-#,##0_ ;_ * &quot;-&quot;??_ ;_ @_ "/>
    <numFmt numFmtId="166" formatCode="0.0%"/>
    <numFmt numFmtId="167" formatCode="_ * #,##0.000_ ;_ * \-#,##0.000_ ;_ * &quot;-&quot;??_ ;_ @_ "/>
    <numFmt numFmtId="168" formatCode="[$-407]mmmm\ yy;@"/>
    <numFmt numFmtId="169" formatCode="_-* #,##0.00\ [$€-1]_-;\-* #,##0.00\ [$€-1]_-;_-* &quot;-&quot;??\ [$€-1]_-"/>
    <numFmt numFmtId="170" formatCode="_ * #,##0_ ;_ * \-#,##0_ ;_ * &quot;-&quot;?_ ;_ @_ "/>
    <numFmt numFmtId="171" formatCode="_ * #,##0.00000_ ;_ * \-#,##0.00000_ ;_ * &quot;-&quot;??_ ;_ @_ "/>
  </numFmts>
  <fonts count="67" x14ac:knownFonts="1">
    <font>
      <sz val="11"/>
      <color theme="1"/>
      <name val="Calibri"/>
      <family val="2"/>
      <scheme val="minor"/>
    </font>
    <font>
      <sz val="11"/>
      <color theme="1"/>
      <name val="Calibri"/>
      <family val="2"/>
      <scheme val="minor"/>
    </font>
    <font>
      <b/>
      <sz val="20"/>
      <color theme="1"/>
      <name val="Calibri"/>
      <family val="2"/>
      <scheme val="minor"/>
    </font>
    <font>
      <sz val="12"/>
      <color theme="1"/>
      <name val="Calibri"/>
      <family val="2"/>
      <scheme val="minor"/>
    </font>
    <font>
      <sz val="10"/>
      <name val="Arial"/>
      <family val="2"/>
    </font>
    <font>
      <sz val="11"/>
      <color theme="1"/>
      <name val="Arial Narrow"/>
      <family val="2"/>
    </font>
    <font>
      <b/>
      <sz val="16"/>
      <color theme="0"/>
      <name val="Arial Narrow"/>
      <family val="2"/>
    </font>
    <font>
      <b/>
      <sz val="14"/>
      <color theme="0"/>
      <name val="Arial Narrow"/>
      <family val="2"/>
    </font>
    <font>
      <b/>
      <sz val="12"/>
      <color theme="1"/>
      <name val="Arial Narrow"/>
      <family val="2"/>
    </font>
    <font>
      <b/>
      <sz val="11"/>
      <color theme="1"/>
      <name val="Arial Narrow"/>
      <family val="2"/>
    </font>
    <font>
      <sz val="10"/>
      <color rgb="FF00B050"/>
      <name val="Arial Narrow"/>
      <family val="2"/>
    </font>
    <font>
      <i/>
      <sz val="8"/>
      <color rgb="FFFF0000"/>
      <name val="Arial Narrow"/>
      <family val="2"/>
    </font>
    <font>
      <b/>
      <sz val="11"/>
      <color rgb="FF0070C0"/>
      <name val="Arial Narrow"/>
      <family val="2"/>
    </font>
    <font>
      <sz val="8"/>
      <color theme="1"/>
      <name val="Arial Narrow"/>
      <family val="2"/>
    </font>
    <font>
      <i/>
      <sz val="10"/>
      <color rgb="FF7030A0"/>
      <name val="Arial Narrow"/>
      <family val="2"/>
    </font>
    <font>
      <i/>
      <sz val="8"/>
      <color rgb="FF0070C0"/>
      <name val="Arial Narrow"/>
      <family val="2"/>
    </font>
    <font>
      <i/>
      <sz val="8"/>
      <color theme="1"/>
      <name val="Arial Narrow"/>
      <family val="2"/>
    </font>
    <font>
      <sz val="11"/>
      <color rgb="FF0070C0"/>
      <name val="Arial Narrow"/>
      <family val="2"/>
    </font>
    <font>
      <b/>
      <sz val="12"/>
      <color rgb="FF0070C0"/>
      <name val="Arial Narrow"/>
      <family val="2"/>
    </font>
    <font>
      <b/>
      <sz val="14"/>
      <color theme="1"/>
      <name val="Arial Narrow"/>
      <family val="2"/>
    </font>
    <font>
      <sz val="11"/>
      <color rgb="FFFFFF00"/>
      <name val="Arial Narrow"/>
      <family val="2"/>
    </font>
    <font>
      <sz val="11"/>
      <name val="Arial Narrow"/>
      <family val="2"/>
    </font>
    <font>
      <b/>
      <sz val="11"/>
      <name val="Arial Narrow"/>
      <family val="2"/>
    </font>
    <font>
      <sz val="14"/>
      <color theme="1"/>
      <name val="Arial Narrow"/>
      <family val="2"/>
    </font>
    <font>
      <sz val="10"/>
      <color theme="1"/>
      <name val="Arial Narrow"/>
      <family val="2"/>
    </font>
    <font>
      <b/>
      <i/>
      <sz val="10"/>
      <color rgb="FFC00000"/>
      <name val="Arial Narrow"/>
      <family val="2"/>
    </font>
    <font>
      <b/>
      <sz val="11"/>
      <color theme="9" tint="-0.499984740745262"/>
      <name val="Arial Narrow"/>
      <family val="2"/>
    </font>
    <font>
      <sz val="11"/>
      <color theme="9" tint="-0.499984740745262"/>
      <name val="Arial Narrow"/>
      <family val="2"/>
    </font>
    <font>
      <b/>
      <sz val="14"/>
      <name val="Arial Narrow"/>
      <family val="2"/>
    </font>
    <font>
      <i/>
      <sz val="9"/>
      <name val="Arial Narrow"/>
      <family val="2"/>
    </font>
    <font>
      <b/>
      <i/>
      <sz val="11"/>
      <color rgb="FFFF0000"/>
      <name val="Arial Narrow"/>
      <family val="2"/>
    </font>
    <font>
      <i/>
      <sz val="11"/>
      <color theme="1"/>
      <name val="Arial Narrow"/>
      <family val="2"/>
    </font>
    <font>
      <i/>
      <sz val="10"/>
      <color theme="1"/>
      <name val="Arial Narrow"/>
      <family val="2"/>
    </font>
    <font>
      <i/>
      <sz val="9"/>
      <color theme="1"/>
      <name val="Arial Narrow"/>
      <family val="2"/>
    </font>
    <font>
      <b/>
      <sz val="20"/>
      <color theme="9" tint="-0.499984740745262"/>
      <name val="Arial Narrow"/>
      <family val="2"/>
    </font>
    <font>
      <b/>
      <i/>
      <sz val="11"/>
      <color theme="1"/>
      <name val="Arial Narrow"/>
      <family val="2"/>
    </font>
    <font>
      <i/>
      <sz val="11"/>
      <name val="Arial Narrow"/>
      <family val="2"/>
    </font>
    <font>
      <b/>
      <sz val="20"/>
      <color theme="1"/>
      <name val="Arial Narrow"/>
      <family val="2"/>
    </font>
    <font>
      <b/>
      <u/>
      <sz val="11"/>
      <color theme="1"/>
      <name val="Arial Narrow"/>
      <family val="2"/>
    </font>
    <font>
      <b/>
      <i/>
      <sz val="10"/>
      <color rgb="FF0070C0"/>
      <name val="Arial Narrow"/>
      <family val="2"/>
    </font>
    <font>
      <sz val="11"/>
      <color theme="1"/>
      <name val="Calibri"/>
      <family val="2"/>
    </font>
    <font>
      <b/>
      <i/>
      <sz val="11"/>
      <color rgb="FF002060"/>
      <name val="Arial Narrow"/>
      <family val="2"/>
    </font>
    <font>
      <b/>
      <i/>
      <sz val="8"/>
      <color rgb="FFFF0000"/>
      <name val="Arial Narrow"/>
      <family val="2"/>
    </font>
    <font>
      <sz val="8"/>
      <name val="Calibri"/>
      <family val="2"/>
      <scheme val="minor"/>
    </font>
    <font>
      <b/>
      <sz val="11"/>
      <color theme="1"/>
      <name val="Calibri"/>
      <family val="2"/>
      <scheme val="minor"/>
    </font>
    <font>
      <b/>
      <sz val="16"/>
      <name val="Arial Narrow"/>
      <family val="2"/>
    </font>
    <font>
      <sz val="12"/>
      <name val="Arial Narrow"/>
      <family val="2"/>
    </font>
    <font>
      <b/>
      <u/>
      <sz val="14"/>
      <color theme="1"/>
      <name val="Arial Narrow"/>
      <family val="2"/>
    </font>
    <font>
      <b/>
      <sz val="10"/>
      <color theme="1"/>
      <name val="Arial Narrow"/>
      <family val="2"/>
    </font>
    <font>
      <sz val="10.5"/>
      <color theme="1"/>
      <name val="Arial Narrow"/>
      <family val="2"/>
    </font>
    <font>
      <b/>
      <sz val="10.5"/>
      <color theme="1"/>
      <name val="Arial Narrow"/>
      <family val="2"/>
    </font>
    <font>
      <sz val="10.5"/>
      <name val="Arial Narrow"/>
      <family val="2"/>
    </font>
    <font>
      <i/>
      <sz val="10.5"/>
      <color theme="1"/>
      <name val="Arial Narrow"/>
      <family val="2"/>
    </font>
    <font>
      <b/>
      <i/>
      <sz val="10.5"/>
      <color rgb="FF0070C0"/>
      <name val="Arial Narrow"/>
      <family val="2"/>
    </font>
    <font>
      <sz val="10.5"/>
      <color theme="1"/>
      <name val="Calibri"/>
      <family val="2"/>
    </font>
    <font>
      <b/>
      <sz val="10.5"/>
      <color theme="0"/>
      <name val="Arial Narrow"/>
      <family val="2"/>
    </font>
    <font>
      <b/>
      <sz val="10"/>
      <color rgb="FF0070C0"/>
      <name val="Arial Narrow"/>
      <family val="2"/>
    </font>
    <font>
      <i/>
      <sz val="10"/>
      <color rgb="FFFF0000"/>
      <name val="Arial Narrow"/>
      <family val="2"/>
    </font>
    <font>
      <sz val="9"/>
      <color theme="1"/>
      <name val="Arial Narrow"/>
      <family val="2"/>
    </font>
    <font>
      <b/>
      <sz val="9"/>
      <color theme="1"/>
      <name val="Arial Narrow"/>
      <family val="2"/>
    </font>
    <font>
      <b/>
      <sz val="10"/>
      <color theme="0"/>
      <name val="Arial Narrow"/>
      <family val="2"/>
    </font>
    <font>
      <i/>
      <sz val="10"/>
      <name val="Arial Narrow"/>
      <family val="2"/>
    </font>
    <font>
      <b/>
      <sz val="6"/>
      <color theme="1"/>
      <name val="Arial Narrow"/>
      <family val="2"/>
    </font>
    <font>
      <b/>
      <i/>
      <sz val="9"/>
      <color theme="1"/>
      <name val="Arial Narrow"/>
      <family val="2"/>
    </font>
    <font>
      <b/>
      <sz val="16"/>
      <color theme="1"/>
      <name val="Arial Narrow"/>
      <family val="2"/>
    </font>
    <font>
      <i/>
      <sz val="12"/>
      <color theme="1"/>
      <name val="Arial Narrow"/>
      <family val="2"/>
    </font>
    <font>
      <b/>
      <sz val="8"/>
      <color theme="0"/>
      <name val="Arial Narrow"/>
      <family val="2"/>
    </font>
  </fonts>
  <fills count="21">
    <fill>
      <patternFill patternType="none"/>
    </fill>
    <fill>
      <patternFill patternType="gray125"/>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6" tint="0.59999389629810485"/>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79998168889431442"/>
        <bgColor indexed="64"/>
      </patternFill>
    </fill>
  </fills>
  <borders count="29">
    <border>
      <left/>
      <right/>
      <top/>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medium">
        <color indexed="64"/>
      </left>
      <right style="medium">
        <color indexed="64"/>
      </right>
      <top style="medium">
        <color indexed="64"/>
      </top>
      <bottom style="medium">
        <color indexed="64"/>
      </bottom>
      <diagonal/>
    </border>
    <border>
      <left style="thick">
        <color theme="4" tint="-0.24994659260841701"/>
      </left>
      <right/>
      <top style="thick">
        <color theme="4" tint="-0.24994659260841701"/>
      </top>
      <bottom style="thick">
        <color theme="4" tint="-0.24994659260841701"/>
      </bottom>
      <diagonal/>
    </border>
    <border>
      <left/>
      <right/>
      <top style="thick">
        <color theme="4" tint="-0.24994659260841701"/>
      </top>
      <bottom style="thick">
        <color theme="4" tint="-0.24994659260841701"/>
      </bottom>
      <diagonal/>
    </border>
    <border>
      <left/>
      <right style="thick">
        <color theme="4" tint="-0.24994659260841701"/>
      </right>
      <top style="thick">
        <color theme="4" tint="-0.24994659260841701"/>
      </top>
      <bottom style="thick">
        <color theme="4" tint="-0.24994659260841701"/>
      </bottom>
      <diagonal/>
    </border>
    <border>
      <left/>
      <right/>
      <top/>
      <bottom style="thin">
        <color auto="1"/>
      </bottom>
      <diagonal/>
    </border>
    <border>
      <left style="thick">
        <color theme="4" tint="-0.24994659260841701"/>
      </left>
      <right/>
      <top/>
      <bottom/>
      <diagonal/>
    </border>
    <border>
      <left/>
      <right/>
      <top style="double">
        <color indexed="64"/>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3"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169"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39">
    <xf numFmtId="0" fontId="0" fillId="0" borderId="0" xfId="0"/>
    <xf numFmtId="0" fontId="5" fillId="0" borderId="0" xfId="0" applyFont="1"/>
    <xf numFmtId="0" fontId="6" fillId="2" borderId="0" xfId="0" applyFont="1" applyFill="1"/>
    <xf numFmtId="0" fontId="7" fillId="2" borderId="0" xfId="0" applyFont="1" applyFill="1" applyAlignment="1">
      <alignment horizontal="center"/>
    </xf>
    <xf numFmtId="0" fontId="7" fillId="8" borderId="0" xfId="0" applyFont="1" applyFill="1" applyAlignment="1">
      <alignment horizontal="center"/>
    </xf>
    <xf numFmtId="0" fontId="7" fillId="8" borderId="0" xfId="0" applyFont="1" applyFill="1"/>
    <xf numFmtId="165" fontId="5" fillId="0" borderId="0" xfId="1" applyNumberFormat="1" applyFont="1"/>
    <xf numFmtId="166" fontId="5" fillId="0" borderId="0" xfId="0" applyNumberFormat="1" applyFont="1"/>
    <xf numFmtId="164" fontId="5" fillId="0" borderId="0" xfId="1" applyNumberFormat="1" applyFont="1"/>
    <xf numFmtId="165" fontId="5" fillId="11" borderId="0" xfId="1" applyNumberFormat="1" applyFont="1" applyFill="1"/>
    <xf numFmtId="166" fontId="5" fillId="0" borderId="0" xfId="2" applyNumberFormat="1" applyFont="1"/>
    <xf numFmtId="9" fontId="5" fillId="0" borderId="0" xfId="2" applyFont="1"/>
    <xf numFmtId="165" fontId="5" fillId="0" borderId="0" xfId="0" applyNumberFormat="1" applyFont="1"/>
    <xf numFmtId="10" fontId="5" fillId="0" borderId="0" xfId="0" applyNumberFormat="1" applyFont="1"/>
    <xf numFmtId="0" fontId="9" fillId="0" borderId="0" xfId="0" applyFont="1"/>
    <xf numFmtId="0" fontId="19" fillId="16" borderId="0" xfId="0" applyFont="1" applyFill="1"/>
    <xf numFmtId="0" fontId="5" fillId="0" borderId="8" xfId="0" applyFont="1" applyBorder="1"/>
    <xf numFmtId="0" fontId="5" fillId="0" borderId="9" xfId="0" applyFont="1" applyBorder="1"/>
    <xf numFmtId="43" fontId="5" fillId="0" borderId="10" xfId="1" applyFont="1" applyBorder="1"/>
    <xf numFmtId="168" fontId="9" fillId="0" borderId="0" xfId="0" applyNumberFormat="1" applyFont="1" applyAlignment="1">
      <alignment horizontal="center"/>
    </xf>
    <xf numFmtId="0" fontId="5" fillId="0" borderId="11" xfId="0" applyFont="1" applyBorder="1"/>
    <xf numFmtId="166" fontId="5" fillId="0" borderId="12" xfId="0" applyNumberFormat="1" applyFont="1" applyBorder="1"/>
    <xf numFmtId="1" fontId="5" fillId="0" borderId="0" xfId="2" applyNumberFormat="1" applyFont="1" applyFill="1" applyBorder="1"/>
    <xf numFmtId="1" fontId="5" fillId="0" borderId="0" xfId="8" applyNumberFormat="1" applyFont="1" applyFill="1" applyBorder="1"/>
    <xf numFmtId="9" fontId="5" fillId="0" borderId="0" xfId="2" applyFont="1" applyFill="1" applyBorder="1"/>
    <xf numFmtId="9" fontId="5" fillId="0" borderId="0" xfId="2" applyFont="1" applyFill="1" applyBorder="1" applyAlignment="1">
      <alignment horizontal="right"/>
    </xf>
    <xf numFmtId="0" fontId="5" fillId="0" borderId="13" xfId="0" applyFont="1" applyBorder="1"/>
    <xf numFmtId="0" fontId="5" fillId="0" borderId="14" xfId="0" applyFont="1" applyBorder="1"/>
    <xf numFmtId="166" fontId="5" fillId="0" borderId="15" xfId="0" applyNumberFormat="1" applyFont="1" applyBorder="1"/>
    <xf numFmtId="164" fontId="5" fillId="0" borderId="6" xfId="1" applyNumberFormat="1" applyFont="1" applyFill="1" applyBorder="1"/>
    <xf numFmtId="164" fontId="5" fillId="15" borderId="7" xfId="1" applyNumberFormat="1" applyFont="1" applyFill="1" applyBorder="1"/>
    <xf numFmtId="164" fontId="5" fillId="0" borderId="9" xfId="1" applyNumberFormat="1" applyFont="1" applyFill="1" applyBorder="1"/>
    <xf numFmtId="0" fontId="5" fillId="0" borderId="10" xfId="0" applyFont="1" applyBorder="1"/>
    <xf numFmtId="9" fontId="5" fillId="0" borderId="0" xfId="2" applyFont="1" applyBorder="1"/>
    <xf numFmtId="0" fontId="5" fillId="0" borderId="12" xfId="0" applyFont="1" applyBorder="1"/>
    <xf numFmtId="166" fontId="5" fillId="0" borderId="14" xfId="0" applyNumberFormat="1" applyFont="1" applyBorder="1"/>
    <xf numFmtId="0" fontId="5" fillId="0" borderId="0" xfId="0" applyFont="1" applyAlignment="1">
      <alignment horizontal="right" vertical="top" wrapText="1"/>
    </xf>
    <xf numFmtId="0" fontId="5" fillId="0" borderId="0" xfId="0" applyFont="1" applyAlignment="1">
      <alignment horizontal="center" vertical="top" wrapText="1"/>
    </xf>
    <xf numFmtId="0" fontId="5" fillId="0" borderId="0" xfId="0" applyFont="1" applyAlignment="1">
      <alignment horizontal="right"/>
    </xf>
    <xf numFmtId="0" fontId="20" fillId="0" borderId="0" xfId="0" applyFont="1" applyAlignment="1">
      <alignment horizontal="right"/>
    </xf>
    <xf numFmtId="1" fontId="20" fillId="0" borderId="0" xfId="0" applyNumberFormat="1" applyFont="1" applyAlignment="1">
      <alignment horizontal="right"/>
    </xf>
    <xf numFmtId="2" fontId="20" fillId="0" borderId="0" xfId="0" applyNumberFormat="1" applyFont="1" applyAlignment="1">
      <alignment horizontal="right"/>
    </xf>
    <xf numFmtId="1" fontId="21" fillId="0" borderId="0" xfId="5" applyNumberFormat="1" applyFont="1" applyFill="1" applyBorder="1"/>
    <xf numFmtId="0" fontId="5" fillId="0" borderId="0" xfId="0" applyFont="1" applyAlignment="1">
      <alignment vertical="top" wrapText="1"/>
    </xf>
    <xf numFmtId="0" fontId="22" fillId="0" borderId="0" xfId="0" applyFont="1" applyAlignment="1">
      <alignment horizontal="center"/>
    </xf>
    <xf numFmtId="0" fontId="5" fillId="0" borderId="0" xfId="6" applyFont="1" applyFill="1" applyBorder="1" applyAlignment="1">
      <alignment wrapText="1"/>
    </xf>
    <xf numFmtId="0" fontId="5" fillId="0" borderId="0" xfId="7" applyFont="1" applyFill="1" applyBorder="1"/>
    <xf numFmtId="0" fontId="5" fillId="0" borderId="0" xfId="6" applyFont="1" applyFill="1" applyBorder="1" applyAlignment="1">
      <alignment horizontal="right" wrapText="1"/>
    </xf>
    <xf numFmtId="164" fontId="5" fillId="15" borderId="4" xfId="1" applyNumberFormat="1" applyFont="1" applyFill="1" applyBorder="1"/>
    <xf numFmtId="164" fontId="5" fillId="0" borderId="5" xfId="1" applyNumberFormat="1" applyFont="1" applyFill="1" applyBorder="1"/>
    <xf numFmtId="168" fontId="23" fillId="0" borderId="0" xfId="0" applyNumberFormat="1" applyFont="1"/>
    <xf numFmtId="0" fontId="23" fillId="0" borderId="0" xfId="0" applyFont="1"/>
    <xf numFmtId="43" fontId="5" fillId="0" borderId="15" xfId="1" applyFont="1" applyFill="1" applyBorder="1"/>
    <xf numFmtId="0" fontId="2" fillId="0" borderId="0" xfId="0" applyFont="1" applyAlignment="1">
      <alignment vertical="top"/>
    </xf>
    <xf numFmtId="0" fontId="7" fillId="0" borderId="0" xfId="0" applyFont="1"/>
    <xf numFmtId="0" fontId="8" fillId="10" borderId="3" xfId="0" applyFont="1" applyFill="1" applyBorder="1"/>
    <xf numFmtId="0" fontId="8" fillId="0" borderId="0" xfId="0" applyFont="1"/>
    <xf numFmtId="165" fontId="5" fillId="0" borderId="0" xfId="1" applyNumberFormat="1" applyFont="1" applyFill="1" applyBorder="1"/>
    <xf numFmtId="0" fontId="9" fillId="0" borderId="1" xfId="0" applyFont="1" applyBorder="1"/>
    <xf numFmtId="165" fontId="9" fillId="0" borderId="1" xfId="0" applyNumberFormat="1" applyFont="1" applyBorder="1"/>
    <xf numFmtId="0" fontId="9" fillId="0" borderId="2" xfId="0" applyFont="1" applyBorder="1"/>
    <xf numFmtId="165" fontId="9" fillId="0" borderId="2" xfId="0" applyNumberFormat="1" applyFont="1" applyBorder="1"/>
    <xf numFmtId="10" fontId="5" fillId="0" borderId="1" xfId="2" applyNumberFormat="1" applyFont="1" applyBorder="1"/>
    <xf numFmtId="0" fontId="9" fillId="0" borderId="0" xfId="0" applyFont="1" applyAlignment="1">
      <alignment horizontal="right"/>
    </xf>
    <xf numFmtId="0" fontId="27" fillId="0" borderId="0" xfId="0" applyFont="1" applyAlignment="1">
      <alignment horizontal="left"/>
    </xf>
    <xf numFmtId="43" fontId="26" fillId="11" borderId="0" xfId="1" applyFont="1" applyFill="1"/>
    <xf numFmtId="166" fontId="26" fillId="11" borderId="0" xfId="1" applyNumberFormat="1" applyFont="1" applyFill="1"/>
    <xf numFmtId="164" fontId="26" fillId="11" borderId="0" xfId="1" applyNumberFormat="1" applyFont="1" applyFill="1"/>
    <xf numFmtId="0" fontId="26" fillId="11" borderId="0" xfId="0" applyFont="1" applyFill="1"/>
    <xf numFmtId="0" fontId="21" fillId="0" borderId="0" xfId="0" applyFont="1"/>
    <xf numFmtId="0" fontId="28" fillId="0" borderId="0" xfId="0" applyFont="1"/>
    <xf numFmtId="165" fontId="21" fillId="0" borderId="0" xfId="1" applyNumberFormat="1" applyFont="1" applyFill="1" applyBorder="1"/>
    <xf numFmtId="0" fontId="32" fillId="0" borderId="0" xfId="0" applyFont="1"/>
    <xf numFmtId="0" fontId="33" fillId="0" borderId="0" xfId="0" applyFont="1"/>
    <xf numFmtId="43" fontId="27" fillId="0" borderId="0" xfId="1" applyFont="1" applyFill="1" applyAlignment="1">
      <alignment horizontal="right"/>
    </xf>
    <xf numFmtId="43" fontId="5" fillId="0" borderId="0" xfId="1" applyFont="1" applyAlignment="1">
      <alignment horizontal="right"/>
    </xf>
    <xf numFmtId="0" fontId="36" fillId="0" borderId="0" xfId="0" applyFont="1"/>
    <xf numFmtId="0" fontId="31" fillId="0" borderId="0" xfId="0" applyFont="1"/>
    <xf numFmtId="0" fontId="35" fillId="0" borderId="0" xfId="0" applyFont="1"/>
    <xf numFmtId="165" fontId="35" fillId="0" borderId="0" xfId="0" applyNumberFormat="1" applyFont="1"/>
    <xf numFmtId="165" fontId="9" fillId="10" borderId="3" xfId="1" applyNumberFormat="1" applyFont="1" applyFill="1" applyBorder="1"/>
    <xf numFmtId="10" fontId="5" fillId="11" borderId="0" xfId="2" applyNumberFormat="1" applyFont="1" applyFill="1" applyBorder="1"/>
    <xf numFmtId="10" fontId="5" fillId="11" borderId="0" xfId="0" applyNumberFormat="1" applyFont="1" applyFill="1"/>
    <xf numFmtId="0" fontId="37" fillId="0" borderId="0" xfId="0" applyFont="1" applyAlignment="1">
      <alignment vertical="top" wrapText="1"/>
    </xf>
    <xf numFmtId="0" fontId="5" fillId="0" borderId="0" xfId="0" applyFont="1" applyAlignment="1">
      <alignment horizontal="center"/>
    </xf>
    <xf numFmtId="9" fontId="5" fillId="0" borderId="0" xfId="0" applyNumberFormat="1" applyFont="1"/>
    <xf numFmtId="0" fontId="6" fillId="2" borderId="0" xfId="0" applyFont="1" applyFill="1" applyAlignment="1">
      <alignment wrapText="1"/>
    </xf>
    <xf numFmtId="0" fontId="5" fillId="0" borderId="0" xfId="0" applyFont="1" applyAlignment="1">
      <alignment wrapText="1"/>
    </xf>
    <xf numFmtId="0" fontId="38" fillId="0" borderId="0" xfId="0" applyFont="1" applyAlignment="1">
      <alignment wrapText="1"/>
    </xf>
    <xf numFmtId="0" fontId="5" fillId="0" borderId="0" xfId="0" applyFont="1" applyAlignment="1">
      <alignment horizontal="center" wrapText="1"/>
    </xf>
    <xf numFmtId="0" fontId="37" fillId="0" borderId="0" xfId="0" applyFont="1" applyAlignment="1">
      <alignment vertical="center"/>
    </xf>
    <xf numFmtId="0" fontId="5" fillId="0" borderId="0" xfId="0" applyFont="1" applyAlignment="1">
      <alignment vertical="center"/>
    </xf>
    <xf numFmtId="0" fontId="6" fillId="2" borderId="0" xfId="0" applyFont="1" applyFill="1" applyAlignment="1">
      <alignment vertical="center"/>
    </xf>
    <xf numFmtId="0" fontId="7" fillId="8" borderId="0" xfId="0" applyFont="1" applyFill="1" applyAlignment="1">
      <alignment vertical="center"/>
    </xf>
    <xf numFmtId="0" fontId="7" fillId="0" borderId="0" xfId="0" applyFont="1" applyAlignment="1">
      <alignment vertical="center"/>
    </xf>
    <xf numFmtId="0" fontId="8" fillId="3" borderId="0" xfId="0" applyFont="1" applyFill="1" applyAlignment="1">
      <alignment horizontal="left" vertical="center"/>
    </xf>
    <xf numFmtId="165" fontId="8" fillId="3" borderId="0" xfId="1" applyNumberFormat="1" applyFont="1" applyFill="1" applyAlignment="1">
      <alignment horizontal="center" vertical="center"/>
    </xf>
    <xf numFmtId="165" fontId="8" fillId="7" borderId="0" xfId="1" applyNumberFormat="1" applyFont="1" applyFill="1" applyAlignment="1">
      <alignment horizontal="center" vertical="center"/>
    </xf>
    <xf numFmtId="0" fontId="8" fillId="7" borderId="0" xfId="0" applyFont="1" applyFill="1" applyAlignment="1">
      <alignment horizontal="center" vertical="center"/>
    </xf>
    <xf numFmtId="0" fontId="8" fillId="0" borderId="0" xfId="0" applyFont="1" applyAlignment="1">
      <alignment horizontal="center" vertical="center"/>
    </xf>
    <xf numFmtId="165" fontId="5" fillId="11" borderId="0" xfId="1" applyNumberFormat="1" applyFont="1" applyFill="1" applyAlignment="1">
      <alignment vertical="center"/>
    </xf>
    <xf numFmtId="165" fontId="5" fillId="0" borderId="0" xfId="1" applyNumberFormat="1" applyFont="1" applyAlignment="1">
      <alignment vertical="center"/>
    </xf>
    <xf numFmtId="166" fontId="30" fillId="0" borderId="0" xfId="0" applyNumberFormat="1" applyFont="1" applyAlignment="1">
      <alignment vertical="center"/>
    </xf>
    <xf numFmtId="164" fontId="5" fillId="0" borderId="0" xfId="1" applyNumberFormat="1" applyFont="1" applyAlignment="1">
      <alignment vertical="center"/>
    </xf>
    <xf numFmtId="166" fontId="5" fillId="0" borderId="0" xfId="0" applyNumberFormat="1" applyFont="1" applyAlignment="1">
      <alignment vertical="center"/>
    </xf>
    <xf numFmtId="0" fontId="9" fillId="4" borderId="0" xfId="0" applyFont="1" applyFill="1" applyAlignment="1">
      <alignment vertical="center"/>
    </xf>
    <xf numFmtId="165" fontId="9" fillId="4" borderId="0" xfId="1" applyNumberFormat="1" applyFont="1" applyFill="1" applyAlignment="1">
      <alignment vertical="center"/>
    </xf>
    <xf numFmtId="165" fontId="9" fillId="5" borderId="0" xfId="1" applyNumberFormat="1" applyFont="1" applyFill="1" applyAlignment="1">
      <alignment vertical="center"/>
    </xf>
    <xf numFmtId="0" fontId="9" fillId="5" borderId="0" xfId="0" applyFont="1" applyFill="1" applyAlignment="1">
      <alignment vertical="center"/>
    </xf>
    <xf numFmtId="0" fontId="9" fillId="0" borderId="0" xfId="0" applyFont="1" applyAlignment="1">
      <alignment vertical="center"/>
    </xf>
    <xf numFmtId="0" fontId="10" fillId="0" borderId="0" xfId="0" applyFont="1" applyAlignment="1">
      <alignment vertical="center"/>
    </xf>
    <xf numFmtId="166" fontId="10" fillId="0" borderId="0" xfId="2" applyNumberFormat="1" applyFont="1" applyAlignment="1">
      <alignment vertical="center"/>
    </xf>
    <xf numFmtId="165" fontId="10" fillId="0" borderId="0" xfId="0" applyNumberFormat="1" applyFont="1" applyAlignment="1">
      <alignment vertical="center"/>
    </xf>
    <xf numFmtId="165" fontId="10" fillId="0" borderId="0" xfId="1" applyNumberFormat="1" applyFont="1" applyAlignment="1">
      <alignment vertical="center"/>
    </xf>
    <xf numFmtId="164" fontId="5" fillId="0" borderId="0" xfId="1" applyNumberFormat="1" applyFont="1" applyFill="1" applyAlignment="1">
      <alignment vertical="center"/>
    </xf>
    <xf numFmtId="0" fontId="11" fillId="0" borderId="0" xfId="0" applyFont="1" applyAlignment="1">
      <alignment horizontal="right" vertical="center"/>
    </xf>
    <xf numFmtId="0" fontId="11" fillId="0" borderId="0" xfId="0" applyFont="1" applyAlignment="1">
      <alignment horizontal="center" vertical="center"/>
    </xf>
    <xf numFmtId="166" fontId="5" fillId="0" borderId="0" xfId="2" applyNumberFormat="1" applyFont="1" applyAlignment="1">
      <alignment vertical="center"/>
    </xf>
    <xf numFmtId="9" fontId="5" fillId="0" borderId="0" xfId="2" applyFont="1" applyAlignment="1">
      <alignment vertical="center"/>
    </xf>
    <xf numFmtId="165" fontId="12" fillId="0" borderId="0" xfId="1" applyNumberFormat="1" applyFont="1" applyAlignment="1">
      <alignment vertical="center"/>
    </xf>
    <xf numFmtId="167" fontId="5" fillId="0" borderId="0" xfId="0" applyNumberFormat="1" applyFont="1" applyAlignment="1">
      <alignment vertical="center"/>
    </xf>
    <xf numFmtId="0" fontId="5" fillId="0" borderId="1" xfId="0" applyFont="1" applyBorder="1" applyAlignment="1">
      <alignment vertical="center"/>
    </xf>
    <xf numFmtId="165" fontId="5" fillId="0" borderId="1" xfId="1" applyNumberFormat="1" applyFont="1" applyBorder="1" applyAlignment="1">
      <alignment vertical="center"/>
    </xf>
    <xf numFmtId="43" fontId="5" fillId="0" borderId="0" xfId="0" applyNumberFormat="1" applyFont="1" applyAlignment="1">
      <alignment vertical="center"/>
    </xf>
    <xf numFmtId="165" fontId="5" fillId="0" borderId="0" xfId="1" quotePrefix="1" applyNumberFormat="1" applyFont="1" applyAlignment="1">
      <alignment vertical="center"/>
    </xf>
    <xf numFmtId="165" fontId="5" fillId="11" borderId="0" xfId="1" quotePrefix="1" applyNumberFormat="1" applyFont="1" applyFill="1" applyAlignment="1">
      <alignment vertical="center"/>
    </xf>
    <xf numFmtId="165" fontId="5" fillId="0" borderId="0" xfId="0" applyNumberFormat="1" applyFont="1" applyAlignment="1">
      <alignment vertical="center"/>
    </xf>
    <xf numFmtId="164" fontId="5" fillId="0" borderId="0" xfId="0" applyNumberFormat="1" applyFont="1" applyAlignment="1">
      <alignment vertical="center"/>
    </xf>
    <xf numFmtId="164" fontId="8" fillId="7" borderId="0" xfId="1" applyNumberFormat="1" applyFont="1" applyFill="1" applyAlignment="1">
      <alignment horizontal="center" vertical="center"/>
    </xf>
    <xf numFmtId="43" fontId="11" fillId="0" borderId="0" xfId="1" applyFont="1" applyAlignment="1">
      <alignment horizontal="center" vertical="center"/>
    </xf>
    <xf numFmtId="165" fontId="13" fillId="0" borderId="0" xfId="1" applyNumberFormat="1" applyFont="1" applyAlignment="1">
      <alignment vertical="center"/>
    </xf>
    <xf numFmtId="165" fontId="8" fillId="7" borderId="0" xfId="0" applyNumberFormat="1" applyFont="1" applyFill="1" applyAlignment="1">
      <alignment horizontal="center" vertical="center"/>
    </xf>
    <xf numFmtId="0" fontId="24" fillId="0" borderId="0" xfId="0" applyFont="1" applyAlignment="1">
      <alignment vertical="center"/>
    </xf>
    <xf numFmtId="166" fontId="24" fillId="0" borderId="0" xfId="2" applyNumberFormat="1" applyFont="1" applyAlignment="1">
      <alignment vertical="center"/>
    </xf>
    <xf numFmtId="10" fontId="24" fillId="0" borderId="0" xfId="0" applyNumberFormat="1" applyFont="1" applyAlignment="1">
      <alignment vertical="center"/>
    </xf>
    <xf numFmtId="43" fontId="24" fillId="0" borderId="0" xfId="1" applyFont="1" applyAlignment="1">
      <alignment vertical="center"/>
    </xf>
    <xf numFmtId="164" fontId="24" fillId="0" borderId="0" xfId="1" applyNumberFormat="1" applyFont="1" applyAlignment="1">
      <alignment vertical="center"/>
    </xf>
    <xf numFmtId="166" fontId="24" fillId="0" borderId="0" xfId="2" applyNumberFormat="1" applyFont="1" applyFill="1" applyAlignment="1">
      <alignment vertical="center"/>
    </xf>
    <xf numFmtId="0" fontId="25" fillId="0" borderId="0" xfId="0" applyFont="1" applyAlignment="1">
      <alignment vertical="center"/>
    </xf>
    <xf numFmtId="166" fontId="25" fillId="0" borderId="0" xfId="2" applyNumberFormat="1" applyFont="1" applyAlignment="1">
      <alignment vertical="center"/>
    </xf>
    <xf numFmtId="0" fontId="14" fillId="0" borderId="0" xfId="0" applyFont="1" applyAlignment="1">
      <alignment vertical="center"/>
    </xf>
    <xf numFmtId="167" fontId="14" fillId="0" borderId="0" xfId="1" applyNumberFormat="1" applyFont="1" applyAlignment="1">
      <alignment vertical="center"/>
    </xf>
    <xf numFmtId="0" fontId="5" fillId="0" borderId="0" xfId="0" quotePrefix="1" applyFont="1" applyAlignment="1">
      <alignment vertical="center"/>
    </xf>
    <xf numFmtId="165" fontId="9" fillId="5" borderId="0" xfId="0" applyNumberFormat="1" applyFont="1" applyFill="1" applyAlignment="1">
      <alignment vertical="center"/>
    </xf>
    <xf numFmtId="0" fontId="5" fillId="17" borderId="0" xfId="0" applyFont="1" applyFill="1" applyAlignment="1">
      <alignment vertical="center"/>
    </xf>
    <xf numFmtId="165" fontId="5" fillId="17" borderId="0" xfId="0" applyNumberFormat="1" applyFont="1" applyFill="1" applyAlignment="1">
      <alignment vertical="center"/>
    </xf>
    <xf numFmtId="0" fontId="8" fillId="18" borderId="0" xfId="0" applyFont="1" applyFill="1" applyAlignment="1">
      <alignment horizontal="left" vertical="center"/>
    </xf>
    <xf numFmtId="165" fontId="8" fillId="18" borderId="0" xfId="1" applyNumberFormat="1" applyFont="1" applyFill="1" applyAlignment="1">
      <alignment horizontal="center" vertical="center"/>
    </xf>
    <xf numFmtId="43" fontId="5" fillId="0" borderId="0" xfId="1" applyFont="1" applyAlignment="1">
      <alignment vertical="center"/>
    </xf>
    <xf numFmtId="0" fontId="8" fillId="3" borderId="0" xfId="1" applyNumberFormat="1" applyFont="1" applyFill="1" applyAlignment="1">
      <alignment horizontal="center" vertical="center"/>
    </xf>
    <xf numFmtId="0" fontId="5" fillId="12" borderId="0" xfId="0" applyFont="1" applyFill="1" applyAlignment="1">
      <alignment vertical="center"/>
    </xf>
    <xf numFmtId="164" fontId="9" fillId="12" borderId="0" xfId="1" applyNumberFormat="1" applyFont="1" applyFill="1" applyAlignment="1">
      <alignment horizontal="center" vertical="center"/>
    </xf>
    <xf numFmtId="164" fontId="9" fillId="9" borderId="0" xfId="1" applyNumberFormat="1" applyFont="1" applyFill="1" applyAlignment="1">
      <alignment horizontal="center" vertical="center"/>
    </xf>
    <xf numFmtId="0" fontId="9" fillId="12" borderId="0" xfId="0" applyFont="1" applyFill="1" applyAlignment="1">
      <alignment vertical="center"/>
    </xf>
    <xf numFmtId="0" fontId="35" fillId="4" borderId="0" xfId="0" applyFont="1" applyFill="1" applyAlignment="1">
      <alignment vertical="center"/>
    </xf>
    <xf numFmtId="0" fontId="9" fillId="4" borderId="0" xfId="0" applyFont="1" applyFill="1" applyAlignment="1">
      <alignment horizontal="right" vertical="center"/>
    </xf>
    <xf numFmtId="0" fontId="9" fillId="4" borderId="0" xfId="0" applyFont="1" applyFill="1" applyAlignment="1">
      <alignment horizontal="center" vertical="center"/>
    </xf>
    <xf numFmtId="0" fontId="9" fillId="6" borderId="0" xfId="0" applyFont="1" applyFill="1" applyAlignment="1">
      <alignment horizontal="center" vertical="center"/>
    </xf>
    <xf numFmtId="165" fontId="9" fillId="0" borderId="0" xfId="1" applyNumberFormat="1" applyFont="1" applyAlignment="1">
      <alignment vertical="center"/>
    </xf>
    <xf numFmtId="0" fontId="31" fillId="0" borderId="0" xfId="0" applyFont="1" applyAlignment="1">
      <alignment vertical="center"/>
    </xf>
    <xf numFmtId="43" fontId="31" fillId="0" borderId="0" xfId="1" applyFont="1" applyAlignment="1">
      <alignment vertical="center"/>
    </xf>
    <xf numFmtId="165" fontId="31" fillId="0" borderId="0" xfId="1" applyNumberFormat="1" applyFont="1" applyAlignment="1">
      <alignment vertical="center"/>
    </xf>
    <xf numFmtId="0" fontId="13" fillId="0" borderId="0" xfId="0" applyFont="1" applyAlignment="1">
      <alignment vertical="center"/>
    </xf>
    <xf numFmtId="9" fontId="15" fillId="0" borderId="0" xfId="2" applyFont="1" applyAlignment="1">
      <alignment vertical="center"/>
    </xf>
    <xf numFmtId="0" fontId="16" fillId="0" borderId="0" xfId="0" applyFont="1" applyAlignment="1">
      <alignment vertical="center"/>
    </xf>
    <xf numFmtId="164" fontId="15" fillId="0" borderId="0" xfId="1" applyNumberFormat="1" applyFont="1" applyAlignment="1">
      <alignment vertical="center"/>
    </xf>
    <xf numFmtId="166" fontId="5" fillId="0" borderId="0" xfId="2" applyNumberFormat="1" applyFont="1" applyAlignment="1">
      <alignment horizontal="right" vertical="center"/>
    </xf>
    <xf numFmtId="0" fontId="17" fillId="0" borderId="0" xfId="0" applyFont="1" applyAlignment="1">
      <alignment vertical="center"/>
    </xf>
    <xf numFmtId="165" fontId="18" fillId="7" borderId="0" xfId="0" applyNumberFormat="1" applyFont="1" applyFill="1" applyAlignment="1">
      <alignment horizontal="center" vertical="center"/>
    </xf>
    <xf numFmtId="10" fontId="5" fillId="0" borderId="0" xfId="2" applyNumberFormat="1" applyFont="1" applyAlignment="1">
      <alignment vertical="center"/>
    </xf>
    <xf numFmtId="14" fontId="5" fillId="11" borderId="0" xfId="0" applyNumberFormat="1" applyFont="1" applyFill="1"/>
    <xf numFmtId="0" fontId="6" fillId="2" borderId="0" xfId="0" applyFont="1" applyFill="1" applyAlignment="1">
      <alignment horizontal="center" vertical="center"/>
    </xf>
    <xf numFmtId="0" fontId="6" fillId="8" borderId="0" xfId="0" applyFont="1" applyFill="1" applyAlignment="1">
      <alignment vertical="center"/>
    </xf>
    <xf numFmtId="0" fontId="6" fillId="0" borderId="0" xfId="0" applyFont="1" applyAlignment="1">
      <alignment vertical="center"/>
    </xf>
    <xf numFmtId="0" fontId="6" fillId="8" borderId="0" xfId="0" applyFont="1" applyFill="1" applyAlignment="1">
      <alignment horizontal="center" vertical="center"/>
    </xf>
    <xf numFmtId="0" fontId="9" fillId="5" borderId="0" xfId="0" applyFont="1" applyFill="1"/>
    <xf numFmtId="165" fontId="15" fillId="0" borderId="0" xfId="1" applyNumberFormat="1" applyFont="1" applyAlignment="1">
      <alignment vertical="center"/>
    </xf>
    <xf numFmtId="164" fontId="15" fillId="0" borderId="0" xfId="1" applyNumberFormat="1" applyFont="1" applyFill="1" applyAlignment="1">
      <alignment vertical="center"/>
    </xf>
    <xf numFmtId="9" fontId="15" fillId="0" borderId="0" xfId="2" applyFont="1" applyFill="1" applyAlignment="1">
      <alignment vertical="center"/>
    </xf>
    <xf numFmtId="9" fontId="15" fillId="0" borderId="0" xfId="0" applyNumberFormat="1" applyFont="1" applyAlignment="1">
      <alignment vertical="center"/>
    </xf>
    <xf numFmtId="165" fontId="15" fillId="0" borderId="0" xfId="1" applyNumberFormat="1" applyFont="1" applyFill="1" applyAlignment="1">
      <alignment vertical="center"/>
    </xf>
    <xf numFmtId="0" fontId="15" fillId="0" borderId="0" xfId="0" applyFont="1" applyAlignment="1">
      <alignment vertical="center"/>
    </xf>
    <xf numFmtId="166" fontId="33" fillId="0" borderId="0" xfId="2" applyNumberFormat="1" applyFont="1" applyAlignment="1">
      <alignment vertical="center"/>
    </xf>
    <xf numFmtId="166" fontId="12" fillId="0" borderId="0" xfId="2" applyNumberFormat="1" applyFont="1" applyAlignment="1">
      <alignment vertical="center"/>
    </xf>
    <xf numFmtId="166" fontId="39" fillId="0" borderId="0" xfId="2" applyNumberFormat="1" applyFont="1" applyAlignment="1">
      <alignment vertical="center"/>
    </xf>
    <xf numFmtId="166" fontId="26" fillId="0" borderId="0" xfId="1" applyNumberFormat="1" applyFont="1" applyFill="1"/>
    <xf numFmtId="164" fontId="26" fillId="0" borderId="0" xfId="1" applyNumberFormat="1" applyFont="1" applyFill="1"/>
    <xf numFmtId="166" fontId="15" fillId="0" borderId="0" xfId="2" applyNumberFormat="1" applyFont="1" applyAlignment="1">
      <alignment vertical="center"/>
    </xf>
    <xf numFmtId="0" fontId="32" fillId="0" borderId="0" xfId="0" applyFont="1" applyAlignment="1">
      <alignment horizontal="right"/>
    </xf>
    <xf numFmtId="0" fontId="19" fillId="0" borderId="0" xfId="0" applyFont="1" applyAlignment="1">
      <alignment horizontal="left" vertical="top"/>
    </xf>
    <xf numFmtId="0" fontId="38" fillId="0" borderId="0" xfId="0" applyFont="1"/>
    <xf numFmtId="0" fontId="19" fillId="0" borderId="0" xfId="0" applyFont="1" applyAlignment="1">
      <alignment horizontal="right" vertical="top"/>
    </xf>
    <xf numFmtId="0" fontId="38" fillId="16" borderId="0" xfId="0" applyFont="1" applyFill="1"/>
    <xf numFmtId="0" fontId="5" fillId="16" borderId="0" xfId="0" applyFont="1" applyFill="1" applyAlignment="1">
      <alignment horizontal="right"/>
    </xf>
    <xf numFmtId="0" fontId="5" fillId="6" borderId="0" xfId="0" applyFont="1" applyFill="1"/>
    <xf numFmtId="0" fontId="5" fillId="6" borderId="0" xfId="0" applyFont="1" applyFill="1" applyAlignment="1">
      <alignment horizontal="right"/>
    </xf>
    <xf numFmtId="165" fontId="5" fillId="6" borderId="0" xfId="1" applyNumberFormat="1" applyFont="1" applyFill="1"/>
    <xf numFmtId="0" fontId="9" fillId="16" borderId="0" xfId="0" applyFont="1" applyFill="1" applyAlignment="1">
      <alignment horizontal="center"/>
    </xf>
    <xf numFmtId="0" fontId="38" fillId="0" borderId="0" xfId="0" applyFont="1" applyAlignment="1">
      <alignment vertical="top"/>
    </xf>
    <xf numFmtId="0" fontId="5" fillId="0" borderId="0" xfId="0" applyFont="1" applyAlignment="1">
      <alignment vertical="top"/>
    </xf>
    <xf numFmtId="0" fontId="40" fillId="0" borderId="0" xfId="0" applyFont="1" applyAlignment="1">
      <alignment vertical="top" wrapText="1"/>
    </xf>
    <xf numFmtId="0" fontId="0" fillId="11" borderId="0" xfId="0" applyFill="1"/>
    <xf numFmtId="0" fontId="8" fillId="0" borderId="0" xfId="0" applyFont="1" applyAlignment="1">
      <alignment vertical="top" wrapText="1"/>
    </xf>
    <xf numFmtId="43" fontId="5" fillId="0" borderId="0" xfId="0" applyNumberFormat="1" applyFont="1"/>
    <xf numFmtId="0" fontId="9" fillId="4" borderId="0" xfId="1" applyNumberFormat="1" applyFont="1" applyFill="1" applyAlignment="1">
      <alignment horizontal="center" vertical="center" wrapText="1"/>
    </xf>
    <xf numFmtId="165" fontId="24" fillId="0" borderId="0" xfId="1" applyNumberFormat="1" applyFont="1" applyAlignment="1">
      <alignment vertical="center"/>
    </xf>
    <xf numFmtId="0" fontId="5" fillId="0" borderId="0" xfId="0" applyFont="1" applyAlignment="1">
      <alignment vertical="center" wrapText="1"/>
    </xf>
    <xf numFmtId="0" fontId="24" fillId="0" borderId="1" xfId="0" applyFont="1" applyBorder="1" applyAlignment="1">
      <alignment vertical="center"/>
    </xf>
    <xf numFmtId="165" fontId="24" fillId="0" borderId="1" xfId="1" applyNumberFormat="1" applyFont="1" applyBorder="1" applyAlignment="1">
      <alignment vertical="center"/>
    </xf>
    <xf numFmtId="0" fontId="5" fillId="0" borderId="0" xfId="0" applyFont="1" applyAlignment="1">
      <alignment horizontal="right" vertical="center"/>
    </xf>
    <xf numFmtId="0" fontId="12" fillId="0" borderId="0" xfId="0" applyFont="1" applyAlignment="1">
      <alignment vertical="center"/>
    </xf>
    <xf numFmtId="0" fontId="5" fillId="4" borderId="0" xfId="0" applyFont="1" applyFill="1" applyAlignment="1">
      <alignment horizontal="left" vertical="top" wrapText="1"/>
    </xf>
    <xf numFmtId="0" fontId="9" fillId="16" borderId="0" xfId="0" applyFont="1" applyFill="1"/>
    <xf numFmtId="0" fontId="9" fillId="16" borderId="0" xfId="0" applyFont="1" applyFill="1" applyAlignment="1">
      <alignment horizontal="right"/>
    </xf>
    <xf numFmtId="0" fontId="39" fillId="0" borderId="0" xfId="0" applyFont="1"/>
    <xf numFmtId="0" fontId="9" fillId="0" borderId="3" xfId="0" applyFont="1" applyBorder="1"/>
    <xf numFmtId="165" fontId="9" fillId="0" borderId="3" xfId="1" applyNumberFormat="1" applyFont="1" applyBorder="1"/>
    <xf numFmtId="0" fontId="5" fillId="0" borderId="3" xfId="0" applyFont="1" applyBorder="1"/>
    <xf numFmtId="165" fontId="5" fillId="0" borderId="3" xfId="1" applyNumberFormat="1" applyFont="1" applyBorder="1"/>
    <xf numFmtId="165" fontId="9" fillId="0" borderId="1" xfId="1" applyNumberFormat="1" applyFont="1" applyBorder="1"/>
    <xf numFmtId="166" fontId="32" fillId="0" borderId="0" xfId="2" applyNumberFormat="1" applyFont="1"/>
    <xf numFmtId="0" fontId="9" fillId="0" borderId="0" xfId="0" applyFont="1" applyAlignment="1">
      <alignment horizontal="right" vertical="top" wrapText="1"/>
    </xf>
    <xf numFmtId="166" fontId="21" fillId="0" borderId="0" xfId="2" applyNumberFormat="1" applyFont="1" applyFill="1" applyBorder="1"/>
    <xf numFmtId="170" fontId="21" fillId="0" borderId="0" xfId="0" applyNumberFormat="1" applyFont="1"/>
    <xf numFmtId="0" fontId="41" fillId="0" borderId="0" xfId="0" applyFont="1"/>
    <xf numFmtId="166" fontId="24" fillId="0" borderId="0" xfId="0" applyNumberFormat="1" applyFont="1" applyAlignment="1">
      <alignment vertical="center"/>
    </xf>
    <xf numFmtId="0" fontId="9" fillId="6" borderId="0" xfId="0" applyFont="1" applyFill="1" applyAlignment="1">
      <alignment horizontal="right"/>
    </xf>
    <xf numFmtId="43" fontId="5" fillId="6" borderId="0" xfId="1" applyFont="1" applyFill="1"/>
    <xf numFmtId="10" fontId="27" fillId="0" borderId="0" xfId="2" applyNumberFormat="1" applyFont="1" applyFill="1"/>
    <xf numFmtId="0" fontId="5" fillId="17" borderId="0" xfId="0" applyFont="1" applyFill="1" applyAlignment="1">
      <alignment horizontal="center"/>
    </xf>
    <xf numFmtId="0" fontId="5" fillId="0" borderId="2" xfId="0" applyFont="1" applyBorder="1"/>
    <xf numFmtId="0" fontId="5" fillId="0" borderId="2" xfId="0" applyFont="1" applyBorder="1" applyAlignment="1">
      <alignment horizontal="right"/>
    </xf>
    <xf numFmtId="165" fontId="32" fillId="0" borderId="0" xfId="1" applyNumberFormat="1" applyFont="1"/>
    <xf numFmtId="0" fontId="32" fillId="0" borderId="1" xfId="0" applyFont="1" applyBorder="1"/>
    <xf numFmtId="0" fontId="32" fillId="0" borderId="1" xfId="0" applyFont="1" applyBorder="1" applyAlignment="1">
      <alignment horizontal="right"/>
    </xf>
    <xf numFmtId="165" fontId="32" fillId="0" borderId="1" xfId="0" applyNumberFormat="1" applyFont="1" applyBorder="1"/>
    <xf numFmtId="0" fontId="44" fillId="4" borderId="0" xfId="0" applyFont="1" applyFill="1"/>
    <xf numFmtId="0" fontId="34" fillId="0" borderId="0" xfId="0" applyFont="1" applyAlignment="1">
      <alignment vertical="top"/>
    </xf>
    <xf numFmtId="0" fontId="21" fillId="0" borderId="0" xfId="0" applyFont="1" applyAlignment="1">
      <alignment vertical="top"/>
    </xf>
    <xf numFmtId="166" fontId="42" fillId="0" borderId="0" xfId="0" applyNumberFormat="1" applyFont="1" applyAlignment="1">
      <alignment vertical="center"/>
    </xf>
    <xf numFmtId="165" fontId="16" fillId="17" borderId="0" xfId="1" applyNumberFormat="1" applyFont="1" applyFill="1" applyAlignment="1">
      <alignment vertical="center"/>
    </xf>
    <xf numFmtId="165" fontId="5" fillId="20" borderId="0" xfId="1" applyNumberFormat="1" applyFont="1" applyFill="1" applyAlignment="1">
      <alignment vertical="center"/>
    </xf>
    <xf numFmtId="165" fontId="5" fillId="17" borderId="0" xfId="1" applyNumberFormat="1" applyFont="1" applyFill="1" applyAlignment="1">
      <alignment vertical="center"/>
    </xf>
    <xf numFmtId="0" fontId="45" fillId="0" borderId="0" xfId="0" applyFont="1" applyAlignment="1">
      <alignment vertical="center"/>
    </xf>
    <xf numFmtId="0" fontId="46" fillId="0" borderId="0" xfId="0" applyFont="1" applyAlignment="1">
      <alignment horizontal="right" vertical="center"/>
    </xf>
    <xf numFmtId="43" fontId="5" fillId="0" borderId="0" xfId="1" applyFont="1" applyAlignment="1">
      <alignment horizontal="center"/>
    </xf>
    <xf numFmtId="0" fontId="5" fillId="0" borderId="0" xfId="0" applyFont="1" applyAlignment="1">
      <alignment horizontal="left" vertical="top" wrapText="1"/>
    </xf>
    <xf numFmtId="165" fontId="5" fillId="0" borderId="0" xfId="1" applyNumberFormat="1" applyFont="1" applyFill="1" applyAlignment="1">
      <alignment vertical="center"/>
    </xf>
    <xf numFmtId="0" fontId="9" fillId="0" borderId="0" xfId="0" applyFont="1" applyAlignment="1">
      <alignment horizontal="left" vertical="top" wrapText="1"/>
    </xf>
    <xf numFmtId="0" fontId="19" fillId="0" borderId="0" xfId="0" applyFont="1" applyAlignment="1">
      <alignment vertical="top"/>
    </xf>
    <xf numFmtId="0" fontId="38" fillId="0" borderId="0" xfId="0" applyFont="1" applyAlignment="1">
      <alignment vertical="top" wrapText="1"/>
    </xf>
    <xf numFmtId="0" fontId="5" fillId="0" borderId="0" xfId="0" applyFont="1" applyAlignment="1">
      <alignment horizontal="left" vertical="top"/>
    </xf>
    <xf numFmtId="0" fontId="21" fillId="0" borderId="0" xfId="0" applyFont="1" applyAlignment="1">
      <alignment vertical="top" wrapText="1"/>
    </xf>
    <xf numFmtId="0" fontId="47" fillId="0" borderId="0" xfId="0" applyFont="1" applyAlignment="1">
      <alignment vertical="top"/>
    </xf>
    <xf numFmtId="0" fontId="9" fillId="0" borderId="0" xfId="0" applyFont="1" applyAlignment="1">
      <alignment vertical="top" wrapText="1"/>
    </xf>
    <xf numFmtId="0" fontId="38" fillId="0" borderId="0" xfId="0" applyFont="1" applyAlignment="1">
      <alignment horizontal="left" vertical="top"/>
    </xf>
    <xf numFmtId="166" fontId="5" fillId="0" borderId="0" xfId="2" applyNumberFormat="1" applyFont="1" applyAlignment="1">
      <alignment horizontal="right" vertical="top" wrapText="1"/>
    </xf>
    <xf numFmtId="0" fontId="9" fillId="4" borderId="0" xfId="0" applyFont="1" applyFill="1" applyAlignment="1">
      <alignment horizontal="left" vertical="center"/>
    </xf>
    <xf numFmtId="0" fontId="12" fillId="0" borderId="1" xfId="0" applyFont="1" applyBorder="1"/>
    <xf numFmtId="166" fontId="9" fillId="0" borderId="1" xfId="2" applyNumberFormat="1" applyFont="1" applyBorder="1"/>
    <xf numFmtId="166" fontId="12" fillId="0" borderId="1" xfId="2" applyNumberFormat="1" applyFont="1" applyBorder="1"/>
    <xf numFmtId="0" fontId="19" fillId="0" borderId="0" xfId="0" applyFont="1" applyAlignment="1">
      <alignment vertical="top" wrapText="1"/>
    </xf>
    <xf numFmtId="165" fontId="24" fillId="0" borderId="0" xfId="1" applyNumberFormat="1" applyFont="1"/>
    <xf numFmtId="0" fontId="49" fillId="0" borderId="0" xfId="0" applyFont="1"/>
    <xf numFmtId="165" fontId="49" fillId="11" borderId="0" xfId="1" applyNumberFormat="1" applyFont="1" applyFill="1"/>
    <xf numFmtId="165" fontId="49" fillId="0" borderId="0" xfId="1" applyNumberFormat="1" applyFont="1"/>
    <xf numFmtId="0" fontId="50" fillId="10" borderId="3" xfId="0" applyFont="1" applyFill="1" applyBorder="1"/>
    <xf numFmtId="165" fontId="50" fillId="10" borderId="3" xfId="1" applyNumberFormat="1" applyFont="1" applyFill="1" applyBorder="1"/>
    <xf numFmtId="0" fontId="50" fillId="0" borderId="1" xfId="0" applyFont="1" applyBorder="1"/>
    <xf numFmtId="165" fontId="50" fillId="0" borderId="1" xfId="0" applyNumberFormat="1" applyFont="1" applyBorder="1"/>
    <xf numFmtId="0" fontId="50" fillId="0" borderId="0" xfId="0" applyFont="1"/>
    <xf numFmtId="165" fontId="49" fillId="0" borderId="0" xfId="1" applyNumberFormat="1" applyFont="1" applyFill="1" applyBorder="1"/>
    <xf numFmtId="0" fontId="50" fillId="0" borderId="2" xfId="0" applyFont="1" applyBorder="1"/>
    <xf numFmtId="165" fontId="50" fillId="0" borderId="2" xfId="0" applyNumberFormat="1" applyFont="1" applyBorder="1"/>
    <xf numFmtId="0" fontId="51" fillId="0" borderId="0" xfId="0" applyFont="1"/>
    <xf numFmtId="165" fontId="49" fillId="0" borderId="0" xfId="1" applyNumberFormat="1" applyFont="1" applyAlignment="1">
      <alignment vertical="center"/>
    </xf>
    <xf numFmtId="0" fontId="49" fillId="0" borderId="0" xfId="0" applyFont="1" applyAlignment="1">
      <alignment vertical="center"/>
    </xf>
    <xf numFmtId="164" fontId="49" fillId="0" borderId="0" xfId="0" applyNumberFormat="1" applyFont="1" applyAlignment="1">
      <alignment vertical="center"/>
    </xf>
    <xf numFmtId="165" fontId="50" fillId="3" borderId="0" xfId="1" applyNumberFormat="1" applyFont="1" applyFill="1" applyAlignment="1">
      <alignment horizontal="center" vertical="center"/>
    </xf>
    <xf numFmtId="165" fontId="50" fillId="7" borderId="0" xfId="1" applyNumberFormat="1" applyFont="1" applyFill="1" applyAlignment="1">
      <alignment horizontal="center" vertical="center"/>
    </xf>
    <xf numFmtId="164" fontId="50" fillId="7" borderId="0" xfId="1" applyNumberFormat="1" applyFont="1" applyFill="1" applyAlignment="1">
      <alignment horizontal="center" vertical="center"/>
    </xf>
    <xf numFmtId="165" fontId="50" fillId="4" borderId="0" xfId="1" applyNumberFormat="1" applyFont="1" applyFill="1" applyAlignment="1">
      <alignment vertical="center"/>
    </xf>
    <xf numFmtId="0" fontId="49" fillId="0" borderId="0" xfId="0" applyFont="1" applyAlignment="1">
      <alignment horizontal="left" vertical="top" wrapText="1"/>
    </xf>
    <xf numFmtId="0" fontId="50" fillId="4" borderId="0" xfId="1" applyNumberFormat="1" applyFont="1" applyFill="1" applyAlignment="1">
      <alignment horizontal="center" vertical="center" wrapText="1"/>
    </xf>
    <xf numFmtId="0" fontId="50" fillId="6" borderId="0" xfId="0" applyFont="1" applyFill="1" applyAlignment="1">
      <alignment horizontal="right"/>
    </xf>
    <xf numFmtId="0" fontId="50" fillId="0" borderId="0" xfId="0" applyFont="1" applyAlignment="1">
      <alignment horizontal="right" vertical="top" wrapText="1"/>
    </xf>
    <xf numFmtId="43" fontId="49" fillId="6" borderId="0" xfId="1" applyFont="1" applyFill="1"/>
    <xf numFmtId="0" fontId="53" fillId="0" borderId="0" xfId="0" applyFont="1"/>
    <xf numFmtId="10" fontId="53" fillId="0" borderId="0" xfId="2" applyNumberFormat="1" applyFont="1"/>
    <xf numFmtId="167" fontId="53" fillId="0" borderId="0" xfId="1" applyNumberFormat="1" applyFont="1"/>
    <xf numFmtId="0" fontId="49" fillId="0" borderId="0" xfId="0" applyFont="1" applyAlignment="1">
      <alignment vertical="center" wrapText="1"/>
    </xf>
    <xf numFmtId="0" fontId="49" fillId="0" borderId="0" xfId="0" applyFont="1" applyAlignment="1">
      <alignment horizontal="left" vertical="top"/>
    </xf>
    <xf numFmtId="0" fontId="49" fillId="0" borderId="0" xfId="0" applyFont="1" applyAlignment="1">
      <alignment vertical="top"/>
    </xf>
    <xf numFmtId="0" fontId="55" fillId="2" borderId="0" xfId="0" applyFont="1" applyFill="1" applyAlignment="1">
      <alignment horizontal="center"/>
    </xf>
    <xf numFmtId="0" fontId="55" fillId="8" borderId="0" xfId="0" applyFont="1" applyFill="1" applyAlignment="1">
      <alignment horizontal="center"/>
    </xf>
    <xf numFmtId="0" fontId="49" fillId="0" borderId="0" xfId="0" applyFont="1" applyAlignment="1">
      <alignment vertical="top" wrapText="1"/>
    </xf>
    <xf numFmtId="0" fontId="54" fillId="0" borderId="0" xfId="0" applyFont="1" applyAlignment="1">
      <alignment vertical="top" wrapText="1"/>
    </xf>
    <xf numFmtId="165" fontId="24" fillId="19" borderId="0" xfId="1" applyNumberFormat="1" applyFont="1" applyFill="1" applyAlignment="1">
      <alignment vertical="center"/>
    </xf>
    <xf numFmtId="165" fontId="56" fillId="0" borderId="0" xfId="1" applyNumberFormat="1" applyFont="1" applyAlignment="1">
      <alignment vertical="center"/>
    </xf>
    <xf numFmtId="43" fontId="24" fillId="19" borderId="0" xfId="1" applyFont="1" applyFill="1" applyAlignment="1">
      <alignment vertical="center"/>
    </xf>
    <xf numFmtId="165" fontId="24" fillId="11" borderId="0" xfId="1" applyNumberFormat="1" applyFont="1" applyFill="1" applyAlignment="1">
      <alignment vertical="center"/>
    </xf>
    <xf numFmtId="165" fontId="48" fillId="3" borderId="0" xfId="1" applyNumberFormat="1" applyFont="1" applyFill="1" applyAlignment="1">
      <alignment horizontal="center" vertical="center"/>
    </xf>
    <xf numFmtId="165" fontId="48" fillId="7" borderId="0" xfId="1" applyNumberFormat="1" applyFont="1" applyFill="1" applyAlignment="1">
      <alignment horizontal="center" vertical="center"/>
    </xf>
    <xf numFmtId="165" fontId="48" fillId="4" borderId="0" xfId="1" applyNumberFormat="1" applyFont="1" applyFill="1" applyAlignment="1">
      <alignment vertical="center"/>
    </xf>
    <xf numFmtId="165" fontId="48" fillId="5" borderId="0" xfId="1" applyNumberFormat="1" applyFont="1" applyFill="1" applyAlignment="1">
      <alignment vertical="center"/>
    </xf>
    <xf numFmtId="165" fontId="32" fillId="17" borderId="0" xfId="1" applyNumberFormat="1" applyFont="1" applyFill="1" applyAlignment="1">
      <alignment vertical="center"/>
    </xf>
    <xf numFmtId="165" fontId="24" fillId="11" borderId="0" xfId="1" quotePrefix="1" applyNumberFormat="1" applyFont="1" applyFill="1" applyAlignment="1">
      <alignment vertical="center"/>
    </xf>
    <xf numFmtId="165" fontId="53" fillId="0" borderId="0" xfId="2" applyNumberFormat="1" applyFont="1"/>
    <xf numFmtId="165" fontId="49" fillId="0" borderId="0" xfId="0" applyNumberFormat="1" applyFont="1"/>
    <xf numFmtId="165" fontId="49" fillId="0" borderId="0" xfId="0" applyNumberFormat="1" applyFont="1" applyAlignment="1">
      <alignment horizontal="left" vertical="top"/>
    </xf>
    <xf numFmtId="165" fontId="49" fillId="0" borderId="0" xfId="0" applyNumberFormat="1" applyFont="1" applyAlignment="1">
      <alignment vertical="top"/>
    </xf>
    <xf numFmtId="165" fontId="49" fillId="0" borderId="0" xfId="0" applyNumberFormat="1" applyFont="1" applyAlignment="1">
      <alignment vertical="top" wrapText="1"/>
    </xf>
    <xf numFmtId="165" fontId="24" fillId="20" borderId="0" xfId="1" applyNumberFormat="1" applyFont="1" applyFill="1" applyAlignment="1">
      <alignment vertical="center"/>
    </xf>
    <xf numFmtId="43" fontId="57" fillId="0" borderId="0" xfId="1" applyFont="1" applyAlignment="1">
      <alignment horizontal="center" vertical="center"/>
    </xf>
    <xf numFmtId="0" fontId="24" fillId="0" borderId="0" xfId="0" applyFont="1"/>
    <xf numFmtId="165" fontId="58" fillId="11" borderId="0" xfId="1" applyNumberFormat="1" applyFont="1" applyFill="1" applyAlignment="1">
      <alignment vertical="center"/>
    </xf>
    <xf numFmtId="165" fontId="58" fillId="0" borderId="0" xfId="1" applyNumberFormat="1" applyFont="1"/>
    <xf numFmtId="165" fontId="33" fillId="17" borderId="0" xfId="1" applyNumberFormat="1" applyFont="1" applyFill="1" applyAlignment="1">
      <alignment vertical="center"/>
    </xf>
    <xf numFmtId="165" fontId="58" fillId="0" borderId="0" xfId="1" applyNumberFormat="1" applyFont="1" applyAlignment="1">
      <alignment vertical="center"/>
    </xf>
    <xf numFmtId="165" fontId="59" fillId="4" borderId="0" xfId="1" applyNumberFormat="1" applyFont="1" applyFill="1" applyAlignment="1">
      <alignment vertical="center"/>
    </xf>
    <xf numFmtId="165" fontId="59" fillId="5" borderId="0" xfId="1" applyNumberFormat="1" applyFont="1" applyFill="1" applyAlignment="1">
      <alignment vertical="center"/>
    </xf>
    <xf numFmtId="165" fontId="58" fillId="11" borderId="0" xfId="1" quotePrefix="1" applyNumberFormat="1" applyFont="1" applyFill="1" applyAlignment="1">
      <alignment vertical="center"/>
    </xf>
    <xf numFmtId="165" fontId="58" fillId="17" borderId="0" xfId="1" applyNumberFormat="1" applyFont="1" applyFill="1" applyAlignment="1">
      <alignment vertical="center"/>
    </xf>
    <xf numFmtId="0" fontId="48" fillId="4" borderId="0" xfId="0" applyFont="1" applyFill="1" applyAlignment="1">
      <alignment vertical="center"/>
    </xf>
    <xf numFmtId="0" fontId="48" fillId="0" borderId="0" xfId="0" applyFont="1" applyAlignment="1">
      <alignment vertical="center"/>
    </xf>
    <xf numFmtId="165" fontId="58" fillId="0" borderId="0" xfId="0" applyNumberFormat="1" applyFont="1" applyAlignment="1">
      <alignment vertical="center"/>
    </xf>
    <xf numFmtId="165" fontId="58" fillId="0" borderId="0" xfId="1" applyNumberFormat="1" applyFont="1" applyFill="1" applyAlignment="1">
      <alignment vertical="center"/>
    </xf>
    <xf numFmtId="165" fontId="59" fillId="3" borderId="0" xfId="1" applyNumberFormat="1" applyFont="1" applyFill="1" applyAlignment="1">
      <alignment horizontal="center" vertical="center"/>
    </xf>
    <xf numFmtId="165" fontId="59" fillId="7" borderId="0" xfId="1" applyNumberFormat="1" applyFont="1" applyFill="1" applyAlignment="1">
      <alignment horizontal="center" vertical="center"/>
    </xf>
    <xf numFmtId="165" fontId="58" fillId="0" borderId="0" xfId="0" applyNumberFormat="1" applyFont="1"/>
    <xf numFmtId="0" fontId="32" fillId="0" borderId="0" xfId="0" applyFont="1" applyAlignment="1">
      <alignment vertical="center"/>
    </xf>
    <xf numFmtId="166" fontId="32" fillId="0" borderId="0" xfId="2" applyNumberFormat="1" applyFont="1" applyAlignment="1">
      <alignment vertical="center"/>
    </xf>
    <xf numFmtId="166" fontId="56" fillId="0" borderId="0" xfId="2" applyNumberFormat="1" applyFont="1" applyAlignment="1">
      <alignment vertical="center"/>
    </xf>
    <xf numFmtId="0" fontId="60" fillId="8" borderId="0" xfId="0" applyFont="1" applyFill="1" applyAlignment="1">
      <alignment vertical="center"/>
    </xf>
    <xf numFmtId="0" fontId="48" fillId="7" borderId="0" xfId="0" applyFont="1" applyFill="1" applyAlignment="1">
      <alignment horizontal="center" vertical="center"/>
    </xf>
    <xf numFmtId="0" fontId="48" fillId="5" borderId="0" xfId="0" applyFont="1" applyFill="1"/>
    <xf numFmtId="43" fontId="57" fillId="0" borderId="0" xfId="0" applyNumberFormat="1" applyFont="1" applyAlignment="1">
      <alignment horizontal="center" vertical="center"/>
    </xf>
    <xf numFmtId="165" fontId="24" fillId="0" borderId="0" xfId="0" applyNumberFormat="1" applyFont="1" applyAlignment="1">
      <alignment vertical="center"/>
    </xf>
    <xf numFmtId="167" fontId="24" fillId="0" borderId="0" xfId="0" applyNumberFormat="1" applyFont="1" applyAlignment="1">
      <alignment vertical="center"/>
    </xf>
    <xf numFmtId="0" fontId="48" fillId="5" borderId="0" xfId="0" applyFont="1" applyFill="1" applyAlignment="1">
      <alignment vertical="center"/>
    </xf>
    <xf numFmtId="0" fontId="57" fillId="0" borderId="0" xfId="0" applyFont="1" applyAlignment="1">
      <alignment horizontal="center" vertical="center"/>
    </xf>
    <xf numFmtId="0" fontId="48" fillId="0" borderId="0" xfId="0" applyFont="1" applyAlignment="1">
      <alignment horizontal="center" vertical="center"/>
    </xf>
    <xf numFmtId="164" fontId="61" fillId="0" borderId="0" xfId="1" applyNumberFormat="1" applyFont="1" applyAlignment="1">
      <alignment horizontal="left" vertical="center"/>
    </xf>
    <xf numFmtId="0" fontId="62" fillId="3" borderId="0" xfId="0" applyFont="1" applyFill="1" applyAlignment="1">
      <alignment horizontal="center" vertical="center" wrapText="1"/>
    </xf>
    <xf numFmtId="0" fontId="56" fillId="4" borderId="0" xfId="0" applyFont="1" applyFill="1" applyAlignment="1">
      <alignment horizontal="center" vertical="center"/>
    </xf>
    <xf numFmtId="0" fontId="56" fillId="0" borderId="0" xfId="0" applyFont="1" applyAlignment="1">
      <alignment horizontal="center" vertical="center"/>
    </xf>
    <xf numFmtId="10" fontId="48" fillId="0" borderId="0" xfId="2" applyNumberFormat="1" applyFont="1" applyAlignment="1">
      <alignment horizontal="right"/>
    </xf>
    <xf numFmtId="0" fontId="5" fillId="4" borderId="0" xfId="0" applyFont="1" applyFill="1"/>
    <xf numFmtId="0" fontId="58" fillId="4" borderId="0" xfId="0" applyFont="1" applyFill="1"/>
    <xf numFmtId="0" fontId="63" fillId="4" borderId="0" xfId="0" applyFont="1" applyFill="1"/>
    <xf numFmtId="0" fontId="59" fillId="4" borderId="0" xfId="0" applyFont="1" applyFill="1"/>
    <xf numFmtId="0" fontId="59" fillId="4" borderId="0" xfId="0" applyFont="1" applyFill="1" applyAlignment="1">
      <alignment horizontal="right"/>
    </xf>
    <xf numFmtId="165" fontId="33" fillId="0" borderId="0" xfId="1" applyNumberFormat="1" applyFont="1"/>
    <xf numFmtId="10" fontId="59" fillId="0" borderId="0" xfId="2" applyNumberFormat="1" applyFont="1" applyAlignment="1">
      <alignment horizontal="right"/>
    </xf>
    <xf numFmtId="0" fontId="29" fillId="6" borderId="0" xfId="0" applyFont="1" applyFill="1"/>
    <xf numFmtId="165" fontId="5" fillId="0" borderId="2" xfId="1" applyNumberFormat="1" applyFont="1" applyBorder="1"/>
    <xf numFmtId="43" fontId="9" fillId="0" borderId="0" xfId="1" applyFont="1"/>
    <xf numFmtId="0" fontId="15" fillId="0" borderId="0" xfId="0" applyFont="1" applyAlignment="1">
      <alignment horizontal="center" vertical="center"/>
    </xf>
    <xf numFmtId="0" fontId="9" fillId="4" borderId="0" xfId="0" applyFont="1" applyFill="1" applyAlignment="1">
      <alignment horizontal="center"/>
    </xf>
    <xf numFmtId="165" fontId="58" fillId="17" borderId="22" xfId="1" applyNumberFormat="1" applyFont="1" applyFill="1" applyBorder="1"/>
    <xf numFmtId="165" fontId="42" fillId="0" borderId="0" xfId="1" applyNumberFormat="1" applyFont="1" applyAlignment="1">
      <alignment horizontal="center" vertical="top"/>
    </xf>
    <xf numFmtId="43" fontId="5" fillId="0" borderId="0" xfId="1" applyFont="1"/>
    <xf numFmtId="10" fontId="26" fillId="11" borderId="0" xfId="2" applyNumberFormat="1" applyFont="1" applyFill="1"/>
    <xf numFmtId="166" fontId="5" fillId="11" borderId="0" xfId="0" applyNumberFormat="1" applyFont="1" applyFill="1"/>
    <xf numFmtId="43" fontId="5" fillId="0" borderId="0" xfId="0" applyNumberFormat="1" applyFont="1" applyAlignment="1">
      <alignment vertical="top"/>
    </xf>
    <xf numFmtId="166" fontId="5" fillId="0" borderId="0" xfId="2" applyNumberFormat="1" applyFont="1" applyAlignment="1">
      <alignment vertical="top"/>
    </xf>
    <xf numFmtId="0" fontId="24" fillId="0" borderId="0" xfId="0" applyFont="1" applyAlignment="1">
      <alignment vertical="top"/>
    </xf>
    <xf numFmtId="164" fontId="24" fillId="0" borderId="0" xfId="1" applyNumberFormat="1" applyFont="1" applyAlignment="1">
      <alignment vertical="top"/>
    </xf>
    <xf numFmtId="164" fontId="5" fillId="0" borderId="0" xfId="1" applyNumberFormat="1" applyFont="1" applyAlignment="1">
      <alignment vertical="top"/>
    </xf>
    <xf numFmtId="165" fontId="49" fillId="0" borderId="0" xfId="1" applyNumberFormat="1" applyFont="1" applyAlignment="1">
      <alignment vertical="top"/>
    </xf>
    <xf numFmtId="165" fontId="50" fillId="0" borderId="1" xfId="1" applyNumberFormat="1" applyFont="1" applyBorder="1" applyAlignment="1">
      <alignment vertical="top"/>
    </xf>
    <xf numFmtId="165" fontId="5" fillId="0" borderId="0" xfId="1" applyNumberFormat="1" applyFont="1" applyAlignment="1">
      <alignment vertical="top"/>
    </xf>
    <xf numFmtId="165" fontId="5" fillId="0" borderId="0" xfId="0" applyNumberFormat="1" applyFont="1" applyAlignment="1">
      <alignment vertical="top"/>
    </xf>
    <xf numFmtId="0" fontId="9" fillId="4" borderId="0" xfId="0" applyFont="1" applyFill="1" applyAlignment="1">
      <alignment vertical="top" wrapText="1"/>
    </xf>
    <xf numFmtId="0" fontId="9" fillId="4" borderId="0" xfId="0" applyFont="1" applyFill="1" applyAlignment="1">
      <alignment horizontal="center" vertical="top" wrapText="1"/>
    </xf>
    <xf numFmtId="165" fontId="5" fillId="0" borderId="0" xfId="2" applyNumberFormat="1" applyFont="1"/>
    <xf numFmtId="165" fontId="48" fillId="4" borderId="0" xfId="1" applyNumberFormat="1" applyFont="1" applyFill="1" applyAlignment="1">
      <alignment horizontal="center" vertical="center" wrapText="1"/>
    </xf>
    <xf numFmtId="0" fontId="64" fillId="6" borderId="16" xfId="0" applyFont="1" applyFill="1" applyBorder="1" applyAlignment="1">
      <alignment vertical="center"/>
    </xf>
    <xf numFmtId="0" fontId="64" fillId="6" borderId="17" xfId="0" applyFont="1" applyFill="1" applyBorder="1" applyAlignment="1">
      <alignment vertical="center"/>
    </xf>
    <xf numFmtId="0" fontId="64" fillId="6" borderId="20" xfId="0" applyFont="1" applyFill="1" applyBorder="1" applyAlignment="1">
      <alignment vertical="center"/>
    </xf>
    <xf numFmtId="0" fontId="65" fillId="6" borderId="19" xfId="0" applyFont="1" applyFill="1" applyBorder="1" applyAlignment="1">
      <alignment vertical="center"/>
    </xf>
    <xf numFmtId="0" fontId="5" fillId="6" borderId="17" xfId="0" applyFont="1" applyFill="1" applyBorder="1"/>
    <xf numFmtId="165" fontId="32" fillId="0" borderId="0" xfId="1" applyNumberFormat="1" applyFont="1" applyAlignment="1">
      <alignment vertical="top" wrapText="1"/>
    </xf>
    <xf numFmtId="0" fontId="5" fillId="0" borderId="26" xfId="0" applyFont="1" applyBorder="1"/>
    <xf numFmtId="0" fontId="5" fillId="0" borderId="26" xfId="0" applyFont="1" applyBorder="1" applyAlignment="1">
      <alignment horizontal="right"/>
    </xf>
    <xf numFmtId="165" fontId="5" fillId="0" borderId="0" xfId="1" applyNumberFormat="1" applyFont="1" applyBorder="1" applyAlignment="1">
      <alignment vertical="center"/>
    </xf>
    <xf numFmtId="0" fontId="5" fillId="0" borderId="2" xfId="0" applyFont="1" applyBorder="1" applyAlignment="1">
      <alignment vertical="center"/>
    </xf>
    <xf numFmtId="165" fontId="5" fillId="0" borderId="2" xfId="1" applyNumberFormat="1" applyFont="1" applyBorder="1" applyAlignment="1">
      <alignment vertical="center"/>
    </xf>
    <xf numFmtId="165" fontId="5" fillId="11" borderId="0" xfId="1" applyNumberFormat="1" applyFont="1" applyFill="1" applyBorder="1" applyAlignment="1">
      <alignment vertical="center"/>
    </xf>
    <xf numFmtId="0" fontId="5" fillId="0" borderId="28" xfId="0" applyFont="1" applyBorder="1" applyAlignment="1">
      <alignment vertical="center"/>
    </xf>
    <xf numFmtId="165" fontId="48" fillId="11" borderId="28" xfId="1" applyNumberFormat="1" applyFont="1" applyFill="1" applyBorder="1" applyAlignment="1">
      <alignment vertical="center"/>
    </xf>
    <xf numFmtId="164" fontId="8" fillId="6" borderId="24" xfId="1" applyNumberFormat="1" applyFont="1" applyFill="1" applyBorder="1" applyAlignment="1">
      <alignment vertical="center"/>
    </xf>
    <xf numFmtId="164" fontId="8" fillId="6" borderId="25" xfId="1" applyNumberFormat="1" applyFont="1" applyFill="1" applyBorder="1" applyAlignment="1">
      <alignment vertical="center"/>
    </xf>
    <xf numFmtId="9" fontId="16" fillId="0" borderId="0" xfId="0" applyNumberFormat="1" applyFont="1" applyAlignment="1">
      <alignment vertical="center"/>
    </xf>
    <xf numFmtId="0" fontId="44" fillId="0" borderId="0" xfId="0" applyFont="1"/>
    <xf numFmtId="0" fontId="5" fillId="11" borderId="0" xfId="0" applyFont="1" applyFill="1"/>
    <xf numFmtId="0" fontId="48" fillId="0" borderId="0" xfId="0" applyFont="1"/>
    <xf numFmtId="0" fontId="48" fillId="0" borderId="26" xfId="0" applyFont="1" applyBorder="1"/>
    <xf numFmtId="0" fontId="48" fillId="0" borderId="2" xfId="0" applyFont="1" applyBorder="1"/>
    <xf numFmtId="171" fontId="11" fillId="0" borderId="0" xfId="1" applyNumberFormat="1" applyFont="1" applyAlignment="1">
      <alignment horizontal="center" vertical="center"/>
    </xf>
    <xf numFmtId="166" fontId="24" fillId="0" borderId="0" xfId="2" applyNumberFormat="1" applyFont="1" applyAlignment="1">
      <alignment horizontal="right" vertical="center"/>
    </xf>
    <xf numFmtId="0" fontId="66" fillId="8" borderId="0" xfId="0" applyFont="1" applyFill="1" applyAlignment="1">
      <alignment vertical="center"/>
    </xf>
    <xf numFmtId="10" fontId="24" fillId="0" borderId="0" xfId="2" applyNumberFormat="1" applyFont="1" applyAlignment="1">
      <alignment vertical="center"/>
    </xf>
    <xf numFmtId="165" fontId="9" fillId="0" borderId="0" xfId="0" applyNumberFormat="1" applyFont="1"/>
    <xf numFmtId="165" fontId="9" fillId="0" borderId="26" xfId="0" applyNumberFormat="1" applyFont="1" applyBorder="1"/>
    <xf numFmtId="0" fontId="34" fillId="0" borderId="0" xfId="0" applyFont="1"/>
    <xf numFmtId="0" fontId="13" fillId="0" borderId="0" xfId="0" applyFont="1" applyAlignment="1">
      <alignment horizontal="center" vertical="center" wrapText="1"/>
    </xf>
    <xf numFmtId="0" fontId="26" fillId="11" borderId="0" xfId="0" applyFont="1" applyFill="1" applyAlignment="1">
      <alignment horizontal="center"/>
    </xf>
    <xf numFmtId="0" fontId="9" fillId="9" borderId="0" xfId="0" applyFont="1" applyFill="1" applyAlignment="1">
      <alignment horizontal="left" vertical="top"/>
    </xf>
    <xf numFmtId="0" fontId="21" fillId="6" borderId="0" xfId="0" applyFont="1" applyFill="1" applyAlignment="1">
      <alignment horizontal="left" vertical="top" wrapText="1"/>
    </xf>
    <xf numFmtId="43" fontId="9" fillId="12" borderId="0" xfId="1" applyFont="1" applyFill="1" applyAlignment="1">
      <alignment horizontal="center" vertical="center"/>
    </xf>
    <xf numFmtId="0" fontId="37" fillId="0" borderId="0" xfId="0" applyFont="1" applyAlignment="1">
      <alignment horizontal="left" vertical="top" wrapText="1"/>
    </xf>
    <xf numFmtId="0" fontId="8" fillId="6" borderId="23" xfId="0" applyFont="1" applyFill="1" applyBorder="1" applyAlignment="1">
      <alignment horizontal="left" vertical="center"/>
    </xf>
    <xf numFmtId="0" fontId="8" fillId="6" borderId="24" xfId="0" applyFont="1" applyFill="1" applyBorder="1" applyAlignment="1">
      <alignment horizontal="left" vertical="center"/>
    </xf>
    <xf numFmtId="0" fontId="52" fillId="0" borderId="17" xfId="0" applyFont="1" applyBorder="1" applyAlignment="1">
      <alignment horizontal="left" vertical="top" wrapText="1"/>
    </xf>
    <xf numFmtId="0" fontId="5" fillId="0" borderId="0" xfId="0" applyFont="1" applyAlignment="1">
      <alignment horizontal="center" vertical="center"/>
    </xf>
    <xf numFmtId="0" fontId="64" fillId="6" borderId="16" xfId="0" applyFont="1" applyFill="1" applyBorder="1" applyAlignment="1">
      <alignment horizontal="left" vertical="center"/>
    </xf>
    <xf numFmtId="0" fontId="64" fillId="6" borderId="17" xfId="0" applyFont="1" applyFill="1" applyBorder="1" applyAlignment="1">
      <alignment horizontal="left" vertical="center"/>
    </xf>
    <xf numFmtId="0" fontId="64" fillId="6" borderId="19" xfId="0" applyFont="1" applyFill="1" applyBorder="1" applyAlignment="1">
      <alignment horizontal="left" vertical="center"/>
    </xf>
    <xf numFmtId="0" fontId="64" fillId="6" borderId="20" xfId="0" applyFont="1" applyFill="1" applyBorder="1" applyAlignment="1">
      <alignment horizontal="left" vertical="center"/>
    </xf>
    <xf numFmtId="0" fontId="5" fillId="0" borderId="27" xfId="0" applyFont="1" applyBorder="1" applyAlignment="1">
      <alignment horizontal="center" vertical="center"/>
    </xf>
    <xf numFmtId="0" fontId="19" fillId="0" borderId="20" xfId="0" applyFont="1" applyBorder="1" applyAlignment="1">
      <alignment horizontal="right" vertical="top"/>
    </xf>
    <xf numFmtId="0" fontId="64" fillId="6" borderId="17" xfId="0" applyFont="1" applyFill="1" applyBorder="1" applyAlignment="1">
      <alignment horizontal="center" vertical="center"/>
    </xf>
    <xf numFmtId="0" fontId="64" fillId="6" borderId="20" xfId="0" applyFont="1" applyFill="1" applyBorder="1" applyAlignment="1">
      <alignment horizontal="center" vertical="center"/>
    </xf>
    <xf numFmtId="165" fontId="64" fillId="6" borderId="17" xfId="1" applyNumberFormat="1" applyFont="1" applyFill="1" applyBorder="1" applyAlignment="1">
      <alignment horizontal="center" vertical="center"/>
    </xf>
    <xf numFmtId="165" fontId="64" fillId="6" borderId="18" xfId="1" applyNumberFormat="1" applyFont="1" applyFill="1" applyBorder="1" applyAlignment="1">
      <alignment horizontal="center" vertical="center"/>
    </xf>
    <xf numFmtId="165" fontId="64" fillId="6" borderId="20" xfId="1" applyNumberFormat="1" applyFont="1" applyFill="1" applyBorder="1" applyAlignment="1">
      <alignment horizontal="center" vertical="center"/>
    </xf>
    <xf numFmtId="165" fontId="64" fillId="6" borderId="21" xfId="1" applyNumberFormat="1" applyFont="1" applyFill="1" applyBorder="1" applyAlignment="1">
      <alignment horizontal="center" vertical="center"/>
    </xf>
    <xf numFmtId="0" fontId="5" fillId="0" borderId="0" xfId="0" applyFont="1" applyAlignment="1">
      <alignment horizontal="left" vertical="top" wrapText="1"/>
    </xf>
    <xf numFmtId="0" fontId="5" fillId="0" borderId="0" xfId="0" applyFont="1" applyAlignment="1">
      <alignment vertical="top" wrapText="1"/>
    </xf>
    <xf numFmtId="0" fontId="21" fillId="0" borderId="0" xfId="0" applyFont="1" applyAlignment="1">
      <alignment vertical="top" wrapText="1"/>
    </xf>
    <xf numFmtId="0" fontId="49"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horizontal="left" vertical="top" wrapText="1"/>
    </xf>
    <xf numFmtId="0" fontId="40" fillId="0" borderId="0" xfId="0" applyFont="1" applyAlignment="1">
      <alignment horizontal="center" vertical="top" wrapText="1"/>
    </xf>
    <xf numFmtId="0" fontId="9" fillId="16" borderId="0" xfId="0" applyFont="1" applyFill="1" applyAlignment="1">
      <alignment horizontal="left" vertical="top" wrapText="1"/>
    </xf>
    <xf numFmtId="165" fontId="5" fillId="0" borderId="0" xfId="0" applyNumberFormat="1" applyFont="1" applyAlignment="1">
      <alignment horizontal="left" vertical="top" wrapText="1"/>
    </xf>
    <xf numFmtId="165" fontId="49" fillId="0" borderId="0" xfId="0" applyNumberFormat="1" applyFont="1" applyAlignment="1">
      <alignment horizontal="left" vertical="top" wrapText="1"/>
    </xf>
    <xf numFmtId="0" fontId="19" fillId="0" borderId="0" xfId="0" applyFont="1" applyAlignment="1">
      <alignment horizontal="left" vertical="top" wrapText="1"/>
    </xf>
  </cellXfs>
  <cellStyles count="15">
    <cellStyle name="40 % - Akzent3" xfId="6" builtinId="39"/>
    <cellStyle name="40 % - Akzent6" xfId="7" builtinId="51"/>
    <cellStyle name="Euro" xfId="8" xr:uid="{00000000-0005-0000-0000-000002000000}"/>
    <cellStyle name="Komma" xfId="1" builtinId="3"/>
    <cellStyle name="Komma 2" xfId="9" xr:uid="{00000000-0005-0000-0000-000004000000}"/>
    <cellStyle name="Komma 2 2" xfId="13" xr:uid="{D27AB070-DD1F-4E9A-AF26-1DA4F8275B6F}"/>
    <cellStyle name="Komma 3" xfId="11" xr:uid="{9126D7E2-3634-4E42-8741-F2E53D5C5156}"/>
    <cellStyle name="Prozent" xfId="2" builtinId="5"/>
    <cellStyle name="Prozent 2" xfId="4" xr:uid="{00000000-0005-0000-0000-000006000000}"/>
    <cellStyle name="Standard" xfId="0" builtinId="0"/>
    <cellStyle name="Standard 2" xfId="3" xr:uid="{00000000-0005-0000-0000-000008000000}"/>
    <cellStyle name="Währung" xfId="5" builtinId="4"/>
    <cellStyle name="Währung 2" xfId="10" xr:uid="{00000000-0005-0000-0000-00000A000000}"/>
    <cellStyle name="Währung 2 2" xfId="14" xr:uid="{A27E7251-3D1B-460E-B17E-3799454FAE70}"/>
    <cellStyle name="Währung 3" xfId="12" xr:uid="{0B1CE4B7-2453-4C44-AA9A-BC9C4A52C178}"/>
  </cellStyles>
  <dxfs count="154">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0061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7" tint="0.79998168889431442"/>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7" tint="-0.499984740745262"/>
      </font>
      <fill>
        <patternFill>
          <bgColor theme="7" tint="0.79998168889431442"/>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9C0006"/>
      </font>
      <fill>
        <patternFill>
          <bgColor rgb="FFFFC7CE"/>
        </patternFill>
      </fill>
    </dxf>
    <dxf>
      <font>
        <color theme="7" tint="-0.499984740745262"/>
      </font>
      <fill>
        <patternFill>
          <bgColor theme="7" tint="0.79998168889431442"/>
        </patternFill>
      </fill>
    </dxf>
    <dxf>
      <font>
        <color rgb="FF006100"/>
      </font>
      <fill>
        <patternFill>
          <bgColor rgb="FFC6EFCE"/>
        </patternFill>
      </fill>
    </dxf>
    <dxf>
      <font>
        <color rgb="FF006100"/>
      </font>
      <fill>
        <patternFill>
          <bgColor rgb="FFC6EF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499984740745262"/>
      </font>
      <fill>
        <patternFill>
          <bgColor theme="7" tint="0.79998168889431442"/>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theme="7" tint="0.79998168889431442"/>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7" tint="0.79998168889431442"/>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calcChain" Target="calcChain.xml"/><Relationship Id="rId21" Type="http://schemas.openxmlformats.org/officeDocument/2006/relationships/worksheet" Target="worksheets/sheet19.xml"/><Relationship Id="rId34" Type="http://schemas.openxmlformats.org/officeDocument/2006/relationships/worksheet" Target="worksheets/sheet32.xml"/><Relationship Id="rId7" Type="http://schemas.openxmlformats.org/officeDocument/2006/relationships/chartsheet" Target="chartsheets/sheet2.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4.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theme" Target="theme/theme1.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chartsheet" Target="chartsheets/sheet1.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8" Type="http://schemas.openxmlformats.org/officeDocument/2006/relationships/worksheet" Target="worksheets/sheet6.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8419842622818"/>
          <c:y val="1.455357512894725E-2"/>
          <c:w val="0.87999791018032436"/>
          <c:h val="0.66016483141848203"/>
        </c:manualLayout>
      </c:layout>
      <c:barChart>
        <c:barDir val="col"/>
        <c:grouping val="clustered"/>
        <c:varyColors val="0"/>
        <c:ser>
          <c:idx val="0"/>
          <c:order val="0"/>
          <c:tx>
            <c:v>Unternehmenswerte</c:v>
          </c:tx>
          <c:spPr>
            <a:solidFill>
              <a:schemeClr val="accent1"/>
            </a:solidFill>
            <a:ln>
              <a:noFill/>
            </a:ln>
            <a:effectLst>
              <a:outerShdw blurRad="50800" dist="38100" dir="2700000" algn="tl" rotWithShape="0">
                <a:prstClr val="black">
                  <a:alpha val="40000"/>
                </a:prstClr>
              </a:outerShdw>
            </a:effectLst>
          </c:spPr>
          <c:invertIfNegative val="0"/>
          <c:dPt>
            <c:idx val="6"/>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F3E-4364-9E1E-985847E16388}"/>
              </c:ext>
            </c:extLst>
          </c:dPt>
          <c:dPt>
            <c:idx val="7"/>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DF59-4F72-9A0B-6432287FD03E}"/>
              </c:ext>
            </c:extLst>
          </c:dPt>
          <c:dPt>
            <c:idx val="8"/>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DF59-4F72-9A0B-6432287FD03E}"/>
              </c:ext>
            </c:extLst>
          </c:dPt>
          <c:dPt>
            <c:idx val="9"/>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DF59-4F72-9A0B-6432287FD03E}"/>
              </c:ext>
            </c:extLst>
          </c:dPt>
          <c:dPt>
            <c:idx val="10"/>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DF59-4F72-9A0B-6432287FD03E}"/>
              </c:ext>
            </c:extLst>
          </c:dPt>
          <c:dPt>
            <c:idx val="11"/>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4-DF59-4F72-9A0B-6432287FD03E}"/>
              </c:ext>
            </c:extLst>
          </c:dPt>
          <c:dPt>
            <c:idx val="12"/>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DF59-4F72-9A0B-6432287FD03E}"/>
              </c:ext>
            </c:extLst>
          </c:dPt>
          <c:dPt>
            <c:idx val="13"/>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6-DF59-4F72-9A0B-6432287FD03E}"/>
              </c:ext>
            </c:extLst>
          </c:dPt>
          <c:dPt>
            <c:idx val="14"/>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DF59-4F72-9A0B-6432287FD03E}"/>
              </c:ext>
            </c:extLst>
          </c:dPt>
          <c:dPt>
            <c:idx val="15"/>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8-DF59-4F72-9A0B-6432287FD03E}"/>
              </c:ext>
            </c:extLst>
          </c:dPt>
          <c:dPt>
            <c:idx val="16"/>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9-DF59-4F72-9A0B-6432287FD03E}"/>
              </c:ext>
            </c:extLst>
          </c:dPt>
          <c:dPt>
            <c:idx val="17"/>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A-DF59-4F72-9A0B-6432287FD03E}"/>
              </c:ext>
            </c:extLst>
          </c:dPt>
          <c:dPt>
            <c:idx val="18"/>
            <c:invertIfNegative val="0"/>
            <c:bubble3D val="0"/>
            <c:spPr>
              <a:solidFill>
                <a:schemeClr val="accent1">
                  <a:lumMod val="5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6-FF6D-4628-B0E7-2A54D8C628BB}"/>
              </c:ext>
            </c:extLst>
          </c:dPt>
          <c:cat>
            <c:strRef>
              <c:f>Grafikdaten!$A$11:$A$29</c:f>
              <c:strCache>
                <c:ptCount val="19"/>
                <c:pt idx="0">
                  <c:v>Substanzwert 2023</c:v>
                </c:pt>
                <c:pt idx="1">
                  <c:v>Ertragswert 2023</c:v>
                </c:pt>
                <c:pt idx="2">
                  <c:v>Einfacher Mittelwert 2023</c:v>
                </c:pt>
                <c:pt idx="3">
                  <c:v>Modifizierter Mittelwert 2023</c:v>
                </c:pt>
                <c:pt idx="4">
                  <c:v>EBIT-Multiple 2023</c:v>
                </c:pt>
                <c:pt idx="5">
                  <c:v>Umsatz-Multiple 2023</c:v>
                </c:pt>
                <c:pt idx="6">
                  <c:v>Substanzwert 2024</c:v>
                </c:pt>
                <c:pt idx="7">
                  <c:v>Ertragswert 2024</c:v>
                </c:pt>
                <c:pt idx="8">
                  <c:v>Einfacher Mittelwert 2024</c:v>
                </c:pt>
                <c:pt idx="9">
                  <c:v>Modifizierter Mittelwert 2024</c:v>
                </c:pt>
                <c:pt idx="10">
                  <c:v>EBIT-Multiple 2024</c:v>
                </c:pt>
                <c:pt idx="11">
                  <c:v>Umsatz-Multiple 2024</c:v>
                </c:pt>
                <c:pt idx="12">
                  <c:v>Substanzwert 2025</c:v>
                </c:pt>
                <c:pt idx="13">
                  <c:v>Ertragswert 2025</c:v>
                </c:pt>
                <c:pt idx="14">
                  <c:v>Einfacher Mittelwert 2025</c:v>
                </c:pt>
                <c:pt idx="15">
                  <c:v>Modifizierter Mittelwert 2025</c:v>
                </c:pt>
                <c:pt idx="16">
                  <c:v>EBIT-Multiple 2025</c:v>
                </c:pt>
                <c:pt idx="17">
                  <c:v>Umsatz-Multiple 2025</c:v>
                </c:pt>
                <c:pt idx="18">
                  <c:v>Discounted Cashflow-Methode</c:v>
                </c:pt>
              </c:strCache>
            </c:strRef>
          </c:cat>
          <c:val>
            <c:numRef>
              <c:f>Grafikdaten!$C$11:$C$29</c:f>
              <c:numCache>
                <c:formatCode>_ * #,##0_ ;_ * \-#,##0_ ;_ * "-"??_ ;_ @_ </c:formatCode>
                <c:ptCount val="19"/>
                <c:pt idx="0">
                  <c:v>1259641.7800000007</c:v>
                </c:pt>
                <c:pt idx="1">
                  <c:v>383825.80766382831</c:v>
                </c:pt>
                <c:pt idx="2">
                  <c:v>821733.79383191455</c:v>
                </c:pt>
                <c:pt idx="3">
                  <c:v>675764.46510921919</c:v>
                </c:pt>
                <c:pt idx="4">
                  <c:v>213294.20699999947</c:v>
                </c:pt>
                <c:pt idx="5">
                  <c:v>851142.70490000001</c:v>
                </c:pt>
                <c:pt idx="6">
                  <c:v>844811.24862689106</c:v>
                </c:pt>
                <c:pt idx="7">
                  <c:v>998008.74314081925</c:v>
                </c:pt>
                <c:pt idx="8">
                  <c:v>921409.99588385515</c:v>
                </c:pt>
                <c:pt idx="9">
                  <c:v>946942.91163617652</c:v>
                </c:pt>
                <c:pt idx="10">
                  <c:v>445011.56862689019</c:v>
                </c:pt>
                <c:pt idx="11">
                  <c:v>-5448.4313731095754</c:v>
                </c:pt>
                <c:pt idx="12">
                  <c:v>885023.62856247788</c:v>
                </c:pt>
                <c:pt idx="13">
                  <c:v>959310.0526305472</c:v>
                </c:pt>
                <c:pt idx="14">
                  <c:v>922166.84059651254</c:v>
                </c:pt>
                <c:pt idx="15">
                  <c:v>934547.91127452406</c:v>
                </c:pt>
                <c:pt idx="16">
                  <c:v>288652.37993558683</c:v>
                </c:pt>
                <c:pt idx="17">
                  <c:v>652.37993558682501</c:v>
                </c:pt>
                <c:pt idx="18">
                  <c:v>794444.03513437393</c:v>
                </c:pt>
              </c:numCache>
            </c:numRef>
          </c:val>
          <c:extLst>
            <c:ext xmlns:c16="http://schemas.microsoft.com/office/drawing/2014/chart" uri="{C3380CC4-5D6E-409C-BE32-E72D297353CC}">
              <c16:uniqueId val="{00000000-BD8D-4004-B77A-20100A539A93}"/>
            </c:ext>
          </c:extLst>
        </c:ser>
        <c:dLbls>
          <c:showLegendKey val="0"/>
          <c:showVal val="0"/>
          <c:showCatName val="0"/>
          <c:showSerName val="0"/>
          <c:showPercent val="0"/>
          <c:showBubbleSize val="0"/>
        </c:dLbls>
        <c:gapWidth val="219"/>
        <c:axId val="531174984"/>
        <c:axId val="531172032"/>
      </c:barChart>
      <c:lineChart>
        <c:grouping val="standard"/>
        <c:varyColors val="0"/>
        <c:ser>
          <c:idx val="1"/>
          <c:order val="1"/>
          <c:tx>
            <c:strRef>
              <c:f>Grafikdaten!$M$10</c:f>
              <c:strCache>
                <c:ptCount val="1"/>
                <c:pt idx="0">
                  <c:v>Zahlung durch Käufer</c:v>
                </c:pt>
              </c:strCache>
            </c:strRef>
          </c:tx>
          <c:spPr>
            <a:ln w="25400" cap="rnd">
              <a:solidFill>
                <a:srgbClr val="FF0000"/>
              </a:solidFill>
              <a:prstDash val="sysDash"/>
              <a:round/>
            </a:ln>
            <a:effectLst>
              <a:outerShdw blurRad="50800" dist="38100" dir="2700000" algn="tl" rotWithShape="0">
                <a:prstClr val="black">
                  <a:alpha val="40000"/>
                </a:prstClr>
              </a:outerShdw>
            </a:effectLst>
          </c:spPr>
          <c:marker>
            <c:symbol val="none"/>
          </c:marker>
          <c:cat>
            <c:strRef>
              <c:f>Grafikdaten!$A$11:$A$29</c:f>
              <c:strCache>
                <c:ptCount val="19"/>
                <c:pt idx="0">
                  <c:v>Substanzwert 2023</c:v>
                </c:pt>
                <c:pt idx="1">
                  <c:v>Ertragswert 2023</c:v>
                </c:pt>
                <c:pt idx="2">
                  <c:v>Einfacher Mittelwert 2023</c:v>
                </c:pt>
                <c:pt idx="3">
                  <c:v>Modifizierter Mittelwert 2023</c:v>
                </c:pt>
                <c:pt idx="4">
                  <c:v>EBIT-Multiple 2023</c:v>
                </c:pt>
                <c:pt idx="5">
                  <c:v>Umsatz-Multiple 2023</c:v>
                </c:pt>
                <c:pt idx="6">
                  <c:v>Substanzwert 2024</c:v>
                </c:pt>
                <c:pt idx="7">
                  <c:v>Ertragswert 2024</c:v>
                </c:pt>
                <c:pt idx="8">
                  <c:v>Einfacher Mittelwert 2024</c:v>
                </c:pt>
                <c:pt idx="9">
                  <c:v>Modifizierter Mittelwert 2024</c:v>
                </c:pt>
                <c:pt idx="10">
                  <c:v>EBIT-Multiple 2024</c:v>
                </c:pt>
                <c:pt idx="11">
                  <c:v>Umsatz-Multiple 2024</c:v>
                </c:pt>
                <c:pt idx="12">
                  <c:v>Substanzwert 2025</c:v>
                </c:pt>
                <c:pt idx="13">
                  <c:v>Ertragswert 2025</c:v>
                </c:pt>
                <c:pt idx="14">
                  <c:v>Einfacher Mittelwert 2025</c:v>
                </c:pt>
                <c:pt idx="15">
                  <c:v>Modifizierter Mittelwert 2025</c:v>
                </c:pt>
                <c:pt idx="16">
                  <c:v>EBIT-Multiple 2025</c:v>
                </c:pt>
                <c:pt idx="17">
                  <c:v>Umsatz-Multiple 2025</c:v>
                </c:pt>
                <c:pt idx="18">
                  <c:v>Discounted Cashflow-Methode</c:v>
                </c:pt>
              </c:strCache>
            </c:strRef>
          </c:cat>
          <c:val>
            <c:numRef>
              <c:f>Grafikdaten!$M$11:$M$29</c:f>
              <c:numCache>
                <c:formatCode>_ * #,##0_ ;_ * \-#,##0_ ;_ * "-"??_ ;_ @_ </c:formatCode>
                <c:ptCount val="19"/>
                <c:pt idx="0">
                  <c:v>823772.59622529848</c:v>
                </c:pt>
                <c:pt idx="1">
                  <c:v>823772.59622529848</c:v>
                </c:pt>
                <c:pt idx="2">
                  <c:v>823772.59622529848</c:v>
                </c:pt>
                <c:pt idx="3">
                  <c:v>823772.59622529848</c:v>
                </c:pt>
                <c:pt idx="4">
                  <c:v>823772.59622529848</c:v>
                </c:pt>
                <c:pt idx="5">
                  <c:v>823772.59622529848</c:v>
                </c:pt>
                <c:pt idx="6">
                  <c:v>823772.59622529848</c:v>
                </c:pt>
                <c:pt idx="7">
                  <c:v>823772.59622529848</c:v>
                </c:pt>
                <c:pt idx="8">
                  <c:v>823772.59622529848</c:v>
                </c:pt>
                <c:pt idx="9">
                  <c:v>823772.59622529848</c:v>
                </c:pt>
                <c:pt idx="10">
                  <c:v>823772.59622529848</c:v>
                </c:pt>
                <c:pt idx="11">
                  <c:v>823772.59622529848</c:v>
                </c:pt>
                <c:pt idx="12">
                  <c:v>823772.59622529848</c:v>
                </c:pt>
                <c:pt idx="13">
                  <c:v>823772.59622529848</c:v>
                </c:pt>
                <c:pt idx="14">
                  <c:v>823772.59622529848</c:v>
                </c:pt>
                <c:pt idx="15">
                  <c:v>823772.59622529848</c:v>
                </c:pt>
                <c:pt idx="16">
                  <c:v>823772.59622529848</c:v>
                </c:pt>
                <c:pt idx="17">
                  <c:v>823772.59622529848</c:v>
                </c:pt>
                <c:pt idx="18">
                  <c:v>823772.59622529848</c:v>
                </c:pt>
              </c:numCache>
            </c:numRef>
          </c:val>
          <c:smooth val="0"/>
          <c:extLst>
            <c:ext xmlns:c16="http://schemas.microsoft.com/office/drawing/2014/chart" uri="{C3380CC4-5D6E-409C-BE32-E72D297353CC}">
              <c16:uniqueId val="{00000001-BD8D-4004-B77A-20100A539A93}"/>
            </c:ext>
          </c:extLst>
        </c:ser>
        <c:ser>
          <c:idx val="2"/>
          <c:order val="2"/>
          <c:tx>
            <c:strRef>
              <c:f>Grafikdaten!$O$10</c:f>
              <c:strCache>
                <c:ptCount val="1"/>
                <c:pt idx="0">
                  <c:v>Wert für Verkäufer inkl. Sonderausschüttung</c:v>
                </c:pt>
              </c:strCache>
            </c:strRef>
          </c:tx>
          <c:spPr>
            <a:ln w="50800" cap="rnd">
              <a:solidFill>
                <a:srgbClr val="C00000"/>
              </a:solidFill>
              <a:prstDash val="sysDash"/>
              <a:round/>
            </a:ln>
            <a:effectLst>
              <a:outerShdw blurRad="50800" dist="38100" dir="2700000" algn="tl" rotWithShape="0">
                <a:prstClr val="black">
                  <a:alpha val="40000"/>
                </a:prstClr>
              </a:outerShdw>
            </a:effectLst>
          </c:spPr>
          <c:marker>
            <c:symbol val="none"/>
          </c:marker>
          <c:val>
            <c:numRef>
              <c:f>Grafikdaten!$O$11:$O$29</c:f>
              <c:numCache>
                <c:formatCode>_ * #,##0_ ;_ * \-#,##0_ ;_ * "-"??_ ;_ @_ </c:formatCode>
                <c:ptCount val="19"/>
                <c:pt idx="0">
                  <c:v>1123772.5962252985</c:v>
                </c:pt>
                <c:pt idx="1">
                  <c:v>1123772.5962252985</c:v>
                </c:pt>
                <c:pt idx="2">
                  <c:v>1123772.5962252985</c:v>
                </c:pt>
                <c:pt idx="3">
                  <c:v>1123772.5962252985</c:v>
                </c:pt>
                <c:pt idx="4">
                  <c:v>1123772.5962252985</c:v>
                </c:pt>
                <c:pt idx="5">
                  <c:v>1123772.5962252985</c:v>
                </c:pt>
                <c:pt idx="6">
                  <c:v>1123772.5962252985</c:v>
                </c:pt>
                <c:pt idx="7">
                  <c:v>1123772.5962252985</c:v>
                </c:pt>
                <c:pt idx="8">
                  <c:v>1123772.5962252985</c:v>
                </c:pt>
                <c:pt idx="9">
                  <c:v>1123772.5962252985</c:v>
                </c:pt>
                <c:pt idx="10">
                  <c:v>1123772.5962252985</c:v>
                </c:pt>
                <c:pt idx="11">
                  <c:v>1123772.5962252985</c:v>
                </c:pt>
                <c:pt idx="12">
                  <c:v>1123772.5962252985</c:v>
                </c:pt>
                <c:pt idx="13">
                  <c:v>1123772.5962252985</c:v>
                </c:pt>
                <c:pt idx="14">
                  <c:v>1123772.5962252985</c:v>
                </c:pt>
                <c:pt idx="15">
                  <c:v>1123772.5962252985</c:v>
                </c:pt>
                <c:pt idx="16">
                  <c:v>1123772.5962252985</c:v>
                </c:pt>
                <c:pt idx="17">
                  <c:v>1123772.5962252985</c:v>
                </c:pt>
                <c:pt idx="18">
                  <c:v>1123772.5962252985</c:v>
                </c:pt>
              </c:numCache>
            </c:numRef>
          </c:val>
          <c:smooth val="0"/>
          <c:extLst>
            <c:ext xmlns:c16="http://schemas.microsoft.com/office/drawing/2014/chart" uri="{C3380CC4-5D6E-409C-BE32-E72D297353CC}">
              <c16:uniqueId val="{0000001A-FDBE-4250-8B80-864856FDE187}"/>
            </c:ext>
          </c:extLst>
        </c:ser>
        <c:dLbls>
          <c:showLegendKey val="0"/>
          <c:showVal val="0"/>
          <c:showCatName val="0"/>
          <c:showSerName val="0"/>
          <c:showPercent val="0"/>
          <c:showBubbleSize val="0"/>
        </c:dLbls>
        <c:marker val="1"/>
        <c:smooth val="0"/>
        <c:axId val="531174984"/>
        <c:axId val="531172032"/>
      </c:lineChart>
      <c:catAx>
        <c:axId val="53117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crossAx val="531172032"/>
        <c:crosses val="autoZero"/>
        <c:auto val="1"/>
        <c:lblAlgn val="ctr"/>
        <c:lblOffset val="100"/>
        <c:noMultiLvlLbl val="0"/>
      </c:catAx>
      <c:valAx>
        <c:axId val="531172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r>
                  <a:rPr lang="en-US" b="1"/>
                  <a:t>CHF</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title>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crossAx val="531174984"/>
        <c:crosses val="autoZero"/>
        <c:crossBetween val="between"/>
      </c:valAx>
      <c:spPr>
        <a:noFill/>
        <a:ln>
          <a:noFill/>
        </a:ln>
        <a:effectLst/>
      </c:spPr>
    </c:plotArea>
    <c:legend>
      <c:legendPos val="r"/>
      <c:layout>
        <c:manualLayout>
          <c:xMode val="edge"/>
          <c:yMode val="edge"/>
          <c:x val="1.2172400409832111E-2"/>
          <c:y val="0.87904873532680095"/>
          <c:w val="0.24945809058235507"/>
          <c:h val="0.10193568321821388"/>
        </c:manualLayout>
      </c:layout>
      <c:overlay val="0"/>
      <c:spPr>
        <a:solidFill>
          <a:schemeClr val="bg1"/>
        </a:solidFill>
        <a:ln>
          <a:solidFill>
            <a:schemeClr val="tx1"/>
          </a:solid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cs typeface="Arial" panose="020B0604020202020204" pitchFamily="34" charset="0"/>
        </a:defRPr>
      </a:pPr>
      <a:endParaRPr lang="de-DE"/>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de-DE"/>
        </a:p>
      </c:txPr>
    </c:title>
    <c:autoTitleDeleted val="0"/>
    <c:plotArea>
      <c:layout>
        <c:manualLayout>
          <c:layoutTarget val="inner"/>
          <c:xMode val="edge"/>
          <c:yMode val="edge"/>
          <c:x val="0.10370507170630919"/>
          <c:y val="0.21439306358381502"/>
          <c:w val="0.88166272817492597"/>
          <c:h val="0.60761052429421936"/>
        </c:manualLayout>
      </c:layout>
      <c:barChart>
        <c:barDir val="col"/>
        <c:grouping val="clustered"/>
        <c:varyColors val="0"/>
        <c:ser>
          <c:idx val="0"/>
          <c:order val="0"/>
          <c:tx>
            <c:strRef>
              <c:f>'12 Bewertung SW'!$A$13</c:f>
              <c:strCache>
                <c:ptCount val="1"/>
                <c:pt idx="0">
                  <c:v>Substanzwerte Equity (netto)</c:v>
                </c:pt>
              </c:strCache>
            </c:strRef>
          </c:tx>
          <c:spPr>
            <a:solidFill>
              <a:schemeClr val="accent1"/>
            </a:solidFill>
            <a:ln>
              <a:noFill/>
            </a:ln>
            <a:effectLst>
              <a:outerShdw blurRad="50800" dist="38100" dir="2700000" algn="tl" rotWithShape="0">
                <a:prstClr val="black">
                  <a:alpha val="40000"/>
                </a:prstClr>
              </a:outerShdw>
            </a:effectLst>
          </c:spPr>
          <c:invertIfNegative val="0"/>
          <c:dPt>
            <c:idx val="6"/>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FCDC-467B-ADB3-18487E89AE4E}"/>
              </c:ext>
            </c:extLst>
          </c:dPt>
          <c:dPt>
            <c:idx val="7"/>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FCDC-467B-ADB3-18487E89AE4E}"/>
              </c:ext>
            </c:extLst>
          </c:dPt>
          <c:dPt>
            <c:idx val="8"/>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FCDC-467B-ADB3-18487E89AE4E}"/>
              </c:ext>
            </c:extLst>
          </c:dPt>
          <c:dPt>
            <c:idx val="9"/>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FCDC-467B-ADB3-18487E89AE4E}"/>
              </c:ext>
            </c:extLst>
          </c:dPt>
          <c:dPt>
            <c:idx val="10"/>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4-FCDC-467B-ADB3-18487E89AE4E}"/>
              </c:ext>
            </c:extLst>
          </c:dPt>
          <c:cat>
            <c:numRef>
              <c:f>'12 Bewertung SW'!$B$6:$L$6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'12 Bewertung SW'!$B$13:$L$13</c:f>
              <c:numCache>
                <c:formatCode>_ * #,##0_ ;_ * \-#,##0_ ;_ * "-"??_ ;_ @_ </c:formatCode>
                <c:ptCount val="11"/>
                <c:pt idx="0">
                  <c:v>1368000</c:v>
                </c:pt>
                <c:pt idx="1">
                  <c:v>1279000</c:v>
                </c:pt>
                <c:pt idx="2">
                  <c:v>1338000</c:v>
                </c:pt>
                <c:pt idx="3">
                  <c:v>1359000</c:v>
                </c:pt>
                <c:pt idx="4">
                  <c:v>1151000</c:v>
                </c:pt>
                <c:pt idx="5">
                  <c:v>1260000</c:v>
                </c:pt>
                <c:pt idx="6">
                  <c:v>845000</c:v>
                </c:pt>
                <c:pt idx="7">
                  <c:v>885000</c:v>
                </c:pt>
                <c:pt idx="8">
                  <c:v>930000</c:v>
                </c:pt>
                <c:pt idx="9">
                  <c:v>977000</c:v>
                </c:pt>
                <c:pt idx="10">
                  <c:v>1026000</c:v>
                </c:pt>
              </c:numCache>
            </c:numRef>
          </c:val>
          <c:extLst>
            <c:ext xmlns:c16="http://schemas.microsoft.com/office/drawing/2014/chart" uri="{C3380CC4-5D6E-409C-BE32-E72D297353CC}">
              <c16:uniqueId val="{00000000-B5D7-4470-8C61-134A1A36F6A0}"/>
            </c:ext>
          </c:extLst>
        </c:ser>
        <c:dLbls>
          <c:showLegendKey val="0"/>
          <c:showVal val="0"/>
          <c:showCatName val="0"/>
          <c:showSerName val="0"/>
          <c:showPercent val="0"/>
          <c:showBubbleSize val="0"/>
        </c:dLbls>
        <c:gapWidth val="150"/>
        <c:axId val="1924909536"/>
        <c:axId val="1924910784"/>
      </c:barChart>
      <c:catAx>
        <c:axId val="1924909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Geschäftsjahre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1924910784"/>
        <c:crosses val="autoZero"/>
        <c:auto val="1"/>
        <c:lblAlgn val="ctr"/>
        <c:lblOffset val="100"/>
        <c:noMultiLvlLbl val="0"/>
      </c:catAx>
      <c:valAx>
        <c:axId val="192491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CHF</a:t>
                </a:r>
              </a:p>
            </c:rich>
          </c:tx>
          <c:layout>
            <c:manualLayout>
              <c:xMode val="edge"/>
              <c:yMode val="edge"/>
              <c:x val="9.7265096984481859E-3"/>
              <c:y val="0.411927995994720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1924909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de-DE"/>
    </a:p>
  </c:txPr>
  <c:printSettings>
    <c:headerFooter/>
    <c:pageMargins b="0.78740157499999996" l="0.7" r="0.7" t="0.78740157499999996" header="0.3" footer="0.3"/>
    <c:pageSetup paperSize="9" orientation="landscape" horizontalDpi="0"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610677296043389"/>
          <c:y val="3.9393635063588528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de-DE"/>
        </a:p>
      </c:txPr>
    </c:title>
    <c:autoTitleDeleted val="0"/>
    <c:plotArea>
      <c:layout>
        <c:manualLayout>
          <c:layoutTarget val="inner"/>
          <c:xMode val="edge"/>
          <c:yMode val="edge"/>
          <c:x val="6.9340659340659333E-2"/>
          <c:y val="5.0744030242587314E-2"/>
          <c:w val="0.91554945054945058"/>
          <c:h val="0.7626228565391493"/>
        </c:manualLayout>
      </c:layout>
      <c:barChart>
        <c:barDir val="col"/>
        <c:grouping val="clustered"/>
        <c:varyColors val="0"/>
        <c:ser>
          <c:idx val="0"/>
          <c:order val="0"/>
          <c:tx>
            <c:strRef>
              <c:f>'14 Bewertung EW'!$A$16</c:f>
              <c:strCache>
                <c:ptCount val="1"/>
                <c:pt idx="0">
                  <c:v>Ertragswerte Equity (netto)</c:v>
                </c:pt>
              </c:strCache>
            </c:strRef>
          </c:tx>
          <c:spPr>
            <a:solidFill>
              <a:schemeClr val="accent1"/>
            </a:solidFill>
            <a:ln>
              <a:noFill/>
            </a:ln>
            <a:effectLst>
              <a:outerShdw blurRad="50800" dist="38100" dir="2700000" algn="tl" rotWithShape="0">
                <a:prstClr val="black">
                  <a:alpha val="40000"/>
                </a:prstClr>
              </a:outerShdw>
            </a:effectLst>
          </c:spPr>
          <c:invertIfNegative val="0"/>
          <c:dPt>
            <c:idx val="5"/>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8C98-48F0-A368-D636FB8D967D}"/>
              </c:ext>
            </c:extLst>
          </c:dPt>
          <c:dPt>
            <c:idx val="6"/>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8C98-48F0-A368-D636FB8D967D}"/>
              </c:ext>
            </c:extLst>
          </c:dPt>
          <c:dPt>
            <c:idx val="7"/>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8C98-48F0-A368-D636FB8D967D}"/>
              </c:ext>
            </c:extLst>
          </c:dPt>
          <c:dPt>
            <c:idx val="8"/>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8C98-48F0-A368-D636FB8D967D}"/>
              </c:ext>
            </c:extLst>
          </c:dPt>
          <c:dPt>
            <c:idx val="9"/>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4-8C98-48F0-A368-D636FB8D967D}"/>
              </c:ext>
            </c:extLst>
          </c:dPt>
          <c:cat>
            <c:numRef>
              <c:f>'14 Bewertung EW'!$B$15:$K$15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'14 Bewertung EW'!$B$16:$K$16</c:f>
              <c:numCache>
                <c:formatCode>_ * #,##0_ ;_ * \-#,##0_ ;_ * "-"??_ ;_ @_ </c:formatCode>
                <c:ptCount val="10"/>
                <c:pt idx="0">
                  <c:v>83000</c:v>
                </c:pt>
                <c:pt idx="1">
                  <c:v>407000</c:v>
                </c:pt>
                <c:pt idx="2">
                  <c:v>520000</c:v>
                </c:pt>
                <c:pt idx="3">
                  <c:v>-398000</c:v>
                </c:pt>
                <c:pt idx="4">
                  <c:v>384000</c:v>
                </c:pt>
                <c:pt idx="5">
                  <c:v>998000</c:v>
                </c:pt>
                <c:pt idx="6">
                  <c:v>959000</c:v>
                </c:pt>
                <c:pt idx="7">
                  <c:v>1014000</c:v>
                </c:pt>
                <c:pt idx="8">
                  <c:v>1065000</c:v>
                </c:pt>
                <c:pt idx="9">
                  <c:v>1123000</c:v>
                </c:pt>
              </c:numCache>
            </c:numRef>
          </c:val>
          <c:extLst>
            <c:ext xmlns:c16="http://schemas.microsoft.com/office/drawing/2014/chart" uri="{C3380CC4-5D6E-409C-BE32-E72D297353CC}">
              <c16:uniqueId val="{00000000-3914-4675-AF7D-E6AF33283A88}"/>
            </c:ext>
          </c:extLst>
        </c:ser>
        <c:dLbls>
          <c:showLegendKey val="0"/>
          <c:showVal val="0"/>
          <c:showCatName val="0"/>
          <c:showSerName val="0"/>
          <c:showPercent val="0"/>
          <c:showBubbleSize val="0"/>
        </c:dLbls>
        <c:gapWidth val="219"/>
        <c:axId val="1843418496"/>
        <c:axId val="1843408096"/>
      </c:barChart>
      <c:catAx>
        <c:axId val="184341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1843408096"/>
        <c:crosses val="autoZero"/>
        <c:auto val="1"/>
        <c:lblAlgn val="ctr"/>
        <c:lblOffset val="100"/>
        <c:noMultiLvlLbl val="0"/>
      </c:catAx>
      <c:valAx>
        <c:axId val="1843408096"/>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1843418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KU</c:v>
          </c:tx>
          <c:spPr>
            <a:ln w="50800">
              <a:solidFill>
                <a:srgbClr val="C00000"/>
              </a:solidFill>
            </a:ln>
          </c:spPr>
          <c:marker>
            <c:symbol val="none"/>
          </c:marker>
          <c:cat>
            <c:numLit>
              <c:formatCode>General</c:formatCode>
              <c:ptCount val="35"/>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numLit>
          </c:cat>
          <c:val>
            <c:numRef>
              <c:f>'ISO-Kapitalrendite 1'!$B$11:$B$45</c:f>
              <c:numCache>
                <c:formatCode>_ * #,##0.0_ ;_ * \-#,##0.0_ ;_ * "-"??_ ;_ @_ </c:formatCode>
                <c:ptCount val="35"/>
                <c:pt idx="0">
                  <c:v>9</c:v>
                </c:pt>
                <c:pt idx="1">
                  <c:v>4.5</c:v>
                </c:pt>
                <c:pt idx="2">
                  <c:v>3</c:v>
                </c:pt>
                <c:pt idx="3">
                  <c:v>2.25</c:v>
                </c:pt>
                <c:pt idx="4">
                  <c:v>1.7999999999999998</c:v>
                </c:pt>
                <c:pt idx="5">
                  <c:v>1.4999999999999998</c:v>
                </c:pt>
                <c:pt idx="6">
                  <c:v>1.2857142857142856</c:v>
                </c:pt>
                <c:pt idx="7">
                  <c:v>1.125</c:v>
                </c:pt>
                <c:pt idx="8">
                  <c:v>1</c:v>
                </c:pt>
                <c:pt idx="9">
                  <c:v>0.9</c:v>
                </c:pt>
                <c:pt idx="10">
                  <c:v>0.81818181818181823</c:v>
                </c:pt>
                <c:pt idx="11">
                  <c:v>0.75000000000000011</c:v>
                </c:pt>
                <c:pt idx="12">
                  <c:v>0.6923076923076924</c:v>
                </c:pt>
                <c:pt idx="13">
                  <c:v>0.6428571428571429</c:v>
                </c:pt>
                <c:pt idx="14">
                  <c:v>0.6</c:v>
                </c:pt>
                <c:pt idx="15">
                  <c:v>0.5625</c:v>
                </c:pt>
                <c:pt idx="16">
                  <c:v>0.52941176470588225</c:v>
                </c:pt>
                <c:pt idx="17">
                  <c:v>0.49999999999999994</c:v>
                </c:pt>
                <c:pt idx="18">
                  <c:v>0.47368421052631571</c:v>
                </c:pt>
                <c:pt idx="19">
                  <c:v>0.4499999999999999</c:v>
                </c:pt>
                <c:pt idx="20">
                  <c:v>0.42857142857142844</c:v>
                </c:pt>
                <c:pt idx="21">
                  <c:v>0.40909090909090895</c:v>
                </c:pt>
                <c:pt idx="22">
                  <c:v>0.39130434782608681</c:v>
                </c:pt>
                <c:pt idx="23">
                  <c:v>0.37499999999999989</c:v>
                </c:pt>
                <c:pt idx="24">
                  <c:v>0.35999999999999993</c:v>
                </c:pt>
                <c:pt idx="25">
                  <c:v>0.34615384615384603</c:v>
                </c:pt>
                <c:pt idx="26">
                  <c:v>0.3333333333333332</c:v>
                </c:pt>
                <c:pt idx="27">
                  <c:v>0.32142857142857134</c:v>
                </c:pt>
                <c:pt idx="28">
                  <c:v>0.3103448275862068</c:v>
                </c:pt>
                <c:pt idx="29">
                  <c:v>0.29999999999999988</c:v>
                </c:pt>
                <c:pt idx="30">
                  <c:v>0.2903225806451612</c:v>
                </c:pt>
                <c:pt idx="31">
                  <c:v>0.28124999999999989</c:v>
                </c:pt>
                <c:pt idx="32">
                  <c:v>0.2727272727272726</c:v>
                </c:pt>
                <c:pt idx="33">
                  <c:v>0.26470588235294107</c:v>
                </c:pt>
                <c:pt idx="34">
                  <c:v>0.25714285714285701</c:v>
                </c:pt>
              </c:numCache>
            </c:numRef>
          </c:val>
          <c:smooth val="1"/>
          <c:extLst>
            <c:ext xmlns:c16="http://schemas.microsoft.com/office/drawing/2014/chart" uri="{C3380CC4-5D6E-409C-BE32-E72D297353CC}">
              <c16:uniqueId val="{00000000-A491-4225-9904-C91B4495516E}"/>
            </c:ext>
          </c:extLst>
        </c:ser>
        <c:dLbls>
          <c:showLegendKey val="0"/>
          <c:showVal val="0"/>
          <c:showCatName val="0"/>
          <c:showSerName val="0"/>
          <c:showPercent val="0"/>
          <c:showBubbleSize val="0"/>
        </c:dLbls>
        <c:marker val="1"/>
        <c:smooth val="0"/>
        <c:axId val="143177600"/>
        <c:axId val="143179136"/>
      </c:lineChart>
      <c:scatterChart>
        <c:scatterStyle val="lineMarker"/>
        <c:varyColors val="0"/>
        <c:ser>
          <c:idx val="2"/>
          <c:order val="1"/>
          <c:tx>
            <c:v>KU Branche</c:v>
          </c:tx>
          <c:spPr>
            <a:ln w="38100">
              <a:solidFill>
                <a:srgbClr val="00B050"/>
              </a:solidFill>
            </a:ln>
          </c:spPr>
          <c:marker>
            <c:symbol val="none"/>
          </c:marker>
          <c:yVal>
            <c:numRef>
              <c:f>'ISO-Kapitalrendite 1'!$E$11:$E$45</c:f>
              <c:numCache>
                <c:formatCode>_ * #,##0.0_ ;_ * \-#,##0.0_ ;_ * "-"??_ ;_ @_ </c:formatCode>
                <c:ptCount val="35"/>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numCache>
            </c:numRef>
          </c:yVal>
          <c:smooth val="0"/>
          <c:extLst>
            <c:ext xmlns:c16="http://schemas.microsoft.com/office/drawing/2014/chart" uri="{C3380CC4-5D6E-409C-BE32-E72D297353CC}">
              <c16:uniqueId val="{00000001-A491-4225-9904-C91B4495516E}"/>
            </c:ext>
          </c:extLst>
        </c:ser>
        <c:ser>
          <c:idx val="1"/>
          <c:order val="2"/>
          <c:tx>
            <c:v>Senkrechte</c:v>
          </c:tx>
          <c:spPr>
            <a:ln w="19050">
              <a:solidFill>
                <a:schemeClr val="tx1"/>
              </a:solidFill>
            </a:ln>
          </c:spPr>
          <c:marker>
            <c:symbol val="none"/>
          </c:marker>
          <c:dPt>
            <c:idx val="1"/>
            <c:bubble3D val="0"/>
            <c:spPr>
              <a:ln w="38100">
                <a:solidFill>
                  <a:srgbClr val="00B050"/>
                </a:solidFill>
              </a:ln>
            </c:spPr>
            <c:extLst>
              <c:ext xmlns:c16="http://schemas.microsoft.com/office/drawing/2014/chart" uri="{C3380CC4-5D6E-409C-BE32-E72D297353CC}">
                <c16:uniqueId val="{00000003-A491-4225-9904-C91B4495516E}"/>
              </c:ext>
            </c:extLst>
          </c:dPt>
          <c:xVal>
            <c:numRef>
              <c:f>'ISO-Kapitalrendite 1'!$G$4:$G$5</c:f>
              <c:numCache>
                <c:formatCode>_ * #,##0.0_ ;_ * \-#,##0.0_ ;_ * "-"??_ ;_ @_ </c:formatCode>
                <c:ptCount val="2"/>
                <c:pt idx="0">
                  <c:v>10</c:v>
                </c:pt>
                <c:pt idx="1">
                  <c:v>10</c:v>
                </c:pt>
              </c:numCache>
            </c:numRef>
          </c:xVal>
          <c:yVal>
            <c:numRef>
              <c:f>'ISO-Kapitalrendite 1'!$H$4:$H$5</c:f>
              <c:numCache>
                <c:formatCode>_ * #,##0.0_ ;_ * \-#,##0.0_ ;_ * "-"??_ ;_ @_ </c:formatCode>
                <c:ptCount val="2"/>
                <c:pt idx="0">
                  <c:v>0</c:v>
                </c:pt>
                <c:pt idx="1">
                  <c:v>6</c:v>
                </c:pt>
              </c:numCache>
            </c:numRef>
          </c:yVal>
          <c:smooth val="0"/>
          <c:extLst>
            <c:ext xmlns:c16="http://schemas.microsoft.com/office/drawing/2014/chart" uri="{C3380CC4-5D6E-409C-BE32-E72D297353CC}">
              <c16:uniqueId val="{00000004-A491-4225-9904-C91B4495516E}"/>
            </c:ext>
          </c:extLst>
        </c:ser>
        <c:ser>
          <c:idx val="3"/>
          <c:order val="3"/>
          <c:tx>
            <c:v>Punkt</c:v>
          </c:tx>
          <c:spPr>
            <a:ln w="28575">
              <a:noFill/>
            </a:ln>
          </c:spPr>
          <c:marker>
            <c:spPr>
              <a:solidFill>
                <a:srgbClr val="FF0000"/>
              </a:solidFill>
              <a:ln>
                <a:noFill/>
              </a:ln>
            </c:spPr>
          </c:marker>
          <c:dPt>
            <c:idx val="0"/>
            <c:marker>
              <c:symbol val="circle"/>
              <c:size val="14"/>
              <c:spPr>
                <a:solidFill>
                  <a:srgbClr val="FF0000"/>
                </a:solidFill>
                <a:ln w="25400">
                  <a:noFill/>
                </a:ln>
              </c:spPr>
            </c:marker>
            <c:bubble3D val="0"/>
            <c:extLst>
              <c:ext xmlns:c16="http://schemas.microsoft.com/office/drawing/2014/chart" uri="{C3380CC4-5D6E-409C-BE32-E72D297353CC}">
                <c16:uniqueId val="{00000005-A491-4225-9904-C91B4495516E}"/>
              </c:ext>
            </c:extLst>
          </c:dPt>
          <c:xVal>
            <c:numRef>
              <c:f>'ISO-Kapitalrendite 1'!$E$8</c:f>
              <c:numCache>
                <c:formatCode>_(* #,##0.00_);_(* \(#,##0.00\);_(* "-"??_);_(@_)</c:formatCode>
                <c:ptCount val="1"/>
                <c:pt idx="0">
                  <c:v>4.7247445411743163</c:v>
                </c:pt>
              </c:numCache>
            </c:numRef>
          </c:xVal>
          <c:yVal>
            <c:numRef>
              <c:f>'ISO-Kapitalrendite 1'!$D$6</c:f>
              <c:numCache>
                <c:formatCode>_ * #,##0.0_ ;_ * \-#,##0.0_ ;_ * "-"??_ ;_ @_ </c:formatCode>
                <c:ptCount val="1"/>
                <c:pt idx="0">
                  <c:v>1.4023865417933838</c:v>
                </c:pt>
              </c:numCache>
            </c:numRef>
          </c:yVal>
          <c:smooth val="0"/>
          <c:extLst>
            <c:ext xmlns:c16="http://schemas.microsoft.com/office/drawing/2014/chart" uri="{C3380CC4-5D6E-409C-BE32-E72D297353CC}">
              <c16:uniqueId val="{00000006-A491-4225-9904-C91B4495516E}"/>
            </c:ext>
          </c:extLst>
        </c:ser>
        <c:dLbls>
          <c:showLegendKey val="0"/>
          <c:showVal val="0"/>
          <c:showCatName val="0"/>
          <c:showSerName val="0"/>
          <c:showPercent val="0"/>
          <c:showBubbleSize val="0"/>
        </c:dLbls>
        <c:axId val="143177600"/>
        <c:axId val="143179136"/>
      </c:scatterChart>
      <c:catAx>
        <c:axId val="143177600"/>
        <c:scaling>
          <c:orientation val="minMax"/>
        </c:scaling>
        <c:delete val="0"/>
        <c:axPos val="b"/>
        <c:title>
          <c:tx>
            <c:rich>
              <a:bodyPr/>
              <a:lstStyle/>
              <a:p>
                <a:pPr>
                  <a:defRPr/>
                </a:pPr>
                <a:r>
                  <a:rPr lang="en-US"/>
                  <a:t>Umsatzrendite</a:t>
                </a:r>
              </a:p>
            </c:rich>
          </c:tx>
          <c:overlay val="0"/>
        </c:title>
        <c:numFmt formatCode="0%" sourceLinked="0"/>
        <c:majorTickMark val="out"/>
        <c:minorTickMark val="none"/>
        <c:tickLblPos val="nextTo"/>
        <c:crossAx val="143179136"/>
        <c:crosses val="autoZero"/>
        <c:auto val="1"/>
        <c:lblAlgn val="ctr"/>
        <c:lblOffset val="100"/>
        <c:noMultiLvlLbl val="0"/>
      </c:catAx>
      <c:valAx>
        <c:axId val="143179136"/>
        <c:scaling>
          <c:orientation val="minMax"/>
          <c:max val="6"/>
        </c:scaling>
        <c:delete val="0"/>
        <c:axPos val="l"/>
        <c:title>
          <c:tx>
            <c:rich>
              <a:bodyPr/>
              <a:lstStyle/>
              <a:p>
                <a:pPr>
                  <a:defRPr/>
                </a:pPr>
                <a:r>
                  <a:rPr lang="en-US"/>
                  <a:t>Kapitalumschlag</a:t>
                </a:r>
              </a:p>
            </c:rich>
          </c:tx>
          <c:overlay val="0"/>
        </c:title>
        <c:numFmt formatCode="_ * #,##0.0_ ;_ * \-#,##0.0_ ;_ * &quot;-&quot;??_ ;_ @_ " sourceLinked="1"/>
        <c:majorTickMark val="out"/>
        <c:minorTickMark val="none"/>
        <c:tickLblPos val="nextTo"/>
        <c:crossAx val="143177600"/>
        <c:crosses val="autoZero"/>
        <c:crossBetween val="midCat"/>
      </c:valAx>
      <c:spPr>
        <a:ln>
          <a:noFill/>
        </a:ln>
      </c:spPr>
    </c:plotArea>
    <c:plotVisOnly val="1"/>
    <c:dispBlanksAs val="gap"/>
    <c:showDLblsOverMax val="0"/>
  </c:chart>
  <c:txPr>
    <a:bodyPr/>
    <a:lstStyle/>
    <a:p>
      <a:pPr>
        <a:defRPr>
          <a:latin typeface="Arial Narrow" panose="020B060602020203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KU</c:v>
          </c:tx>
          <c:spPr>
            <a:ln w="50800">
              <a:solidFill>
                <a:srgbClr val="C00000"/>
              </a:solidFill>
            </a:ln>
          </c:spPr>
          <c:marker>
            <c:symbol val="none"/>
          </c:marker>
          <c:cat>
            <c:numLit>
              <c:formatCode>General</c:formatCode>
              <c:ptCount val="35"/>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numLit>
          </c:cat>
          <c:val>
            <c:numRef>
              <c:f>'ISO-Kapitalrendite 2'!$B$11:$B$45</c:f>
              <c:numCache>
                <c:formatCode>_ * #,##0.0_ ;_ * \-#,##0.0_ ;_ * "-"??_ ;_ @_ </c:formatCode>
                <c:ptCount val="35"/>
                <c:pt idx="0">
                  <c:v>9</c:v>
                </c:pt>
                <c:pt idx="1">
                  <c:v>4.5</c:v>
                </c:pt>
                <c:pt idx="2">
                  <c:v>3</c:v>
                </c:pt>
                <c:pt idx="3">
                  <c:v>2.25</c:v>
                </c:pt>
                <c:pt idx="4">
                  <c:v>1.7999999999999998</c:v>
                </c:pt>
                <c:pt idx="5">
                  <c:v>1.4999999999999998</c:v>
                </c:pt>
                <c:pt idx="6">
                  <c:v>1.2857142857142856</c:v>
                </c:pt>
                <c:pt idx="7">
                  <c:v>1.125</c:v>
                </c:pt>
                <c:pt idx="8">
                  <c:v>1</c:v>
                </c:pt>
                <c:pt idx="9">
                  <c:v>0.9</c:v>
                </c:pt>
                <c:pt idx="10">
                  <c:v>0.81818181818181823</c:v>
                </c:pt>
                <c:pt idx="11">
                  <c:v>0.75000000000000011</c:v>
                </c:pt>
                <c:pt idx="12">
                  <c:v>0.6923076923076924</c:v>
                </c:pt>
                <c:pt idx="13">
                  <c:v>0.6428571428571429</c:v>
                </c:pt>
                <c:pt idx="14">
                  <c:v>0.6</c:v>
                </c:pt>
                <c:pt idx="15">
                  <c:v>0.5625</c:v>
                </c:pt>
                <c:pt idx="16">
                  <c:v>0.52941176470588225</c:v>
                </c:pt>
                <c:pt idx="17">
                  <c:v>0.49999999999999994</c:v>
                </c:pt>
                <c:pt idx="18">
                  <c:v>0.47368421052631571</c:v>
                </c:pt>
                <c:pt idx="19">
                  <c:v>0.4499999999999999</c:v>
                </c:pt>
                <c:pt idx="20">
                  <c:v>0.42857142857142844</c:v>
                </c:pt>
                <c:pt idx="21">
                  <c:v>0.40909090909090895</c:v>
                </c:pt>
                <c:pt idx="22">
                  <c:v>0.39130434782608681</c:v>
                </c:pt>
                <c:pt idx="23">
                  <c:v>0.37499999999999989</c:v>
                </c:pt>
                <c:pt idx="24">
                  <c:v>0.35999999999999993</c:v>
                </c:pt>
                <c:pt idx="25">
                  <c:v>0.34615384615384603</c:v>
                </c:pt>
                <c:pt idx="26">
                  <c:v>0.3333333333333332</c:v>
                </c:pt>
                <c:pt idx="27">
                  <c:v>0.32142857142857134</c:v>
                </c:pt>
                <c:pt idx="28">
                  <c:v>0.3103448275862068</c:v>
                </c:pt>
                <c:pt idx="29">
                  <c:v>0.29999999999999988</c:v>
                </c:pt>
                <c:pt idx="30">
                  <c:v>0.2903225806451612</c:v>
                </c:pt>
                <c:pt idx="31">
                  <c:v>0.28124999999999989</c:v>
                </c:pt>
                <c:pt idx="32">
                  <c:v>0.2727272727272726</c:v>
                </c:pt>
                <c:pt idx="33">
                  <c:v>0.26470588235294107</c:v>
                </c:pt>
                <c:pt idx="34">
                  <c:v>0.25714285714285701</c:v>
                </c:pt>
              </c:numCache>
            </c:numRef>
          </c:val>
          <c:smooth val="1"/>
          <c:extLst>
            <c:ext xmlns:c16="http://schemas.microsoft.com/office/drawing/2014/chart" uri="{C3380CC4-5D6E-409C-BE32-E72D297353CC}">
              <c16:uniqueId val="{00000000-3F9F-4AA5-9CF7-4635CECA794F}"/>
            </c:ext>
          </c:extLst>
        </c:ser>
        <c:dLbls>
          <c:showLegendKey val="0"/>
          <c:showVal val="0"/>
          <c:showCatName val="0"/>
          <c:showSerName val="0"/>
          <c:showPercent val="0"/>
          <c:showBubbleSize val="0"/>
        </c:dLbls>
        <c:marker val="1"/>
        <c:smooth val="0"/>
        <c:axId val="143177600"/>
        <c:axId val="143179136"/>
      </c:lineChart>
      <c:scatterChart>
        <c:scatterStyle val="lineMarker"/>
        <c:varyColors val="0"/>
        <c:ser>
          <c:idx val="2"/>
          <c:order val="1"/>
          <c:tx>
            <c:v>KU Branche</c:v>
          </c:tx>
          <c:spPr>
            <a:ln w="38100">
              <a:solidFill>
                <a:srgbClr val="00B050"/>
              </a:solidFill>
            </a:ln>
          </c:spPr>
          <c:marker>
            <c:symbol val="none"/>
          </c:marker>
          <c:yVal>
            <c:numRef>
              <c:f>'ISO-Kapitalrendite 2'!$E$11:$E$45</c:f>
              <c:numCache>
                <c:formatCode>_ * #,##0.0_ ;_ * \-#,##0.0_ ;_ * "-"??_ ;_ @_ </c:formatCode>
                <c:ptCount val="35"/>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numCache>
            </c:numRef>
          </c:yVal>
          <c:smooth val="0"/>
          <c:extLst>
            <c:ext xmlns:c16="http://schemas.microsoft.com/office/drawing/2014/chart" uri="{C3380CC4-5D6E-409C-BE32-E72D297353CC}">
              <c16:uniqueId val="{00000001-3F9F-4AA5-9CF7-4635CECA794F}"/>
            </c:ext>
          </c:extLst>
        </c:ser>
        <c:ser>
          <c:idx val="1"/>
          <c:order val="2"/>
          <c:tx>
            <c:v>Senkrechte</c:v>
          </c:tx>
          <c:spPr>
            <a:ln w="19050">
              <a:solidFill>
                <a:schemeClr val="tx1"/>
              </a:solidFill>
            </a:ln>
          </c:spPr>
          <c:marker>
            <c:symbol val="none"/>
          </c:marker>
          <c:dPt>
            <c:idx val="1"/>
            <c:bubble3D val="0"/>
            <c:spPr>
              <a:ln w="38100">
                <a:solidFill>
                  <a:srgbClr val="00B050"/>
                </a:solidFill>
              </a:ln>
            </c:spPr>
            <c:extLst>
              <c:ext xmlns:c16="http://schemas.microsoft.com/office/drawing/2014/chart" uri="{C3380CC4-5D6E-409C-BE32-E72D297353CC}">
                <c16:uniqueId val="{00000003-3F9F-4AA5-9CF7-4635CECA794F}"/>
              </c:ext>
            </c:extLst>
          </c:dPt>
          <c:xVal>
            <c:numRef>
              <c:f>'ISO-Kapitalrendite 2'!$G$4:$G$5</c:f>
              <c:numCache>
                <c:formatCode>_ * #,##0.0_ ;_ * \-#,##0.0_ ;_ * "-"??_ ;_ @_ </c:formatCode>
                <c:ptCount val="2"/>
                <c:pt idx="0">
                  <c:v>10</c:v>
                </c:pt>
                <c:pt idx="1">
                  <c:v>10</c:v>
                </c:pt>
              </c:numCache>
            </c:numRef>
          </c:xVal>
          <c:yVal>
            <c:numRef>
              <c:f>'ISO-Kapitalrendite 2'!$H$4:$H$5</c:f>
              <c:numCache>
                <c:formatCode>_ * #,##0.0_ ;_ * \-#,##0.0_ ;_ * "-"??_ ;_ @_ </c:formatCode>
                <c:ptCount val="2"/>
                <c:pt idx="0">
                  <c:v>0</c:v>
                </c:pt>
                <c:pt idx="1">
                  <c:v>6</c:v>
                </c:pt>
              </c:numCache>
            </c:numRef>
          </c:yVal>
          <c:smooth val="0"/>
          <c:extLst>
            <c:ext xmlns:c16="http://schemas.microsoft.com/office/drawing/2014/chart" uri="{C3380CC4-5D6E-409C-BE32-E72D297353CC}">
              <c16:uniqueId val="{00000004-3F9F-4AA5-9CF7-4635CECA794F}"/>
            </c:ext>
          </c:extLst>
        </c:ser>
        <c:ser>
          <c:idx val="3"/>
          <c:order val="3"/>
          <c:tx>
            <c:v>Punkt</c:v>
          </c:tx>
          <c:spPr>
            <a:ln w="28575">
              <a:noFill/>
            </a:ln>
          </c:spPr>
          <c:marker>
            <c:spPr>
              <a:solidFill>
                <a:srgbClr val="FF0000"/>
              </a:solidFill>
              <a:ln>
                <a:noFill/>
              </a:ln>
            </c:spPr>
          </c:marker>
          <c:dPt>
            <c:idx val="0"/>
            <c:marker>
              <c:symbol val="circle"/>
              <c:size val="14"/>
              <c:spPr>
                <a:solidFill>
                  <a:srgbClr val="FF0000"/>
                </a:solidFill>
                <a:ln w="25400">
                  <a:noFill/>
                </a:ln>
              </c:spPr>
            </c:marker>
            <c:bubble3D val="0"/>
            <c:extLst>
              <c:ext xmlns:c16="http://schemas.microsoft.com/office/drawing/2014/chart" uri="{C3380CC4-5D6E-409C-BE32-E72D297353CC}">
                <c16:uniqueId val="{00000005-3F9F-4AA5-9CF7-4635CECA794F}"/>
              </c:ext>
            </c:extLst>
          </c:dPt>
          <c:xVal>
            <c:numRef>
              <c:f>'ISO-Kapitalrendite 2'!$E$8</c:f>
              <c:numCache>
                <c:formatCode>_(* #,##0.00_);_(* \(#,##0.00\);_(* "-"??_);_(@_)</c:formatCode>
                <c:ptCount val="1"/>
                <c:pt idx="0">
                  <c:v>10.657285270519186</c:v>
                </c:pt>
              </c:numCache>
            </c:numRef>
          </c:xVal>
          <c:yVal>
            <c:numRef>
              <c:f>'ISO-Kapitalrendite 2'!$D$6</c:f>
              <c:numCache>
                <c:formatCode>_ * #,##0.0_ ;_ * \-#,##0.0_ ;_ * "-"??_ ;_ @_ </c:formatCode>
                <c:ptCount val="1"/>
                <c:pt idx="0">
                  <c:v>1.1616816004985269</c:v>
                </c:pt>
              </c:numCache>
            </c:numRef>
          </c:yVal>
          <c:smooth val="0"/>
          <c:extLst>
            <c:ext xmlns:c16="http://schemas.microsoft.com/office/drawing/2014/chart" uri="{C3380CC4-5D6E-409C-BE32-E72D297353CC}">
              <c16:uniqueId val="{00000006-3F9F-4AA5-9CF7-4635CECA794F}"/>
            </c:ext>
          </c:extLst>
        </c:ser>
        <c:dLbls>
          <c:showLegendKey val="0"/>
          <c:showVal val="0"/>
          <c:showCatName val="0"/>
          <c:showSerName val="0"/>
          <c:showPercent val="0"/>
          <c:showBubbleSize val="0"/>
        </c:dLbls>
        <c:axId val="143177600"/>
        <c:axId val="143179136"/>
      </c:scatterChart>
      <c:catAx>
        <c:axId val="143177600"/>
        <c:scaling>
          <c:orientation val="minMax"/>
        </c:scaling>
        <c:delete val="0"/>
        <c:axPos val="b"/>
        <c:title>
          <c:tx>
            <c:rich>
              <a:bodyPr/>
              <a:lstStyle/>
              <a:p>
                <a:pPr>
                  <a:defRPr/>
                </a:pPr>
                <a:r>
                  <a:rPr lang="en-US"/>
                  <a:t>Umsatzrendite</a:t>
                </a:r>
              </a:p>
            </c:rich>
          </c:tx>
          <c:overlay val="0"/>
        </c:title>
        <c:numFmt formatCode="0%" sourceLinked="0"/>
        <c:majorTickMark val="out"/>
        <c:minorTickMark val="none"/>
        <c:tickLblPos val="nextTo"/>
        <c:crossAx val="143179136"/>
        <c:crosses val="autoZero"/>
        <c:auto val="1"/>
        <c:lblAlgn val="ctr"/>
        <c:lblOffset val="100"/>
        <c:noMultiLvlLbl val="0"/>
      </c:catAx>
      <c:valAx>
        <c:axId val="143179136"/>
        <c:scaling>
          <c:orientation val="minMax"/>
          <c:max val="6"/>
        </c:scaling>
        <c:delete val="0"/>
        <c:axPos val="l"/>
        <c:title>
          <c:tx>
            <c:rich>
              <a:bodyPr/>
              <a:lstStyle/>
              <a:p>
                <a:pPr>
                  <a:defRPr/>
                </a:pPr>
                <a:r>
                  <a:rPr lang="en-US"/>
                  <a:t>Kapitalumschlag</a:t>
                </a:r>
              </a:p>
            </c:rich>
          </c:tx>
          <c:overlay val="0"/>
        </c:title>
        <c:numFmt formatCode="_ * #,##0.0_ ;_ * \-#,##0.0_ ;_ * &quot;-&quot;??_ ;_ @_ " sourceLinked="1"/>
        <c:majorTickMark val="out"/>
        <c:minorTickMark val="none"/>
        <c:tickLblPos val="nextTo"/>
        <c:crossAx val="143177600"/>
        <c:crosses val="autoZero"/>
        <c:crossBetween val="midCat"/>
      </c:valAx>
      <c:spPr>
        <a:ln>
          <a:noFill/>
        </a:ln>
      </c:spPr>
    </c:plotArea>
    <c:plotVisOnly val="1"/>
    <c:dispBlanksAs val="gap"/>
    <c:showDLblsOverMax val="0"/>
  </c:chart>
  <c:txPr>
    <a:bodyPr/>
    <a:lstStyle/>
    <a:p>
      <a:pPr>
        <a:defRPr>
          <a:latin typeface="Arial Narrow" panose="020B060602020203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5790663095866"/>
          <c:y val="2.9120630919550271E-2"/>
          <c:w val="0.83940548542849069"/>
          <c:h val="0.85576766454113995"/>
        </c:manualLayout>
      </c:layout>
      <c:lineChart>
        <c:grouping val="standard"/>
        <c:varyColors val="0"/>
        <c:ser>
          <c:idx val="1"/>
          <c:order val="0"/>
          <c:tx>
            <c:strRef>
              <c:f>Grafikdaten!$A$3</c:f>
              <c:strCache>
                <c:ptCount val="1"/>
                <c:pt idx="0">
                  <c:v>Umsatz</c:v>
                </c:pt>
              </c:strCache>
            </c:strRef>
          </c:tx>
          <c:spPr>
            <a:ln w="63500" cap="rnd">
              <a:solidFill>
                <a:schemeClr val="accent6">
                  <a:lumMod val="50000"/>
                </a:schemeClr>
              </a:solidFill>
              <a:round/>
            </a:ln>
            <a:effectLst>
              <a:outerShdw blurRad="50800" dist="38100" dir="2700000" algn="tl" rotWithShape="0">
                <a:prstClr val="black">
                  <a:alpha val="40000"/>
                </a:prstClr>
              </a:outerShdw>
            </a:effectLst>
          </c:spPr>
          <c:marker>
            <c:symbol val="none"/>
          </c:marker>
          <c:cat>
            <c:numRef>
              <c:extLst>
                <c:ext xmlns:c15="http://schemas.microsoft.com/office/drawing/2012/chart" uri="{02D57815-91ED-43cb-92C2-25804820EDAC}">
                  <c15:fullRef>
                    <c15:sqref>Grafikdaten!$C$2:$L$2</c15:sqref>
                  </c15:fullRef>
                </c:ext>
              </c:extLst>
              <c:f>Grafikdaten!$E$2:$L$2</c:f>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xmlns:c15="http://schemas.microsoft.com/office/drawing/2012/chart" uri="{02D57815-91ED-43cb-92C2-25804820EDAC}">
                  <c15:fullRef>
                    <c15:sqref>Grafikdaten!$C$3:$L$3</c15:sqref>
                  </c15:fullRef>
                </c:ext>
              </c:extLst>
              <c:f>Grafikdaten!$E$3:$L$3</c:f>
              <c:numCache>
                <c:formatCode>_ * #,##0_ ;_ * \-#,##0_ ;_ * "-"??_ ;_ @_ </c:formatCode>
                <c:ptCount val="8"/>
                <c:pt idx="0">
                  <c:v>2281931.7200000002</c:v>
                </c:pt>
                <c:pt idx="1">
                  <c:v>2179684.71</c:v>
                </c:pt>
                <c:pt idx="2">
                  <c:v>2417056.23</c:v>
                </c:pt>
                <c:pt idx="3">
                  <c:v>2548000</c:v>
                </c:pt>
                <c:pt idx="4">
                  <c:v>2680000</c:v>
                </c:pt>
                <c:pt idx="5">
                  <c:v>2820000</c:v>
                </c:pt>
                <c:pt idx="6">
                  <c:v>2965000</c:v>
                </c:pt>
                <c:pt idx="7">
                  <c:v>3120000</c:v>
                </c:pt>
              </c:numCache>
            </c:numRef>
          </c:val>
          <c:smooth val="1"/>
          <c:extLst>
            <c:ext xmlns:c16="http://schemas.microsoft.com/office/drawing/2014/chart" uri="{C3380CC4-5D6E-409C-BE32-E72D297353CC}">
              <c16:uniqueId val="{00000001-06E7-4FB0-BF22-6B72D694B03A}"/>
            </c:ext>
          </c:extLst>
        </c:ser>
        <c:ser>
          <c:idx val="2"/>
          <c:order val="1"/>
          <c:tx>
            <c:strRef>
              <c:f>Grafikdaten!$A$4</c:f>
              <c:strCache>
                <c:ptCount val="1"/>
                <c:pt idx="0">
                  <c:v>EBITDA</c:v>
                </c:pt>
              </c:strCache>
            </c:strRef>
          </c:tx>
          <c:spPr>
            <a:ln w="50800" cap="rnd">
              <a:solidFill>
                <a:schemeClr val="accent6">
                  <a:lumMod val="75000"/>
                </a:schemeClr>
              </a:solidFill>
              <a:round/>
            </a:ln>
            <a:effectLst>
              <a:outerShdw blurRad="50800" dist="38100" dir="2700000" algn="tl" rotWithShape="0">
                <a:prstClr val="black">
                  <a:alpha val="40000"/>
                </a:prstClr>
              </a:outerShdw>
            </a:effectLst>
          </c:spPr>
          <c:marker>
            <c:symbol val="none"/>
          </c:marker>
          <c:cat>
            <c:numRef>
              <c:extLst>
                <c:ext xmlns:c15="http://schemas.microsoft.com/office/drawing/2012/chart" uri="{02D57815-91ED-43cb-92C2-25804820EDAC}">
                  <c15:fullRef>
                    <c15:sqref>Grafikdaten!$C$2:$L$2</c15:sqref>
                  </c15:fullRef>
                </c:ext>
              </c:extLst>
              <c:f>Grafikdaten!$E$2:$L$2</c:f>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xmlns:c15="http://schemas.microsoft.com/office/drawing/2012/chart" uri="{02D57815-91ED-43cb-92C2-25804820EDAC}">
                  <c15:fullRef>
                    <c15:sqref>Grafikdaten!$C$4:$L$4</c15:sqref>
                  </c15:fullRef>
                </c:ext>
              </c:extLst>
              <c:f>Grafikdaten!$E$4:$L$4</c:f>
              <c:numCache>
                <c:formatCode>_ * #,##0_ ;_ * \-#,##0_ ;_ * "-"??_ ;_ @_ </c:formatCode>
                <c:ptCount val="8"/>
                <c:pt idx="0">
                  <c:v>342924.70000000019</c:v>
                </c:pt>
                <c:pt idx="1">
                  <c:v>-41174.709999999963</c:v>
                </c:pt>
                <c:pt idx="2">
                  <c:v>204549.04999999993</c:v>
                </c:pt>
                <c:pt idx="3">
                  <c:v>396000</c:v>
                </c:pt>
                <c:pt idx="4">
                  <c:v>412000</c:v>
                </c:pt>
                <c:pt idx="5">
                  <c:v>432000</c:v>
                </c:pt>
                <c:pt idx="6">
                  <c:v>449000</c:v>
                </c:pt>
                <c:pt idx="7">
                  <c:v>471000</c:v>
                </c:pt>
              </c:numCache>
            </c:numRef>
          </c:val>
          <c:smooth val="1"/>
          <c:extLst>
            <c:ext xmlns:c16="http://schemas.microsoft.com/office/drawing/2014/chart" uri="{C3380CC4-5D6E-409C-BE32-E72D297353CC}">
              <c16:uniqueId val="{00000002-06E7-4FB0-BF22-6B72D694B03A}"/>
            </c:ext>
          </c:extLst>
        </c:ser>
        <c:ser>
          <c:idx val="3"/>
          <c:order val="2"/>
          <c:tx>
            <c:strRef>
              <c:f>Grafikdaten!$A$5</c:f>
              <c:strCache>
                <c:ptCount val="1"/>
                <c:pt idx="0">
                  <c:v>Jahresgewinn</c:v>
                </c:pt>
              </c:strCache>
            </c:strRef>
          </c:tx>
          <c:spPr>
            <a:ln w="50800" cap="rnd">
              <a:solidFill>
                <a:schemeClr val="accent6">
                  <a:lumMod val="40000"/>
                  <a:lumOff val="60000"/>
                </a:schemeClr>
              </a:solidFill>
              <a:round/>
            </a:ln>
            <a:effectLst>
              <a:outerShdw blurRad="50800" dist="38100" dir="2700000" algn="tl" rotWithShape="0">
                <a:prstClr val="black">
                  <a:alpha val="40000"/>
                </a:prstClr>
              </a:outerShdw>
            </a:effectLst>
          </c:spPr>
          <c:marker>
            <c:symbol val="none"/>
          </c:marker>
          <c:cat>
            <c:numRef>
              <c:extLst>
                <c:ext xmlns:c15="http://schemas.microsoft.com/office/drawing/2012/chart" uri="{02D57815-91ED-43cb-92C2-25804820EDAC}">
                  <c15:fullRef>
                    <c15:sqref>Grafikdaten!$C$2:$L$2</c15:sqref>
                  </c15:fullRef>
                </c:ext>
              </c:extLst>
              <c:f>Grafikdaten!$E$2:$L$2</c:f>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xmlns:c15="http://schemas.microsoft.com/office/drawing/2012/chart" uri="{02D57815-91ED-43cb-92C2-25804820EDAC}">
                  <c15:fullRef>
                    <c15:sqref>Grafikdaten!$C$5:$L$5</c15:sqref>
                  </c15:fullRef>
                </c:ext>
              </c:extLst>
              <c:f>Grafikdaten!$E$5:$L$5</c:f>
              <c:numCache>
                <c:formatCode>_ * #,##0_ ;_ * \-#,##0_ ;_ * "-"??_ ;_ @_ </c:formatCode>
                <c:ptCount val="8"/>
                <c:pt idx="0">
                  <c:v>134733.70000000019</c:v>
                </c:pt>
                <c:pt idx="1">
                  <c:v>-103167.12999999996</c:v>
                </c:pt>
                <c:pt idx="2">
                  <c:v>99450.779999999912</c:v>
                </c:pt>
                <c:pt idx="3">
                  <c:v>258588</c:v>
                </c:pt>
                <c:pt idx="4">
                  <c:v>248588</c:v>
                </c:pt>
                <c:pt idx="5">
                  <c:v>262588</c:v>
                </c:pt>
                <c:pt idx="6">
                  <c:v>275588</c:v>
                </c:pt>
                <c:pt idx="7">
                  <c:v>290588</c:v>
                </c:pt>
              </c:numCache>
            </c:numRef>
          </c:val>
          <c:smooth val="1"/>
          <c:extLst>
            <c:ext xmlns:c16="http://schemas.microsoft.com/office/drawing/2014/chart" uri="{C3380CC4-5D6E-409C-BE32-E72D297353CC}">
              <c16:uniqueId val="{00000003-06E7-4FB0-BF22-6B72D694B03A}"/>
            </c:ext>
          </c:extLst>
        </c:ser>
        <c:ser>
          <c:idx val="4"/>
          <c:order val="3"/>
          <c:tx>
            <c:strRef>
              <c:f>Grafikdaten!$A$6</c:f>
              <c:strCache>
                <c:ptCount val="1"/>
                <c:pt idx="0">
                  <c:v>Bilanzsumme</c:v>
                </c:pt>
              </c:strCache>
            </c:strRef>
          </c:tx>
          <c:spPr>
            <a:ln w="63500" cap="rnd">
              <a:solidFill>
                <a:schemeClr val="accent1">
                  <a:lumMod val="50000"/>
                </a:schemeClr>
              </a:solidFill>
              <a:round/>
            </a:ln>
            <a:effectLst>
              <a:outerShdw blurRad="50800" dist="38100" dir="2700000" algn="tl" rotWithShape="0">
                <a:prstClr val="black">
                  <a:alpha val="40000"/>
                </a:prstClr>
              </a:outerShdw>
            </a:effectLst>
          </c:spPr>
          <c:marker>
            <c:symbol val="none"/>
          </c:marker>
          <c:cat>
            <c:numRef>
              <c:extLst>
                <c:ext xmlns:c15="http://schemas.microsoft.com/office/drawing/2012/chart" uri="{02D57815-91ED-43cb-92C2-25804820EDAC}">
                  <c15:fullRef>
                    <c15:sqref>Grafikdaten!$C$2:$L$2</c15:sqref>
                  </c15:fullRef>
                </c:ext>
              </c:extLst>
              <c:f>Grafikdaten!$E$2:$L$2</c:f>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xmlns:c15="http://schemas.microsoft.com/office/drawing/2012/chart" uri="{02D57815-91ED-43cb-92C2-25804820EDAC}">
                  <c15:fullRef>
                    <c15:sqref>Grafikdaten!$C$6:$L$6</c15:sqref>
                  </c15:fullRef>
                </c:ext>
              </c:extLst>
              <c:f>Grafikdaten!$E$6:$L$6</c:f>
              <c:numCache>
                <c:formatCode>_ * #,##0_ ;_ * \-#,##0_ ;_ * "-"??_ ;_ @_ </c:formatCode>
                <c:ptCount val="8"/>
                <c:pt idx="0">
                  <c:v>2580482.7000000011</c:v>
                </c:pt>
                <c:pt idx="1">
                  <c:v>1515816.8600000008</c:v>
                </c:pt>
                <c:pt idx="2">
                  <c:v>1931244.5000000007</c:v>
                </c:pt>
                <c:pt idx="3">
                  <c:v>2455499.6800000006</c:v>
                </c:pt>
                <c:pt idx="4">
                  <c:v>2572771.2486268911</c:v>
                </c:pt>
                <c:pt idx="5">
                  <c:v>2700940.6285624779</c:v>
                </c:pt>
                <c:pt idx="6">
                  <c:v>2835023.2579829996</c:v>
                </c:pt>
                <c:pt idx="7">
                  <c:v>2977531.9024336878</c:v>
                </c:pt>
              </c:numCache>
            </c:numRef>
          </c:val>
          <c:smooth val="1"/>
          <c:extLst>
            <c:ext xmlns:c16="http://schemas.microsoft.com/office/drawing/2014/chart" uri="{C3380CC4-5D6E-409C-BE32-E72D297353CC}">
              <c16:uniqueId val="{00000004-06E7-4FB0-BF22-6B72D694B03A}"/>
            </c:ext>
          </c:extLst>
        </c:ser>
        <c:ser>
          <c:idx val="5"/>
          <c:order val="4"/>
          <c:tx>
            <c:strRef>
              <c:f>Grafikdaten!$A$7</c:f>
              <c:strCache>
                <c:ptCount val="1"/>
                <c:pt idx="0">
                  <c:v>Eigenkapital</c:v>
                </c:pt>
              </c:strCache>
            </c:strRef>
          </c:tx>
          <c:spPr>
            <a:ln w="50800" cap="rnd">
              <a:solidFill>
                <a:schemeClr val="accent1">
                  <a:lumMod val="60000"/>
                  <a:lumOff val="40000"/>
                </a:schemeClr>
              </a:solidFill>
              <a:round/>
            </a:ln>
            <a:effectLst>
              <a:outerShdw blurRad="50800" dist="38100" dir="2700000" algn="tl" rotWithShape="0">
                <a:prstClr val="black">
                  <a:alpha val="40000"/>
                </a:prstClr>
              </a:outerShdw>
            </a:effectLst>
          </c:spPr>
          <c:marker>
            <c:symbol val="none"/>
          </c:marker>
          <c:cat>
            <c:numRef>
              <c:extLst>
                <c:ext xmlns:c15="http://schemas.microsoft.com/office/drawing/2012/chart" uri="{02D57815-91ED-43cb-92C2-25804820EDAC}">
                  <c15:fullRef>
                    <c15:sqref>Grafikdaten!$C$2:$L$2</c15:sqref>
                  </c15:fullRef>
                </c:ext>
              </c:extLst>
              <c:f>Grafikdaten!$E$2:$L$2</c:f>
              <c:numCache>
                <c:formatCode>General</c:formatCode>
                <c:ptCount val="8"/>
                <c:pt idx="0">
                  <c:v>2021</c:v>
                </c:pt>
                <c:pt idx="1">
                  <c:v>2022</c:v>
                </c:pt>
                <c:pt idx="2">
                  <c:v>2023</c:v>
                </c:pt>
                <c:pt idx="3">
                  <c:v>2024</c:v>
                </c:pt>
                <c:pt idx="4">
                  <c:v>2025</c:v>
                </c:pt>
                <c:pt idx="5">
                  <c:v>2026</c:v>
                </c:pt>
                <c:pt idx="6">
                  <c:v>2027</c:v>
                </c:pt>
                <c:pt idx="7">
                  <c:v>2028</c:v>
                </c:pt>
              </c:numCache>
            </c:numRef>
          </c:cat>
          <c:val>
            <c:numRef>
              <c:extLst>
                <c:ext xmlns:c15="http://schemas.microsoft.com/office/drawing/2012/chart" uri="{02D57815-91ED-43cb-92C2-25804820EDAC}">
                  <c15:fullRef>
                    <c15:sqref>Grafikdaten!$C$7:$L$7</c15:sqref>
                  </c15:fullRef>
                </c:ext>
              </c:extLst>
              <c:f>Grafikdaten!$E$7:$L$7</c:f>
              <c:numCache>
                <c:formatCode>_ * #,##0_ ;_ * \-#,##0_ ;_ * "-"??_ ;_ @_ </c:formatCode>
                <c:ptCount val="8"/>
                <c:pt idx="0">
                  <c:v>1359316.3800000008</c:v>
                </c:pt>
                <c:pt idx="1">
                  <c:v>1151285.1800000009</c:v>
                </c:pt>
                <c:pt idx="2">
                  <c:v>1259641.7800000007</c:v>
                </c:pt>
                <c:pt idx="3">
                  <c:v>844811.24862689106</c:v>
                </c:pt>
                <c:pt idx="4">
                  <c:v>885023.62856247788</c:v>
                </c:pt>
                <c:pt idx="5">
                  <c:v>930352.25798299967</c:v>
                </c:pt>
                <c:pt idx="6">
                  <c:v>976811.90243368782</c:v>
                </c:pt>
                <c:pt idx="7">
                  <c:v>1026132.8745358406</c:v>
                </c:pt>
              </c:numCache>
            </c:numRef>
          </c:val>
          <c:smooth val="1"/>
          <c:extLst>
            <c:ext xmlns:c16="http://schemas.microsoft.com/office/drawing/2014/chart" uri="{C3380CC4-5D6E-409C-BE32-E72D297353CC}">
              <c16:uniqueId val="{00000005-06E7-4FB0-BF22-6B72D694B03A}"/>
            </c:ext>
          </c:extLst>
        </c:ser>
        <c:dLbls>
          <c:showLegendKey val="0"/>
          <c:showVal val="0"/>
          <c:showCatName val="0"/>
          <c:showSerName val="0"/>
          <c:showPercent val="0"/>
          <c:showBubbleSize val="0"/>
        </c:dLbls>
        <c:smooth val="0"/>
        <c:axId val="537832088"/>
        <c:axId val="537830120"/>
      </c:lineChart>
      <c:catAx>
        <c:axId val="537832088"/>
        <c:scaling>
          <c:orientation val="minMax"/>
        </c:scaling>
        <c:delete val="0"/>
        <c:axPos val="b"/>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Arial Narrow" panose="020B0606020202030204" pitchFamily="34" charset="0"/>
                    <a:ea typeface="+mn-ea"/>
                    <a:cs typeface="+mn-cs"/>
                  </a:defRPr>
                </a:pPr>
                <a:r>
                  <a:rPr lang="de-CH" sz="2000" b="1"/>
                  <a:t>Geschäftsjahre</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537830120"/>
        <c:crosses val="autoZero"/>
        <c:auto val="1"/>
        <c:lblAlgn val="ctr"/>
        <c:lblOffset val="100"/>
        <c:noMultiLvlLbl val="0"/>
      </c:catAx>
      <c:valAx>
        <c:axId val="537830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Arial Narrow" panose="020B0606020202030204" pitchFamily="34" charset="0"/>
                    <a:ea typeface="+mn-ea"/>
                    <a:cs typeface="+mn-cs"/>
                  </a:defRPr>
                </a:pPr>
                <a:r>
                  <a:rPr lang="de-CH" sz="2000" b="1"/>
                  <a:t>Beträge in CHF</a:t>
                </a:r>
              </a:p>
            </c:rich>
          </c:tx>
          <c:layout>
            <c:manualLayout>
              <c:xMode val="edge"/>
              <c:yMode val="edge"/>
              <c:x val="7.5649071050823699E-3"/>
              <c:y val="0.3255939375777252"/>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537832088"/>
        <c:crosses val="autoZero"/>
        <c:crossBetween val="midCat"/>
      </c:valAx>
      <c:spPr>
        <a:noFill/>
        <a:ln>
          <a:noFill/>
        </a:ln>
        <a:effectLst/>
      </c:spPr>
    </c:plotArea>
    <c:legend>
      <c:legendPos val="b"/>
      <c:layout>
        <c:manualLayout>
          <c:xMode val="edge"/>
          <c:yMode val="edge"/>
          <c:x val="0.20454535192127613"/>
          <c:y val="2.9470126758347592E-2"/>
          <c:w val="0.31484781274156387"/>
          <c:h val="0.17791333233578729"/>
        </c:manualLayout>
      </c:layout>
      <c:overlay val="0"/>
      <c:spPr>
        <a:solidFill>
          <a:schemeClr val="bg1">
            <a:lumMod val="95000"/>
          </a:schemeClr>
        </a:solidFill>
        <a:ln>
          <a:solidFill>
            <a:schemeClr val="accent1"/>
          </a:solid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de-DE"/>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v>links</c:v>
          </c:tx>
          <c:spPr>
            <a:noFill/>
            <a:ln w="25400">
              <a:solidFill>
                <a:srgbClr val="002060"/>
              </a:solidFill>
            </a:ln>
            <a:effectLst/>
          </c:spPr>
          <c:cat>
            <c:numLit>
              <c:formatCode>General</c:formatCode>
              <c:ptCount val="9"/>
              <c:pt idx="0">
                <c:v>1</c:v>
              </c:pt>
              <c:pt idx="1">
                <c:v>2</c:v>
              </c:pt>
              <c:pt idx="2">
                <c:v>3</c:v>
              </c:pt>
              <c:pt idx="3">
                <c:v>4</c:v>
              </c:pt>
              <c:pt idx="4">
                <c:v>5</c:v>
              </c:pt>
              <c:pt idx="5">
                <c:v>6</c:v>
              </c:pt>
              <c:pt idx="6">
                <c:v>7</c:v>
              </c:pt>
              <c:pt idx="7">
                <c:v>8</c:v>
              </c:pt>
              <c:pt idx="8">
                <c:v>9</c:v>
              </c:pt>
            </c:numLit>
          </c:cat>
          <c:val>
            <c:numRef>
              <c:f>Benford!$N$2:$N$10</c:f>
              <c:numCache>
                <c:formatCode>0%</c:formatCode>
                <c:ptCount val="9"/>
                <c:pt idx="0">
                  <c:v>-0.1796875</c:v>
                </c:pt>
                <c:pt idx="1">
                  <c:v>-0.115234375</c:v>
                </c:pt>
                <c:pt idx="2">
                  <c:v>-5.46875E-2</c:v>
                </c:pt>
                <c:pt idx="3">
                  <c:v>-3.125E-2</c:v>
                </c:pt>
                <c:pt idx="4">
                  <c:v>-4.1015625E-2</c:v>
                </c:pt>
                <c:pt idx="5">
                  <c:v>-2.34375E-2</c:v>
                </c:pt>
                <c:pt idx="6">
                  <c:v>-2.5390625E-2</c:v>
                </c:pt>
                <c:pt idx="7">
                  <c:v>-1.171875E-2</c:v>
                </c:pt>
                <c:pt idx="8">
                  <c:v>-1.7578125E-2</c:v>
                </c:pt>
              </c:numCache>
            </c:numRef>
          </c:val>
          <c:extLst>
            <c:ext xmlns:c16="http://schemas.microsoft.com/office/drawing/2014/chart" uri="{C3380CC4-5D6E-409C-BE32-E72D297353CC}">
              <c16:uniqueId val="{00000000-92A0-4A72-B945-8513D2710154}"/>
            </c:ext>
          </c:extLst>
        </c:ser>
        <c:ser>
          <c:idx val="1"/>
          <c:order val="1"/>
          <c:tx>
            <c:v>rechts</c:v>
          </c:tx>
          <c:spPr>
            <a:noFill/>
            <a:ln w="25400">
              <a:solidFill>
                <a:srgbClr val="002060"/>
              </a:solidFill>
            </a:ln>
            <a:effectLst/>
          </c:spPr>
          <c:cat>
            <c:numLit>
              <c:formatCode>General</c:formatCode>
              <c:ptCount val="9"/>
              <c:pt idx="0">
                <c:v>1</c:v>
              </c:pt>
              <c:pt idx="1">
                <c:v>2</c:v>
              </c:pt>
              <c:pt idx="2">
                <c:v>3</c:v>
              </c:pt>
              <c:pt idx="3">
                <c:v>4</c:v>
              </c:pt>
              <c:pt idx="4">
                <c:v>5</c:v>
              </c:pt>
              <c:pt idx="5">
                <c:v>6</c:v>
              </c:pt>
              <c:pt idx="6">
                <c:v>7</c:v>
              </c:pt>
              <c:pt idx="7">
                <c:v>8</c:v>
              </c:pt>
              <c:pt idx="8">
                <c:v>9</c:v>
              </c:pt>
            </c:numLit>
          </c:cat>
          <c:val>
            <c:numRef>
              <c:f>Benford!$O$2:$O$10</c:f>
              <c:numCache>
                <c:formatCode>0%</c:formatCode>
                <c:ptCount val="9"/>
                <c:pt idx="0">
                  <c:v>0.1796875</c:v>
                </c:pt>
                <c:pt idx="1">
                  <c:v>0.115234375</c:v>
                </c:pt>
                <c:pt idx="2">
                  <c:v>5.46875E-2</c:v>
                </c:pt>
                <c:pt idx="3">
                  <c:v>3.125E-2</c:v>
                </c:pt>
                <c:pt idx="4">
                  <c:v>4.1015625E-2</c:v>
                </c:pt>
                <c:pt idx="5">
                  <c:v>2.34375E-2</c:v>
                </c:pt>
                <c:pt idx="6">
                  <c:v>2.5390625E-2</c:v>
                </c:pt>
                <c:pt idx="7">
                  <c:v>1.171875E-2</c:v>
                </c:pt>
                <c:pt idx="8">
                  <c:v>1.7578125E-2</c:v>
                </c:pt>
              </c:numCache>
            </c:numRef>
          </c:val>
          <c:extLst>
            <c:ext xmlns:c16="http://schemas.microsoft.com/office/drawing/2014/chart" uri="{C3380CC4-5D6E-409C-BE32-E72D297353CC}">
              <c16:uniqueId val="{00000001-92A0-4A72-B945-8513D2710154}"/>
            </c:ext>
          </c:extLst>
        </c:ser>
        <c:ser>
          <c:idx val="2"/>
          <c:order val="2"/>
          <c:tx>
            <c:v>li</c:v>
          </c:tx>
          <c:spPr>
            <a:solidFill>
              <a:srgbClr val="00B0F0">
                <a:alpha val="30000"/>
              </a:srgbClr>
            </a:solidFill>
            <a:ln w="25400">
              <a:noFill/>
            </a:ln>
            <a:effectLst/>
          </c:spPr>
          <c:val>
            <c:numRef>
              <c:f>Benford!$P$2:$P$10</c:f>
              <c:numCache>
                <c:formatCode>0%</c:formatCode>
                <c:ptCount val="9"/>
                <c:pt idx="0">
                  <c:v>-0.1505149978319906</c:v>
                </c:pt>
                <c:pt idx="1">
                  <c:v>-8.8045629527840619E-2</c:v>
                </c:pt>
                <c:pt idx="2">
                  <c:v>-6.246936830414998E-2</c:v>
                </c:pt>
                <c:pt idx="3">
                  <c:v>-4.8455006504028231E-2</c:v>
                </c:pt>
                <c:pt idx="4">
                  <c:v>-3.9590623023812388E-2</c:v>
                </c:pt>
                <c:pt idx="5">
                  <c:v>-3.347339481530659E-2</c:v>
                </c:pt>
                <c:pt idx="6">
                  <c:v>-2.8995973488843363E-2</c:v>
                </c:pt>
                <c:pt idx="7">
                  <c:v>-2.5576261223690666E-2</c:v>
                </c:pt>
                <c:pt idx="8">
                  <c:v>-2.2878745280337565E-2</c:v>
                </c:pt>
              </c:numCache>
            </c:numRef>
          </c:val>
          <c:extLst>
            <c:ext xmlns:c16="http://schemas.microsoft.com/office/drawing/2014/chart" uri="{C3380CC4-5D6E-409C-BE32-E72D297353CC}">
              <c16:uniqueId val="{00000002-92A0-4A72-B945-8513D2710154}"/>
            </c:ext>
          </c:extLst>
        </c:ser>
        <c:ser>
          <c:idx val="3"/>
          <c:order val="3"/>
          <c:tx>
            <c:v>re</c:v>
          </c:tx>
          <c:spPr>
            <a:solidFill>
              <a:srgbClr val="00B0F0">
                <a:alpha val="30000"/>
              </a:srgbClr>
            </a:solidFill>
            <a:ln w="25400">
              <a:noFill/>
            </a:ln>
            <a:effectLst/>
          </c:spPr>
          <c:val>
            <c:numRef>
              <c:f>Benford!$Q$2:$Q$10</c:f>
              <c:numCache>
                <c:formatCode>0%</c:formatCode>
                <c:ptCount val="9"/>
                <c:pt idx="0">
                  <c:v>0.1505149978319906</c:v>
                </c:pt>
                <c:pt idx="1">
                  <c:v>8.8045629527840619E-2</c:v>
                </c:pt>
                <c:pt idx="2">
                  <c:v>6.246936830414998E-2</c:v>
                </c:pt>
                <c:pt idx="3">
                  <c:v>4.8455006504028231E-2</c:v>
                </c:pt>
                <c:pt idx="4">
                  <c:v>3.9590623023812388E-2</c:v>
                </c:pt>
                <c:pt idx="5">
                  <c:v>3.347339481530659E-2</c:v>
                </c:pt>
                <c:pt idx="6">
                  <c:v>2.8995973488843363E-2</c:v>
                </c:pt>
                <c:pt idx="7">
                  <c:v>2.5576261223690666E-2</c:v>
                </c:pt>
                <c:pt idx="8">
                  <c:v>2.2878745280337565E-2</c:v>
                </c:pt>
              </c:numCache>
            </c:numRef>
          </c:val>
          <c:extLst>
            <c:ext xmlns:c16="http://schemas.microsoft.com/office/drawing/2014/chart" uri="{C3380CC4-5D6E-409C-BE32-E72D297353CC}">
              <c16:uniqueId val="{00000003-92A0-4A72-B945-8513D2710154}"/>
            </c:ext>
          </c:extLst>
        </c:ser>
        <c:dLbls>
          <c:showLegendKey val="0"/>
          <c:showVal val="0"/>
          <c:showCatName val="0"/>
          <c:showSerName val="0"/>
          <c:showPercent val="0"/>
          <c:showBubbleSize val="0"/>
        </c:dLbls>
        <c:axId val="520144904"/>
        <c:axId val="520145888"/>
      </c:areaChart>
      <c:catAx>
        <c:axId val="520144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145888"/>
        <c:crosses val="autoZero"/>
        <c:auto val="1"/>
        <c:lblAlgn val="ctr"/>
        <c:lblOffset val="100"/>
        <c:noMultiLvlLbl val="0"/>
      </c:catAx>
      <c:valAx>
        <c:axId val="520145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144904"/>
        <c:crosses val="autoZero"/>
        <c:crossBetween val="midCat"/>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8419842622818"/>
          <c:y val="2.3403386635593056E-2"/>
          <c:w val="0.87999791018032436"/>
          <c:h val="0.74956220917858729"/>
        </c:manualLayout>
      </c:layout>
      <c:barChart>
        <c:barDir val="col"/>
        <c:grouping val="clustered"/>
        <c:varyColors val="0"/>
        <c:ser>
          <c:idx val="0"/>
          <c:order val="0"/>
          <c:tx>
            <c:v>Unternehmenswerte</c:v>
          </c:tx>
          <c:spPr>
            <a:solidFill>
              <a:schemeClr val="accent1"/>
            </a:solidFill>
            <a:ln>
              <a:noFill/>
            </a:ln>
            <a:effectLst>
              <a:outerShdw blurRad="50800" dist="38100" dir="2700000" algn="tl" rotWithShape="0">
                <a:prstClr val="black">
                  <a:alpha val="40000"/>
                </a:prstClr>
              </a:outerShdw>
            </a:effectLst>
          </c:spPr>
          <c:invertIfNegative val="0"/>
          <c:dPt>
            <c:idx val="6"/>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552A-4FED-9C37-B8ED0141F8A8}"/>
              </c:ext>
            </c:extLst>
          </c:dPt>
          <c:dPt>
            <c:idx val="7"/>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552A-4FED-9C37-B8ED0141F8A8}"/>
              </c:ext>
            </c:extLst>
          </c:dPt>
          <c:dPt>
            <c:idx val="8"/>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552A-4FED-9C37-B8ED0141F8A8}"/>
              </c:ext>
            </c:extLst>
          </c:dPt>
          <c:dPt>
            <c:idx val="9"/>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552A-4FED-9C37-B8ED0141F8A8}"/>
              </c:ext>
            </c:extLst>
          </c:dPt>
          <c:dPt>
            <c:idx val="10"/>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9-552A-4FED-9C37-B8ED0141F8A8}"/>
              </c:ext>
            </c:extLst>
          </c:dPt>
          <c:dPt>
            <c:idx val="11"/>
            <c:invertIfNegative val="0"/>
            <c:bubble3D val="0"/>
            <c:spPr>
              <a:solidFill>
                <a:schemeClr val="accent1">
                  <a:lumMod val="60000"/>
                  <a:lumOff val="4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B-552A-4FED-9C37-B8ED0141F8A8}"/>
              </c:ext>
            </c:extLst>
          </c:dPt>
          <c:dPt>
            <c:idx val="12"/>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D-552A-4FED-9C37-B8ED0141F8A8}"/>
              </c:ext>
            </c:extLst>
          </c:dPt>
          <c:dPt>
            <c:idx val="13"/>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F-552A-4FED-9C37-B8ED0141F8A8}"/>
              </c:ext>
            </c:extLst>
          </c:dPt>
          <c:dPt>
            <c:idx val="14"/>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1-552A-4FED-9C37-B8ED0141F8A8}"/>
              </c:ext>
            </c:extLst>
          </c:dPt>
          <c:dPt>
            <c:idx val="15"/>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3-552A-4FED-9C37-B8ED0141F8A8}"/>
              </c:ext>
            </c:extLst>
          </c:dPt>
          <c:dPt>
            <c:idx val="16"/>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5-552A-4FED-9C37-B8ED0141F8A8}"/>
              </c:ext>
            </c:extLst>
          </c:dPt>
          <c:dPt>
            <c:idx val="17"/>
            <c:invertIfNegative val="0"/>
            <c:bubble3D val="0"/>
            <c:spPr>
              <a:solidFill>
                <a:schemeClr val="accent1">
                  <a:lumMod val="40000"/>
                  <a:lumOff val="6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7-552A-4FED-9C37-B8ED0141F8A8}"/>
              </c:ext>
            </c:extLst>
          </c:dPt>
          <c:dPt>
            <c:idx val="18"/>
            <c:invertIfNegative val="0"/>
            <c:bubble3D val="0"/>
            <c:spPr>
              <a:solidFill>
                <a:schemeClr val="accent1">
                  <a:lumMod val="50000"/>
                </a:schemeClr>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9-552A-4FED-9C37-B8ED0141F8A8}"/>
              </c:ext>
            </c:extLst>
          </c:dPt>
          <c:cat>
            <c:strRef>
              <c:f>Grafikdaten!$A$11:$A$29</c:f>
              <c:strCache>
                <c:ptCount val="19"/>
                <c:pt idx="0">
                  <c:v>Substanzwert 2023</c:v>
                </c:pt>
                <c:pt idx="1">
                  <c:v>Ertragswert 2023</c:v>
                </c:pt>
                <c:pt idx="2">
                  <c:v>Einfacher Mittelwert 2023</c:v>
                </c:pt>
                <c:pt idx="3">
                  <c:v>Modifizierter Mittelwert 2023</c:v>
                </c:pt>
                <c:pt idx="4">
                  <c:v>EBIT-Multiple 2023</c:v>
                </c:pt>
                <c:pt idx="5">
                  <c:v>Umsatz-Multiple 2023</c:v>
                </c:pt>
                <c:pt idx="6">
                  <c:v>Substanzwert 2024</c:v>
                </c:pt>
                <c:pt idx="7">
                  <c:v>Ertragswert 2024</c:v>
                </c:pt>
                <c:pt idx="8">
                  <c:v>Einfacher Mittelwert 2024</c:v>
                </c:pt>
                <c:pt idx="9">
                  <c:v>Modifizierter Mittelwert 2024</c:v>
                </c:pt>
                <c:pt idx="10">
                  <c:v>EBIT-Multiple 2024</c:v>
                </c:pt>
                <c:pt idx="11">
                  <c:v>Umsatz-Multiple 2024</c:v>
                </c:pt>
                <c:pt idx="12">
                  <c:v>Substanzwert 2025</c:v>
                </c:pt>
                <c:pt idx="13">
                  <c:v>Ertragswert 2025</c:v>
                </c:pt>
                <c:pt idx="14">
                  <c:v>Einfacher Mittelwert 2025</c:v>
                </c:pt>
                <c:pt idx="15">
                  <c:v>Modifizierter Mittelwert 2025</c:v>
                </c:pt>
                <c:pt idx="16">
                  <c:v>EBIT-Multiple 2025</c:v>
                </c:pt>
                <c:pt idx="17">
                  <c:v>Umsatz-Multiple 2025</c:v>
                </c:pt>
                <c:pt idx="18">
                  <c:v>Discounted Cashflow-Methode</c:v>
                </c:pt>
              </c:strCache>
            </c:strRef>
          </c:cat>
          <c:val>
            <c:numRef>
              <c:f>Grafikdaten!$C$11:$C$29</c:f>
              <c:numCache>
                <c:formatCode>_ * #,##0_ ;_ * \-#,##0_ ;_ * "-"??_ ;_ @_ </c:formatCode>
                <c:ptCount val="19"/>
                <c:pt idx="0">
                  <c:v>1259641.7800000007</c:v>
                </c:pt>
                <c:pt idx="1">
                  <c:v>383825.80766382831</c:v>
                </c:pt>
                <c:pt idx="2">
                  <c:v>821733.79383191455</c:v>
                </c:pt>
                <c:pt idx="3">
                  <c:v>675764.46510921919</c:v>
                </c:pt>
                <c:pt idx="4">
                  <c:v>213294.20699999947</c:v>
                </c:pt>
                <c:pt idx="5">
                  <c:v>851142.70490000001</c:v>
                </c:pt>
                <c:pt idx="6">
                  <c:v>844811.24862689106</c:v>
                </c:pt>
                <c:pt idx="7">
                  <c:v>998008.74314081925</c:v>
                </c:pt>
                <c:pt idx="8">
                  <c:v>921409.99588385515</c:v>
                </c:pt>
                <c:pt idx="9">
                  <c:v>946942.91163617652</c:v>
                </c:pt>
                <c:pt idx="10">
                  <c:v>445011.56862689019</c:v>
                </c:pt>
                <c:pt idx="11">
                  <c:v>-5448.4313731095754</c:v>
                </c:pt>
                <c:pt idx="12">
                  <c:v>885023.62856247788</c:v>
                </c:pt>
                <c:pt idx="13">
                  <c:v>959310.0526305472</c:v>
                </c:pt>
                <c:pt idx="14">
                  <c:v>922166.84059651254</c:v>
                </c:pt>
                <c:pt idx="15">
                  <c:v>934547.91127452406</c:v>
                </c:pt>
                <c:pt idx="16">
                  <c:v>288652.37993558683</c:v>
                </c:pt>
                <c:pt idx="17">
                  <c:v>652.37993558682501</c:v>
                </c:pt>
                <c:pt idx="18">
                  <c:v>794444.03513437393</c:v>
                </c:pt>
              </c:numCache>
            </c:numRef>
          </c:val>
          <c:extLst>
            <c:ext xmlns:c16="http://schemas.microsoft.com/office/drawing/2014/chart" uri="{C3380CC4-5D6E-409C-BE32-E72D297353CC}">
              <c16:uniqueId val="{0000001A-552A-4FED-9C37-B8ED0141F8A8}"/>
            </c:ext>
          </c:extLst>
        </c:ser>
        <c:dLbls>
          <c:showLegendKey val="0"/>
          <c:showVal val="0"/>
          <c:showCatName val="0"/>
          <c:showSerName val="0"/>
          <c:showPercent val="0"/>
          <c:showBubbleSize val="0"/>
        </c:dLbls>
        <c:gapWidth val="219"/>
        <c:axId val="531174984"/>
        <c:axId val="531172032"/>
      </c:barChart>
      <c:lineChart>
        <c:grouping val="standard"/>
        <c:varyColors val="0"/>
        <c:ser>
          <c:idx val="1"/>
          <c:order val="1"/>
          <c:tx>
            <c:strRef>
              <c:f>Grafikdaten!$M$10</c:f>
              <c:strCache>
                <c:ptCount val="1"/>
                <c:pt idx="0">
                  <c:v>Zahlung durch Käufer</c:v>
                </c:pt>
              </c:strCache>
            </c:strRef>
          </c:tx>
          <c:spPr>
            <a:ln w="25400" cap="rnd">
              <a:solidFill>
                <a:srgbClr val="FF0000"/>
              </a:solidFill>
              <a:prstDash val="sysDash"/>
              <a:round/>
            </a:ln>
            <a:effectLst>
              <a:outerShdw blurRad="50800" dist="38100" dir="2700000" algn="tl" rotWithShape="0">
                <a:prstClr val="black">
                  <a:alpha val="40000"/>
                </a:prstClr>
              </a:outerShdw>
            </a:effectLst>
          </c:spPr>
          <c:marker>
            <c:symbol val="none"/>
          </c:marker>
          <c:cat>
            <c:strRef>
              <c:f>Grafikdaten!$A$11:$A$29</c:f>
              <c:strCache>
                <c:ptCount val="19"/>
                <c:pt idx="0">
                  <c:v>Substanzwert 2023</c:v>
                </c:pt>
                <c:pt idx="1">
                  <c:v>Ertragswert 2023</c:v>
                </c:pt>
                <c:pt idx="2">
                  <c:v>Einfacher Mittelwert 2023</c:v>
                </c:pt>
                <c:pt idx="3">
                  <c:v>Modifizierter Mittelwert 2023</c:v>
                </c:pt>
                <c:pt idx="4">
                  <c:v>EBIT-Multiple 2023</c:v>
                </c:pt>
                <c:pt idx="5">
                  <c:v>Umsatz-Multiple 2023</c:v>
                </c:pt>
                <c:pt idx="6">
                  <c:v>Substanzwert 2024</c:v>
                </c:pt>
                <c:pt idx="7">
                  <c:v>Ertragswert 2024</c:v>
                </c:pt>
                <c:pt idx="8">
                  <c:v>Einfacher Mittelwert 2024</c:v>
                </c:pt>
                <c:pt idx="9">
                  <c:v>Modifizierter Mittelwert 2024</c:v>
                </c:pt>
                <c:pt idx="10">
                  <c:v>EBIT-Multiple 2024</c:v>
                </c:pt>
                <c:pt idx="11">
                  <c:v>Umsatz-Multiple 2024</c:v>
                </c:pt>
                <c:pt idx="12">
                  <c:v>Substanzwert 2025</c:v>
                </c:pt>
                <c:pt idx="13">
                  <c:v>Ertragswert 2025</c:v>
                </c:pt>
                <c:pt idx="14">
                  <c:v>Einfacher Mittelwert 2025</c:v>
                </c:pt>
                <c:pt idx="15">
                  <c:v>Modifizierter Mittelwert 2025</c:v>
                </c:pt>
                <c:pt idx="16">
                  <c:v>EBIT-Multiple 2025</c:v>
                </c:pt>
                <c:pt idx="17">
                  <c:v>Umsatz-Multiple 2025</c:v>
                </c:pt>
                <c:pt idx="18">
                  <c:v>Discounted Cashflow-Methode</c:v>
                </c:pt>
              </c:strCache>
            </c:strRef>
          </c:cat>
          <c:val>
            <c:numRef>
              <c:f>Grafikdaten!$M$11:$M$29</c:f>
              <c:numCache>
                <c:formatCode>_ * #,##0_ ;_ * \-#,##0_ ;_ * "-"??_ ;_ @_ </c:formatCode>
                <c:ptCount val="19"/>
                <c:pt idx="0">
                  <c:v>823772.59622529848</c:v>
                </c:pt>
                <c:pt idx="1">
                  <c:v>823772.59622529848</c:v>
                </c:pt>
                <c:pt idx="2">
                  <c:v>823772.59622529848</c:v>
                </c:pt>
                <c:pt idx="3">
                  <c:v>823772.59622529848</c:v>
                </c:pt>
                <c:pt idx="4">
                  <c:v>823772.59622529848</c:v>
                </c:pt>
                <c:pt idx="5">
                  <c:v>823772.59622529848</c:v>
                </c:pt>
                <c:pt idx="6">
                  <c:v>823772.59622529848</c:v>
                </c:pt>
                <c:pt idx="7">
                  <c:v>823772.59622529848</c:v>
                </c:pt>
                <c:pt idx="8">
                  <c:v>823772.59622529848</c:v>
                </c:pt>
                <c:pt idx="9">
                  <c:v>823772.59622529848</c:v>
                </c:pt>
                <c:pt idx="10">
                  <c:v>823772.59622529848</c:v>
                </c:pt>
                <c:pt idx="11">
                  <c:v>823772.59622529848</c:v>
                </c:pt>
                <c:pt idx="12">
                  <c:v>823772.59622529848</c:v>
                </c:pt>
                <c:pt idx="13">
                  <c:v>823772.59622529848</c:v>
                </c:pt>
                <c:pt idx="14">
                  <c:v>823772.59622529848</c:v>
                </c:pt>
                <c:pt idx="15">
                  <c:v>823772.59622529848</c:v>
                </c:pt>
                <c:pt idx="16">
                  <c:v>823772.59622529848</c:v>
                </c:pt>
                <c:pt idx="17">
                  <c:v>823772.59622529848</c:v>
                </c:pt>
                <c:pt idx="18">
                  <c:v>823772.59622529848</c:v>
                </c:pt>
              </c:numCache>
            </c:numRef>
          </c:val>
          <c:smooth val="0"/>
          <c:extLst>
            <c:ext xmlns:c16="http://schemas.microsoft.com/office/drawing/2014/chart" uri="{C3380CC4-5D6E-409C-BE32-E72D297353CC}">
              <c16:uniqueId val="{0000001B-552A-4FED-9C37-B8ED0141F8A8}"/>
            </c:ext>
          </c:extLst>
        </c:ser>
        <c:ser>
          <c:idx val="2"/>
          <c:order val="2"/>
          <c:tx>
            <c:strRef>
              <c:f>Grafikdaten!$O$10</c:f>
              <c:strCache>
                <c:ptCount val="1"/>
                <c:pt idx="0">
                  <c:v>Wert für Verkäufer inkl. Sonderausschüttung</c:v>
                </c:pt>
              </c:strCache>
            </c:strRef>
          </c:tx>
          <c:spPr>
            <a:ln w="50800" cap="rnd">
              <a:solidFill>
                <a:srgbClr val="C00000"/>
              </a:solidFill>
              <a:prstDash val="sysDash"/>
              <a:round/>
            </a:ln>
            <a:effectLst/>
          </c:spPr>
          <c:marker>
            <c:symbol val="none"/>
          </c:marker>
          <c:val>
            <c:numRef>
              <c:f>Grafikdaten!$O$11:$O$29</c:f>
              <c:numCache>
                <c:formatCode>_ * #,##0_ ;_ * \-#,##0_ ;_ * "-"??_ ;_ @_ </c:formatCode>
                <c:ptCount val="19"/>
                <c:pt idx="0">
                  <c:v>1123772.5962252985</c:v>
                </c:pt>
                <c:pt idx="1">
                  <c:v>1123772.5962252985</c:v>
                </c:pt>
                <c:pt idx="2">
                  <c:v>1123772.5962252985</c:v>
                </c:pt>
                <c:pt idx="3">
                  <c:v>1123772.5962252985</c:v>
                </c:pt>
                <c:pt idx="4">
                  <c:v>1123772.5962252985</c:v>
                </c:pt>
                <c:pt idx="5">
                  <c:v>1123772.5962252985</c:v>
                </c:pt>
                <c:pt idx="6">
                  <c:v>1123772.5962252985</c:v>
                </c:pt>
                <c:pt idx="7">
                  <c:v>1123772.5962252985</c:v>
                </c:pt>
                <c:pt idx="8">
                  <c:v>1123772.5962252985</c:v>
                </c:pt>
                <c:pt idx="9">
                  <c:v>1123772.5962252985</c:v>
                </c:pt>
                <c:pt idx="10">
                  <c:v>1123772.5962252985</c:v>
                </c:pt>
                <c:pt idx="11">
                  <c:v>1123772.5962252985</c:v>
                </c:pt>
                <c:pt idx="12">
                  <c:v>1123772.5962252985</c:v>
                </c:pt>
                <c:pt idx="13">
                  <c:v>1123772.5962252985</c:v>
                </c:pt>
                <c:pt idx="14">
                  <c:v>1123772.5962252985</c:v>
                </c:pt>
                <c:pt idx="15">
                  <c:v>1123772.5962252985</c:v>
                </c:pt>
                <c:pt idx="16">
                  <c:v>1123772.5962252985</c:v>
                </c:pt>
                <c:pt idx="17">
                  <c:v>1123772.5962252985</c:v>
                </c:pt>
                <c:pt idx="18">
                  <c:v>1123772.5962252985</c:v>
                </c:pt>
              </c:numCache>
            </c:numRef>
          </c:val>
          <c:smooth val="0"/>
          <c:extLst>
            <c:ext xmlns:c16="http://schemas.microsoft.com/office/drawing/2014/chart" uri="{C3380CC4-5D6E-409C-BE32-E72D297353CC}">
              <c16:uniqueId val="{0000001A-E33B-4D59-AA63-4E5E1A055FEE}"/>
            </c:ext>
          </c:extLst>
        </c:ser>
        <c:dLbls>
          <c:showLegendKey val="0"/>
          <c:showVal val="0"/>
          <c:showCatName val="0"/>
          <c:showSerName val="0"/>
          <c:showPercent val="0"/>
          <c:showBubbleSize val="0"/>
        </c:dLbls>
        <c:marker val="1"/>
        <c:smooth val="0"/>
        <c:axId val="531174984"/>
        <c:axId val="531172032"/>
      </c:lineChart>
      <c:catAx>
        <c:axId val="53117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crossAx val="531172032"/>
        <c:crosses val="autoZero"/>
        <c:auto val="1"/>
        <c:lblAlgn val="ctr"/>
        <c:lblOffset val="100"/>
        <c:noMultiLvlLbl val="0"/>
      </c:catAx>
      <c:valAx>
        <c:axId val="531172032"/>
        <c:scaling>
          <c:orientation val="minMax"/>
          <c:max val="1500000"/>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crossAx val="531174984"/>
        <c:crosses val="autoZero"/>
        <c:crossBetween val="between"/>
      </c:valAx>
      <c:spPr>
        <a:noFill/>
        <a:ln>
          <a:noFill/>
        </a:ln>
        <a:effectLst/>
      </c:spPr>
    </c:plotArea>
    <c:legend>
      <c:legendPos val="t"/>
      <c:layout>
        <c:manualLayout>
          <c:xMode val="edge"/>
          <c:yMode val="edge"/>
          <c:x val="0.42211836423672849"/>
          <c:y val="8.5989587811957698E-3"/>
          <c:w val="0.56129322544359372"/>
          <c:h val="0.13117519780426379"/>
        </c:manualLayout>
      </c:layout>
      <c:overlay val="0"/>
      <c:spPr>
        <a:solidFill>
          <a:schemeClr val="bg1"/>
        </a:solidFill>
        <a:ln w="6350">
          <a:solidFill>
            <a:schemeClr val="tx1"/>
          </a:solid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latin typeface="Arial Narrow" panose="020B060602020203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KU</c:v>
          </c:tx>
          <c:spPr>
            <a:ln w="50800">
              <a:solidFill>
                <a:srgbClr val="C00000"/>
              </a:solidFill>
            </a:ln>
          </c:spPr>
          <c:marker>
            <c:symbol val="none"/>
          </c:marker>
          <c:cat>
            <c:numLit>
              <c:formatCode>General</c:formatCode>
              <c:ptCount val="35"/>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numLit>
          </c:cat>
          <c:val>
            <c:numRef>
              <c:f>'ISO-Kapitalrendite 1'!$B$11:$B$45</c:f>
              <c:numCache>
                <c:formatCode>_ * #,##0.0_ ;_ * \-#,##0.0_ ;_ * "-"??_ ;_ @_ </c:formatCode>
                <c:ptCount val="35"/>
                <c:pt idx="0">
                  <c:v>9</c:v>
                </c:pt>
                <c:pt idx="1">
                  <c:v>4.5</c:v>
                </c:pt>
                <c:pt idx="2">
                  <c:v>3</c:v>
                </c:pt>
                <c:pt idx="3">
                  <c:v>2.25</c:v>
                </c:pt>
                <c:pt idx="4">
                  <c:v>1.7999999999999998</c:v>
                </c:pt>
                <c:pt idx="5">
                  <c:v>1.4999999999999998</c:v>
                </c:pt>
                <c:pt idx="6">
                  <c:v>1.2857142857142856</c:v>
                </c:pt>
                <c:pt idx="7">
                  <c:v>1.125</c:v>
                </c:pt>
                <c:pt idx="8">
                  <c:v>1</c:v>
                </c:pt>
                <c:pt idx="9">
                  <c:v>0.9</c:v>
                </c:pt>
                <c:pt idx="10">
                  <c:v>0.81818181818181823</c:v>
                </c:pt>
                <c:pt idx="11">
                  <c:v>0.75000000000000011</c:v>
                </c:pt>
                <c:pt idx="12">
                  <c:v>0.6923076923076924</c:v>
                </c:pt>
                <c:pt idx="13">
                  <c:v>0.6428571428571429</c:v>
                </c:pt>
                <c:pt idx="14">
                  <c:v>0.6</c:v>
                </c:pt>
                <c:pt idx="15">
                  <c:v>0.5625</c:v>
                </c:pt>
                <c:pt idx="16">
                  <c:v>0.52941176470588225</c:v>
                </c:pt>
                <c:pt idx="17">
                  <c:v>0.49999999999999994</c:v>
                </c:pt>
                <c:pt idx="18">
                  <c:v>0.47368421052631571</c:v>
                </c:pt>
                <c:pt idx="19">
                  <c:v>0.4499999999999999</c:v>
                </c:pt>
                <c:pt idx="20">
                  <c:v>0.42857142857142844</c:v>
                </c:pt>
                <c:pt idx="21">
                  <c:v>0.40909090909090895</c:v>
                </c:pt>
                <c:pt idx="22">
                  <c:v>0.39130434782608681</c:v>
                </c:pt>
                <c:pt idx="23">
                  <c:v>0.37499999999999989</c:v>
                </c:pt>
                <c:pt idx="24">
                  <c:v>0.35999999999999993</c:v>
                </c:pt>
                <c:pt idx="25">
                  <c:v>0.34615384615384603</c:v>
                </c:pt>
                <c:pt idx="26">
                  <c:v>0.3333333333333332</c:v>
                </c:pt>
                <c:pt idx="27">
                  <c:v>0.32142857142857134</c:v>
                </c:pt>
                <c:pt idx="28">
                  <c:v>0.3103448275862068</c:v>
                </c:pt>
                <c:pt idx="29">
                  <c:v>0.29999999999999988</c:v>
                </c:pt>
                <c:pt idx="30">
                  <c:v>0.2903225806451612</c:v>
                </c:pt>
                <c:pt idx="31">
                  <c:v>0.28124999999999989</c:v>
                </c:pt>
                <c:pt idx="32">
                  <c:v>0.2727272727272726</c:v>
                </c:pt>
                <c:pt idx="33">
                  <c:v>0.26470588235294107</c:v>
                </c:pt>
                <c:pt idx="34">
                  <c:v>0.25714285714285701</c:v>
                </c:pt>
              </c:numCache>
            </c:numRef>
          </c:val>
          <c:smooth val="1"/>
          <c:extLst>
            <c:ext xmlns:c16="http://schemas.microsoft.com/office/drawing/2014/chart" uri="{C3380CC4-5D6E-409C-BE32-E72D297353CC}">
              <c16:uniqueId val="{00000000-6BCD-4998-B948-A4B5DFA3024A}"/>
            </c:ext>
          </c:extLst>
        </c:ser>
        <c:dLbls>
          <c:showLegendKey val="0"/>
          <c:showVal val="0"/>
          <c:showCatName val="0"/>
          <c:showSerName val="0"/>
          <c:showPercent val="0"/>
          <c:showBubbleSize val="0"/>
        </c:dLbls>
        <c:marker val="1"/>
        <c:smooth val="0"/>
        <c:axId val="143177600"/>
        <c:axId val="143179136"/>
      </c:lineChart>
      <c:scatterChart>
        <c:scatterStyle val="lineMarker"/>
        <c:varyColors val="0"/>
        <c:ser>
          <c:idx val="2"/>
          <c:order val="1"/>
          <c:tx>
            <c:v>KU Branche</c:v>
          </c:tx>
          <c:spPr>
            <a:ln w="38100">
              <a:solidFill>
                <a:srgbClr val="00B050"/>
              </a:solidFill>
            </a:ln>
          </c:spPr>
          <c:marker>
            <c:symbol val="none"/>
          </c:marker>
          <c:yVal>
            <c:numRef>
              <c:f>'ISO-Kapitalrendite 1'!$E$11:$E$45</c:f>
              <c:numCache>
                <c:formatCode>_ * #,##0.0_ ;_ * \-#,##0.0_ ;_ * "-"??_ ;_ @_ </c:formatCode>
                <c:ptCount val="35"/>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numCache>
            </c:numRef>
          </c:yVal>
          <c:smooth val="0"/>
          <c:extLst>
            <c:ext xmlns:c16="http://schemas.microsoft.com/office/drawing/2014/chart" uri="{C3380CC4-5D6E-409C-BE32-E72D297353CC}">
              <c16:uniqueId val="{00000001-6BCD-4998-B948-A4B5DFA3024A}"/>
            </c:ext>
          </c:extLst>
        </c:ser>
        <c:ser>
          <c:idx val="1"/>
          <c:order val="2"/>
          <c:tx>
            <c:v>Senkrechte</c:v>
          </c:tx>
          <c:spPr>
            <a:ln w="19050">
              <a:solidFill>
                <a:schemeClr val="tx1"/>
              </a:solidFill>
            </a:ln>
          </c:spPr>
          <c:marker>
            <c:symbol val="none"/>
          </c:marker>
          <c:dPt>
            <c:idx val="1"/>
            <c:bubble3D val="0"/>
            <c:spPr>
              <a:ln w="38100">
                <a:solidFill>
                  <a:srgbClr val="00B050"/>
                </a:solidFill>
              </a:ln>
            </c:spPr>
            <c:extLst>
              <c:ext xmlns:c16="http://schemas.microsoft.com/office/drawing/2014/chart" uri="{C3380CC4-5D6E-409C-BE32-E72D297353CC}">
                <c16:uniqueId val="{00000003-6BCD-4998-B948-A4B5DFA3024A}"/>
              </c:ext>
            </c:extLst>
          </c:dPt>
          <c:xVal>
            <c:numRef>
              <c:f>'ISO-Kapitalrendite 1'!$G$4:$G$5</c:f>
              <c:numCache>
                <c:formatCode>_ * #,##0.0_ ;_ * \-#,##0.0_ ;_ * "-"??_ ;_ @_ </c:formatCode>
                <c:ptCount val="2"/>
                <c:pt idx="0">
                  <c:v>10</c:v>
                </c:pt>
                <c:pt idx="1">
                  <c:v>10</c:v>
                </c:pt>
              </c:numCache>
            </c:numRef>
          </c:xVal>
          <c:yVal>
            <c:numRef>
              <c:f>'ISO-Kapitalrendite 1'!$H$4:$H$5</c:f>
              <c:numCache>
                <c:formatCode>_ * #,##0.0_ ;_ * \-#,##0.0_ ;_ * "-"??_ ;_ @_ </c:formatCode>
                <c:ptCount val="2"/>
                <c:pt idx="0">
                  <c:v>0</c:v>
                </c:pt>
                <c:pt idx="1">
                  <c:v>6</c:v>
                </c:pt>
              </c:numCache>
            </c:numRef>
          </c:yVal>
          <c:smooth val="0"/>
          <c:extLst>
            <c:ext xmlns:c16="http://schemas.microsoft.com/office/drawing/2014/chart" uri="{C3380CC4-5D6E-409C-BE32-E72D297353CC}">
              <c16:uniqueId val="{00000004-6BCD-4998-B948-A4B5DFA3024A}"/>
            </c:ext>
          </c:extLst>
        </c:ser>
        <c:ser>
          <c:idx val="3"/>
          <c:order val="3"/>
          <c:tx>
            <c:v>Punkt</c:v>
          </c:tx>
          <c:spPr>
            <a:ln w="28575">
              <a:noFill/>
            </a:ln>
          </c:spPr>
          <c:marker>
            <c:spPr>
              <a:solidFill>
                <a:srgbClr val="FF0000"/>
              </a:solidFill>
              <a:ln>
                <a:noFill/>
              </a:ln>
            </c:spPr>
          </c:marker>
          <c:dPt>
            <c:idx val="0"/>
            <c:marker>
              <c:symbol val="circle"/>
              <c:size val="14"/>
              <c:spPr>
                <a:solidFill>
                  <a:srgbClr val="FF0000"/>
                </a:solidFill>
                <a:ln w="25400">
                  <a:noFill/>
                </a:ln>
              </c:spPr>
            </c:marker>
            <c:bubble3D val="0"/>
            <c:extLst>
              <c:ext xmlns:c16="http://schemas.microsoft.com/office/drawing/2014/chart" uri="{C3380CC4-5D6E-409C-BE32-E72D297353CC}">
                <c16:uniqueId val="{00000005-6BCD-4998-B948-A4B5DFA3024A}"/>
              </c:ext>
            </c:extLst>
          </c:dPt>
          <c:xVal>
            <c:numRef>
              <c:f>'ISO-Kapitalrendite 1'!$E$8</c:f>
              <c:numCache>
                <c:formatCode>_(* #,##0.00_);_(* \(#,##0.00\);_(* "-"??_);_(@_)</c:formatCode>
                <c:ptCount val="1"/>
                <c:pt idx="0">
                  <c:v>4.7247445411743163</c:v>
                </c:pt>
              </c:numCache>
            </c:numRef>
          </c:xVal>
          <c:yVal>
            <c:numRef>
              <c:f>'ISO-Kapitalrendite 1'!$D$6</c:f>
              <c:numCache>
                <c:formatCode>_ * #,##0.0_ ;_ * \-#,##0.0_ ;_ * "-"??_ ;_ @_ </c:formatCode>
                <c:ptCount val="1"/>
                <c:pt idx="0">
                  <c:v>1.4023865417933838</c:v>
                </c:pt>
              </c:numCache>
            </c:numRef>
          </c:yVal>
          <c:smooth val="0"/>
          <c:extLst>
            <c:ext xmlns:c16="http://schemas.microsoft.com/office/drawing/2014/chart" uri="{C3380CC4-5D6E-409C-BE32-E72D297353CC}">
              <c16:uniqueId val="{00000006-6BCD-4998-B948-A4B5DFA3024A}"/>
            </c:ext>
          </c:extLst>
        </c:ser>
        <c:dLbls>
          <c:showLegendKey val="0"/>
          <c:showVal val="0"/>
          <c:showCatName val="0"/>
          <c:showSerName val="0"/>
          <c:showPercent val="0"/>
          <c:showBubbleSize val="0"/>
        </c:dLbls>
        <c:axId val="143177600"/>
        <c:axId val="143179136"/>
      </c:scatterChart>
      <c:catAx>
        <c:axId val="143177600"/>
        <c:scaling>
          <c:orientation val="minMax"/>
        </c:scaling>
        <c:delete val="0"/>
        <c:axPos val="b"/>
        <c:title>
          <c:tx>
            <c:rich>
              <a:bodyPr/>
              <a:lstStyle/>
              <a:p>
                <a:pPr>
                  <a:defRPr/>
                </a:pPr>
                <a:r>
                  <a:rPr lang="en-US"/>
                  <a:t>Umsatzrendite</a:t>
                </a:r>
              </a:p>
            </c:rich>
          </c:tx>
          <c:overlay val="0"/>
        </c:title>
        <c:numFmt formatCode="0%" sourceLinked="0"/>
        <c:majorTickMark val="out"/>
        <c:minorTickMark val="none"/>
        <c:tickLblPos val="nextTo"/>
        <c:crossAx val="143179136"/>
        <c:crosses val="autoZero"/>
        <c:auto val="1"/>
        <c:lblAlgn val="ctr"/>
        <c:lblOffset val="100"/>
        <c:noMultiLvlLbl val="0"/>
      </c:catAx>
      <c:valAx>
        <c:axId val="143179136"/>
        <c:scaling>
          <c:orientation val="minMax"/>
          <c:max val="6"/>
        </c:scaling>
        <c:delete val="0"/>
        <c:axPos val="l"/>
        <c:title>
          <c:tx>
            <c:rich>
              <a:bodyPr/>
              <a:lstStyle/>
              <a:p>
                <a:pPr>
                  <a:defRPr/>
                </a:pPr>
                <a:r>
                  <a:rPr lang="en-US"/>
                  <a:t>Kapitalumschlag</a:t>
                </a:r>
              </a:p>
            </c:rich>
          </c:tx>
          <c:overlay val="0"/>
        </c:title>
        <c:numFmt formatCode="_ * #,##0.0_ ;_ * \-#,##0.0_ ;_ * &quot;-&quot;??_ ;_ @_ " sourceLinked="1"/>
        <c:majorTickMark val="out"/>
        <c:minorTickMark val="none"/>
        <c:tickLblPos val="nextTo"/>
        <c:crossAx val="143177600"/>
        <c:crosses val="autoZero"/>
        <c:crossBetween val="midCat"/>
      </c:valAx>
      <c:spPr>
        <a:ln>
          <a:noFill/>
        </a:ln>
      </c:spPr>
    </c:plotArea>
    <c:plotVisOnly val="1"/>
    <c:dispBlanksAs val="gap"/>
    <c:showDLblsOverMax val="0"/>
  </c:chart>
  <c:txPr>
    <a:bodyPr/>
    <a:lstStyle/>
    <a:p>
      <a:pPr>
        <a:defRPr>
          <a:latin typeface="Arial Narrow" panose="020B060602020203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KU</c:v>
          </c:tx>
          <c:spPr>
            <a:ln w="50800">
              <a:solidFill>
                <a:srgbClr val="C00000"/>
              </a:solidFill>
            </a:ln>
          </c:spPr>
          <c:marker>
            <c:symbol val="none"/>
          </c:marker>
          <c:cat>
            <c:numLit>
              <c:formatCode>General</c:formatCode>
              <c:ptCount val="35"/>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numLit>
          </c:cat>
          <c:val>
            <c:numRef>
              <c:f>'ISO-Kapitalrendite 2'!$B$11:$B$45</c:f>
              <c:numCache>
                <c:formatCode>_ * #,##0.0_ ;_ * \-#,##0.0_ ;_ * "-"??_ ;_ @_ </c:formatCode>
                <c:ptCount val="35"/>
                <c:pt idx="0">
                  <c:v>9</c:v>
                </c:pt>
                <c:pt idx="1">
                  <c:v>4.5</c:v>
                </c:pt>
                <c:pt idx="2">
                  <c:v>3</c:v>
                </c:pt>
                <c:pt idx="3">
                  <c:v>2.25</c:v>
                </c:pt>
                <c:pt idx="4">
                  <c:v>1.7999999999999998</c:v>
                </c:pt>
                <c:pt idx="5">
                  <c:v>1.4999999999999998</c:v>
                </c:pt>
                <c:pt idx="6">
                  <c:v>1.2857142857142856</c:v>
                </c:pt>
                <c:pt idx="7">
                  <c:v>1.125</c:v>
                </c:pt>
                <c:pt idx="8">
                  <c:v>1</c:v>
                </c:pt>
                <c:pt idx="9">
                  <c:v>0.9</c:v>
                </c:pt>
                <c:pt idx="10">
                  <c:v>0.81818181818181823</c:v>
                </c:pt>
                <c:pt idx="11">
                  <c:v>0.75000000000000011</c:v>
                </c:pt>
                <c:pt idx="12">
                  <c:v>0.6923076923076924</c:v>
                </c:pt>
                <c:pt idx="13">
                  <c:v>0.6428571428571429</c:v>
                </c:pt>
                <c:pt idx="14">
                  <c:v>0.6</c:v>
                </c:pt>
                <c:pt idx="15">
                  <c:v>0.5625</c:v>
                </c:pt>
                <c:pt idx="16">
                  <c:v>0.52941176470588225</c:v>
                </c:pt>
                <c:pt idx="17">
                  <c:v>0.49999999999999994</c:v>
                </c:pt>
                <c:pt idx="18">
                  <c:v>0.47368421052631571</c:v>
                </c:pt>
                <c:pt idx="19">
                  <c:v>0.4499999999999999</c:v>
                </c:pt>
                <c:pt idx="20">
                  <c:v>0.42857142857142844</c:v>
                </c:pt>
                <c:pt idx="21">
                  <c:v>0.40909090909090895</c:v>
                </c:pt>
                <c:pt idx="22">
                  <c:v>0.39130434782608681</c:v>
                </c:pt>
                <c:pt idx="23">
                  <c:v>0.37499999999999989</c:v>
                </c:pt>
                <c:pt idx="24">
                  <c:v>0.35999999999999993</c:v>
                </c:pt>
                <c:pt idx="25">
                  <c:v>0.34615384615384603</c:v>
                </c:pt>
                <c:pt idx="26">
                  <c:v>0.3333333333333332</c:v>
                </c:pt>
                <c:pt idx="27">
                  <c:v>0.32142857142857134</c:v>
                </c:pt>
                <c:pt idx="28">
                  <c:v>0.3103448275862068</c:v>
                </c:pt>
                <c:pt idx="29">
                  <c:v>0.29999999999999988</c:v>
                </c:pt>
                <c:pt idx="30">
                  <c:v>0.2903225806451612</c:v>
                </c:pt>
                <c:pt idx="31">
                  <c:v>0.28124999999999989</c:v>
                </c:pt>
                <c:pt idx="32">
                  <c:v>0.2727272727272726</c:v>
                </c:pt>
                <c:pt idx="33">
                  <c:v>0.26470588235294107</c:v>
                </c:pt>
                <c:pt idx="34">
                  <c:v>0.25714285714285701</c:v>
                </c:pt>
              </c:numCache>
            </c:numRef>
          </c:val>
          <c:smooth val="1"/>
          <c:extLst>
            <c:ext xmlns:c16="http://schemas.microsoft.com/office/drawing/2014/chart" uri="{C3380CC4-5D6E-409C-BE32-E72D297353CC}">
              <c16:uniqueId val="{00000000-2804-4DCA-9346-7746F31DEAF3}"/>
            </c:ext>
          </c:extLst>
        </c:ser>
        <c:dLbls>
          <c:showLegendKey val="0"/>
          <c:showVal val="0"/>
          <c:showCatName val="0"/>
          <c:showSerName val="0"/>
          <c:showPercent val="0"/>
          <c:showBubbleSize val="0"/>
        </c:dLbls>
        <c:marker val="1"/>
        <c:smooth val="0"/>
        <c:axId val="143177600"/>
        <c:axId val="143179136"/>
      </c:lineChart>
      <c:scatterChart>
        <c:scatterStyle val="lineMarker"/>
        <c:varyColors val="0"/>
        <c:ser>
          <c:idx val="2"/>
          <c:order val="1"/>
          <c:tx>
            <c:v>KU Branche</c:v>
          </c:tx>
          <c:spPr>
            <a:ln w="38100">
              <a:solidFill>
                <a:srgbClr val="00B050"/>
              </a:solidFill>
            </a:ln>
          </c:spPr>
          <c:marker>
            <c:symbol val="none"/>
          </c:marker>
          <c:yVal>
            <c:numRef>
              <c:f>'ISO-Kapitalrendite 2'!$E$11:$E$45</c:f>
              <c:numCache>
                <c:formatCode>_ * #,##0.0_ ;_ * \-#,##0.0_ ;_ * "-"??_ ;_ @_ </c:formatCode>
                <c:ptCount val="35"/>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numCache>
            </c:numRef>
          </c:yVal>
          <c:smooth val="0"/>
          <c:extLst>
            <c:ext xmlns:c16="http://schemas.microsoft.com/office/drawing/2014/chart" uri="{C3380CC4-5D6E-409C-BE32-E72D297353CC}">
              <c16:uniqueId val="{00000001-2804-4DCA-9346-7746F31DEAF3}"/>
            </c:ext>
          </c:extLst>
        </c:ser>
        <c:ser>
          <c:idx val="1"/>
          <c:order val="2"/>
          <c:tx>
            <c:v>Senkrechte</c:v>
          </c:tx>
          <c:spPr>
            <a:ln w="19050">
              <a:solidFill>
                <a:schemeClr val="tx1"/>
              </a:solidFill>
            </a:ln>
          </c:spPr>
          <c:marker>
            <c:symbol val="none"/>
          </c:marker>
          <c:dPt>
            <c:idx val="1"/>
            <c:bubble3D val="0"/>
            <c:spPr>
              <a:ln w="38100">
                <a:solidFill>
                  <a:srgbClr val="00B050"/>
                </a:solidFill>
              </a:ln>
            </c:spPr>
            <c:extLst>
              <c:ext xmlns:c16="http://schemas.microsoft.com/office/drawing/2014/chart" uri="{C3380CC4-5D6E-409C-BE32-E72D297353CC}">
                <c16:uniqueId val="{00000003-2804-4DCA-9346-7746F31DEAF3}"/>
              </c:ext>
            </c:extLst>
          </c:dPt>
          <c:xVal>
            <c:numRef>
              <c:f>'ISO-Kapitalrendite 2'!$G$4:$G$5</c:f>
              <c:numCache>
                <c:formatCode>_ * #,##0.0_ ;_ * \-#,##0.0_ ;_ * "-"??_ ;_ @_ </c:formatCode>
                <c:ptCount val="2"/>
                <c:pt idx="0">
                  <c:v>10</c:v>
                </c:pt>
                <c:pt idx="1">
                  <c:v>10</c:v>
                </c:pt>
              </c:numCache>
            </c:numRef>
          </c:xVal>
          <c:yVal>
            <c:numRef>
              <c:f>'ISO-Kapitalrendite 2'!$H$4:$H$5</c:f>
              <c:numCache>
                <c:formatCode>_ * #,##0.0_ ;_ * \-#,##0.0_ ;_ * "-"??_ ;_ @_ </c:formatCode>
                <c:ptCount val="2"/>
                <c:pt idx="0">
                  <c:v>0</c:v>
                </c:pt>
                <c:pt idx="1">
                  <c:v>6</c:v>
                </c:pt>
              </c:numCache>
            </c:numRef>
          </c:yVal>
          <c:smooth val="0"/>
          <c:extLst>
            <c:ext xmlns:c16="http://schemas.microsoft.com/office/drawing/2014/chart" uri="{C3380CC4-5D6E-409C-BE32-E72D297353CC}">
              <c16:uniqueId val="{00000004-2804-4DCA-9346-7746F31DEAF3}"/>
            </c:ext>
          </c:extLst>
        </c:ser>
        <c:ser>
          <c:idx val="3"/>
          <c:order val="3"/>
          <c:tx>
            <c:v>Punkt</c:v>
          </c:tx>
          <c:spPr>
            <a:ln w="28575">
              <a:noFill/>
            </a:ln>
          </c:spPr>
          <c:marker>
            <c:spPr>
              <a:solidFill>
                <a:srgbClr val="FF0000"/>
              </a:solidFill>
              <a:ln>
                <a:noFill/>
              </a:ln>
            </c:spPr>
          </c:marker>
          <c:dPt>
            <c:idx val="0"/>
            <c:marker>
              <c:symbol val="circle"/>
              <c:size val="14"/>
              <c:spPr>
                <a:solidFill>
                  <a:srgbClr val="FF0000"/>
                </a:solidFill>
                <a:ln w="25400">
                  <a:noFill/>
                </a:ln>
              </c:spPr>
            </c:marker>
            <c:bubble3D val="0"/>
            <c:extLst>
              <c:ext xmlns:c16="http://schemas.microsoft.com/office/drawing/2014/chart" uri="{C3380CC4-5D6E-409C-BE32-E72D297353CC}">
                <c16:uniqueId val="{00000005-2804-4DCA-9346-7746F31DEAF3}"/>
              </c:ext>
            </c:extLst>
          </c:dPt>
          <c:xVal>
            <c:numRef>
              <c:f>'ISO-Kapitalrendite 2'!$E$8</c:f>
              <c:numCache>
                <c:formatCode>_(* #,##0.00_);_(* \(#,##0.00\);_(* "-"??_);_(@_)</c:formatCode>
                <c:ptCount val="1"/>
                <c:pt idx="0">
                  <c:v>10.657285270519186</c:v>
                </c:pt>
              </c:numCache>
            </c:numRef>
          </c:xVal>
          <c:yVal>
            <c:numRef>
              <c:f>'ISO-Kapitalrendite 2'!$D$6</c:f>
              <c:numCache>
                <c:formatCode>_ * #,##0.0_ ;_ * \-#,##0.0_ ;_ * "-"??_ ;_ @_ </c:formatCode>
                <c:ptCount val="1"/>
                <c:pt idx="0">
                  <c:v>1.1616816004985269</c:v>
                </c:pt>
              </c:numCache>
            </c:numRef>
          </c:yVal>
          <c:smooth val="0"/>
          <c:extLst>
            <c:ext xmlns:c16="http://schemas.microsoft.com/office/drawing/2014/chart" uri="{C3380CC4-5D6E-409C-BE32-E72D297353CC}">
              <c16:uniqueId val="{00000006-2804-4DCA-9346-7746F31DEAF3}"/>
            </c:ext>
          </c:extLst>
        </c:ser>
        <c:dLbls>
          <c:showLegendKey val="0"/>
          <c:showVal val="0"/>
          <c:showCatName val="0"/>
          <c:showSerName val="0"/>
          <c:showPercent val="0"/>
          <c:showBubbleSize val="0"/>
        </c:dLbls>
        <c:axId val="143177600"/>
        <c:axId val="143179136"/>
      </c:scatterChart>
      <c:catAx>
        <c:axId val="143177600"/>
        <c:scaling>
          <c:orientation val="minMax"/>
        </c:scaling>
        <c:delete val="0"/>
        <c:axPos val="b"/>
        <c:title>
          <c:tx>
            <c:rich>
              <a:bodyPr/>
              <a:lstStyle/>
              <a:p>
                <a:pPr>
                  <a:defRPr/>
                </a:pPr>
                <a:r>
                  <a:rPr lang="en-US"/>
                  <a:t>Umsatzrendite</a:t>
                </a:r>
              </a:p>
            </c:rich>
          </c:tx>
          <c:overlay val="0"/>
        </c:title>
        <c:numFmt formatCode="0%" sourceLinked="0"/>
        <c:majorTickMark val="out"/>
        <c:minorTickMark val="none"/>
        <c:tickLblPos val="nextTo"/>
        <c:crossAx val="143179136"/>
        <c:crosses val="autoZero"/>
        <c:auto val="1"/>
        <c:lblAlgn val="ctr"/>
        <c:lblOffset val="100"/>
        <c:noMultiLvlLbl val="0"/>
      </c:catAx>
      <c:valAx>
        <c:axId val="143179136"/>
        <c:scaling>
          <c:orientation val="minMax"/>
          <c:max val="6"/>
        </c:scaling>
        <c:delete val="0"/>
        <c:axPos val="l"/>
        <c:title>
          <c:tx>
            <c:rich>
              <a:bodyPr/>
              <a:lstStyle/>
              <a:p>
                <a:pPr>
                  <a:defRPr/>
                </a:pPr>
                <a:r>
                  <a:rPr lang="en-US"/>
                  <a:t>Kapitalumschlag</a:t>
                </a:r>
              </a:p>
            </c:rich>
          </c:tx>
          <c:overlay val="0"/>
        </c:title>
        <c:numFmt formatCode="_ * #,##0.0_ ;_ * \-#,##0.0_ ;_ * &quot;-&quot;??_ ;_ @_ " sourceLinked="1"/>
        <c:majorTickMark val="out"/>
        <c:minorTickMark val="none"/>
        <c:tickLblPos val="nextTo"/>
        <c:crossAx val="143177600"/>
        <c:crosses val="autoZero"/>
        <c:crossBetween val="midCat"/>
      </c:valAx>
      <c:spPr>
        <a:ln>
          <a:noFill/>
        </a:ln>
      </c:spPr>
    </c:plotArea>
    <c:plotVisOnly val="1"/>
    <c:dispBlanksAs val="gap"/>
    <c:showDLblsOverMax val="0"/>
  </c:chart>
  <c:txPr>
    <a:bodyPr/>
    <a:lstStyle/>
    <a:p>
      <a:pPr>
        <a:defRPr>
          <a:latin typeface="Arial Narrow" panose="020B060602020203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5790663095866"/>
          <c:y val="2.9120630919550271E-2"/>
          <c:w val="0.83940548542849069"/>
          <c:h val="0.85576766454113995"/>
        </c:manualLayout>
      </c:layout>
      <c:lineChart>
        <c:grouping val="standard"/>
        <c:varyColors val="0"/>
        <c:ser>
          <c:idx val="1"/>
          <c:order val="0"/>
          <c:tx>
            <c:strRef>
              <c:f>Grafikdaten!$A$3</c:f>
              <c:strCache>
                <c:ptCount val="1"/>
                <c:pt idx="0">
                  <c:v>Umsatz</c:v>
                </c:pt>
              </c:strCache>
            </c:strRef>
          </c:tx>
          <c:spPr>
            <a:ln w="63500" cap="rnd">
              <a:solidFill>
                <a:schemeClr val="accent6">
                  <a:lumMod val="50000"/>
                </a:schemeClr>
              </a:solidFill>
              <a:round/>
            </a:ln>
            <a:effectLst>
              <a:outerShdw blurRad="50800" dist="38100" dir="2700000" algn="tl" rotWithShape="0">
                <a:prstClr val="black">
                  <a:alpha val="40000"/>
                </a:prstClr>
              </a:outerShdw>
            </a:effectLst>
          </c:spPr>
          <c:marker>
            <c:symbol val="none"/>
          </c:marker>
          <c:cat>
            <c:numRef>
              <c:f>Grafikdaten!$C$2:$L$2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Grafikdaten!$C$3:$L$3</c:f>
              <c:numCache>
                <c:formatCode>_ * #,##0_ ;_ * \-#,##0_ ;_ * "-"??_ ;_ @_ </c:formatCode>
                <c:ptCount val="10"/>
                <c:pt idx="0">
                  <c:v>1995040.11</c:v>
                </c:pt>
                <c:pt idx="1">
                  <c:v>1695486.29</c:v>
                </c:pt>
                <c:pt idx="2">
                  <c:v>2281931.7200000002</c:v>
                </c:pt>
                <c:pt idx="3">
                  <c:v>2179684.71</c:v>
                </c:pt>
                <c:pt idx="4">
                  <c:v>2417056.23</c:v>
                </c:pt>
                <c:pt idx="5">
                  <c:v>2548000</c:v>
                </c:pt>
                <c:pt idx="6">
                  <c:v>2680000</c:v>
                </c:pt>
                <c:pt idx="7">
                  <c:v>2820000</c:v>
                </c:pt>
                <c:pt idx="8">
                  <c:v>2965000</c:v>
                </c:pt>
                <c:pt idx="9">
                  <c:v>3120000</c:v>
                </c:pt>
              </c:numCache>
            </c:numRef>
          </c:val>
          <c:smooth val="1"/>
          <c:extLst>
            <c:ext xmlns:c16="http://schemas.microsoft.com/office/drawing/2014/chart" uri="{C3380CC4-5D6E-409C-BE32-E72D297353CC}">
              <c16:uniqueId val="{00000000-7EEF-4197-98EF-843FBC522948}"/>
            </c:ext>
          </c:extLst>
        </c:ser>
        <c:ser>
          <c:idx val="2"/>
          <c:order val="1"/>
          <c:tx>
            <c:strRef>
              <c:f>Grafikdaten!$A$4</c:f>
              <c:strCache>
                <c:ptCount val="1"/>
                <c:pt idx="0">
                  <c:v>EBITDA</c:v>
                </c:pt>
              </c:strCache>
            </c:strRef>
          </c:tx>
          <c:spPr>
            <a:ln w="50800" cap="rnd">
              <a:solidFill>
                <a:schemeClr val="accent6">
                  <a:lumMod val="75000"/>
                </a:schemeClr>
              </a:solidFill>
              <a:round/>
            </a:ln>
            <a:effectLst>
              <a:outerShdw blurRad="50800" dist="38100" dir="2700000" algn="tl" rotWithShape="0">
                <a:prstClr val="black">
                  <a:alpha val="40000"/>
                </a:prstClr>
              </a:outerShdw>
            </a:effectLst>
          </c:spPr>
          <c:marker>
            <c:symbol val="none"/>
          </c:marker>
          <c:cat>
            <c:numRef>
              <c:f>Grafikdaten!$C$2:$L$2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Grafikdaten!$C$4:$L$4</c:f>
              <c:numCache>
                <c:formatCode>_ * #,##0_ ;_ * \-#,##0_ ;_ * "-"??_ ;_ @_ </c:formatCode>
                <c:ptCount val="10"/>
                <c:pt idx="0">
                  <c:v>150325.54000000047</c:v>
                </c:pt>
                <c:pt idx="1">
                  <c:v>243227.75000000006</c:v>
                </c:pt>
                <c:pt idx="2">
                  <c:v>342924.70000000019</c:v>
                </c:pt>
                <c:pt idx="3">
                  <c:v>-41174.709999999963</c:v>
                </c:pt>
                <c:pt idx="4">
                  <c:v>204549.04999999993</c:v>
                </c:pt>
                <c:pt idx="5">
                  <c:v>396000</c:v>
                </c:pt>
                <c:pt idx="6">
                  <c:v>412000</c:v>
                </c:pt>
                <c:pt idx="7">
                  <c:v>432000</c:v>
                </c:pt>
                <c:pt idx="8">
                  <c:v>449000</c:v>
                </c:pt>
                <c:pt idx="9">
                  <c:v>471000</c:v>
                </c:pt>
              </c:numCache>
            </c:numRef>
          </c:val>
          <c:smooth val="1"/>
          <c:extLst>
            <c:ext xmlns:c16="http://schemas.microsoft.com/office/drawing/2014/chart" uri="{C3380CC4-5D6E-409C-BE32-E72D297353CC}">
              <c16:uniqueId val="{00000001-7EEF-4197-98EF-843FBC522948}"/>
            </c:ext>
          </c:extLst>
        </c:ser>
        <c:ser>
          <c:idx val="3"/>
          <c:order val="2"/>
          <c:tx>
            <c:strRef>
              <c:f>Grafikdaten!$A$5</c:f>
              <c:strCache>
                <c:ptCount val="1"/>
                <c:pt idx="0">
                  <c:v>Jahresgewinn</c:v>
                </c:pt>
              </c:strCache>
            </c:strRef>
          </c:tx>
          <c:spPr>
            <a:ln w="50800" cap="rnd">
              <a:solidFill>
                <a:schemeClr val="accent6">
                  <a:lumMod val="40000"/>
                  <a:lumOff val="60000"/>
                </a:schemeClr>
              </a:solidFill>
              <a:round/>
            </a:ln>
            <a:effectLst>
              <a:outerShdw blurRad="50800" dist="38100" dir="2700000" algn="tl" rotWithShape="0">
                <a:prstClr val="black">
                  <a:alpha val="40000"/>
                </a:prstClr>
              </a:outerShdw>
            </a:effectLst>
          </c:spPr>
          <c:marker>
            <c:symbol val="none"/>
          </c:marker>
          <c:cat>
            <c:numRef>
              <c:f>Grafikdaten!$C$2:$L$2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Grafikdaten!$C$5:$L$5</c:f>
              <c:numCache>
                <c:formatCode>_ * #,##0_ ;_ * \-#,##0_ ;_ * "-"??_ ;_ @_ </c:formatCode>
                <c:ptCount val="10"/>
                <c:pt idx="0">
                  <c:v>21625.020000000484</c:v>
                </c:pt>
                <c:pt idx="1">
                  <c:v>105555.62000000007</c:v>
                </c:pt>
                <c:pt idx="2">
                  <c:v>134733.70000000019</c:v>
                </c:pt>
                <c:pt idx="3">
                  <c:v>-103167.12999999996</c:v>
                </c:pt>
                <c:pt idx="4">
                  <c:v>99450.779999999912</c:v>
                </c:pt>
                <c:pt idx="5">
                  <c:v>258588</c:v>
                </c:pt>
                <c:pt idx="6">
                  <c:v>248588</c:v>
                </c:pt>
                <c:pt idx="7">
                  <c:v>262588</c:v>
                </c:pt>
                <c:pt idx="8">
                  <c:v>275588</c:v>
                </c:pt>
                <c:pt idx="9">
                  <c:v>290588</c:v>
                </c:pt>
              </c:numCache>
            </c:numRef>
          </c:val>
          <c:smooth val="1"/>
          <c:extLst>
            <c:ext xmlns:c16="http://schemas.microsoft.com/office/drawing/2014/chart" uri="{C3380CC4-5D6E-409C-BE32-E72D297353CC}">
              <c16:uniqueId val="{00000002-7EEF-4197-98EF-843FBC522948}"/>
            </c:ext>
          </c:extLst>
        </c:ser>
        <c:ser>
          <c:idx val="4"/>
          <c:order val="3"/>
          <c:tx>
            <c:strRef>
              <c:f>Grafikdaten!$A$6</c:f>
              <c:strCache>
                <c:ptCount val="1"/>
                <c:pt idx="0">
                  <c:v>Bilanzsumme</c:v>
                </c:pt>
              </c:strCache>
            </c:strRef>
          </c:tx>
          <c:spPr>
            <a:ln w="63500" cap="rnd">
              <a:solidFill>
                <a:schemeClr val="accent1">
                  <a:lumMod val="50000"/>
                </a:schemeClr>
              </a:solidFill>
              <a:round/>
            </a:ln>
            <a:effectLst>
              <a:outerShdw blurRad="50800" dist="38100" dir="2700000" algn="tl" rotWithShape="0">
                <a:prstClr val="black">
                  <a:alpha val="40000"/>
                </a:prstClr>
              </a:outerShdw>
            </a:effectLst>
          </c:spPr>
          <c:marker>
            <c:symbol val="none"/>
          </c:marker>
          <c:cat>
            <c:numRef>
              <c:f>Grafikdaten!$C$2:$L$2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Grafikdaten!$C$6:$L$6</c:f>
              <c:numCache>
                <c:formatCode>_ * #,##0_ ;_ * \-#,##0_ ;_ * "-"??_ ;_ @_ </c:formatCode>
                <c:ptCount val="10"/>
                <c:pt idx="0">
                  <c:v>2399808.2900000005</c:v>
                </c:pt>
                <c:pt idx="1">
                  <c:v>2579832.5000000009</c:v>
                </c:pt>
                <c:pt idx="2">
                  <c:v>2580482.7000000011</c:v>
                </c:pt>
                <c:pt idx="3">
                  <c:v>1515816.8600000008</c:v>
                </c:pt>
                <c:pt idx="4">
                  <c:v>1931244.5000000007</c:v>
                </c:pt>
                <c:pt idx="5">
                  <c:v>2455499.6800000006</c:v>
                </c:pt>
                <c:pt idx="6">
                  <c:v>2572771.2486268911</c:v>
                </c:pt>
                <c:pt idx="7">
                  <c:v>2700940.6285624779</c:v>
                </c:pt>
                <c:pt idx="8">
                  <c:v>2835023.2579829996</c:v>
                </c:pt>
                <c:pt idx="9">
                  <c:v>2977531.9024336878</c:v>
                </c:pt>
              </c:numCache>
            </c:numRef>
          </c:val>
          <c:smooth val="1"/>
          <c:extLst>
            <c:ext xmlns:c16="http://schemas.microsoft.com/office/drawing/2014/chart" uri="{C3380CC4-5D6E-409C-BE32-E72D297353CC}">
              <c16:uniqueId val="{00000003-7EEF-4197-98EF-843FBC522948}"/>
            </c:ext>
          </c:extLst>
        </c:ser>
        <c:ser>
          <c:idx val="5"/>
          <c:order val="4"/>
          <c:tx>
            <c:strRef>
              <c:f>Grafikdaten!$A$7</c:f>
              <c:strCache>
                <c:ptCount val="1"/>
                <c:pt idx="0">
                  <c:v>Eigenkapital</c:v>
                </c:pt>
              </c:strCache>
            </c:strRef>
          </c:tx>
          <c:spPr>
            <a:ln w="50800" cap="rnd">
              <a:solidFill>
                <a:schemeClr val="accent1">
                  <a:lumMod val="60000"/>
                  <a:lumOff val="40000"/>
                </a:schemeClr>
              </a:solidFill>
              <a:round/>
            </a:ln>
            <a:effectLst>
              <a:outerShdw blurRad="50800" dist="38100" dir="2700000" algn="tl" rotWithShape="0">
                <a:prstClr val="black">
                  <a:alpha val="40000"/>
                </a:prstClr>
              </a:outerShdw>
            </a:effectLst>
          </c:spPr>
          <c:marker>
            <c:symbol val="none"/>
          </c:marker>
          <c:cat>
            <c:numRef>
              <c:f>Grafikdaten!$C$2:$L$2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Grafikdaten!$C$7:$L$7</c:f>
              <c:numCache>
                <c:formatCode>_ * #,##0_ ;_ * \-#,##0_ ;_ * "-"??_ ;_ @_ </c:formatCode>
                <c:ptCount val="10"/>
                <c:pt idx="0">
                  <c:v>1278667.9800000004</c:v>
                </c:pt>
                <c:pt idx="1">
                  <c:v>1337537.9100000006</c:v>
                </c:pt>
                <c:pt idx="2">
                  <c:v>1359316.3800000008</c:v>
                </c:pt>
                <c:pt idx="3">
                  <c:v>1151285.1800000009</c:v>
                </c:pt>
                <c:pt idx="4">
                  <c:v>1259641.7800000007</c:v>
                </c:pt>
                <c:pt idx="5">
                  <c:v>844811.24862689106</c:v>
                </c:pt>
                <c:pt idx="6">
                  <c:v>885023.62856247788</c:v>
                </c:pt>
                <c:pt idx="7">
                  <c:v>930352.25798299967</c:v>
                </c:pt>
                <c:pt idx="8">
                  <c:v>976811.90243368782</c:v>
                </c:pt>
                <c:pt idx="9">
                  <c:v>1026132.8745358406</c:v>
                </c:pt>
              </c:numCache>
            </c:numRef>
          </c:val>
          <c:smooth val="1"/>
          <c:extLst>
            <c:ext xmlns:c16="http://schemas.microsoft.com/office/drawing/2014/chart" uri="{C3380CC4-5D6E-409C-BE32-E72D297353CC}">
              <c16:uniqueId val="{00000004-7EEF-4197-98EF-843FBC522948}"/>
            </c:ext>
          </c:extLst>
        </c:ser>
        <c:dLbls>
          <c:showLegendKey val="0"/>
          <c:showVal val="0"/>
          <c:showCatName val="0"/>
          <c:showSerName val="0"/>
          <c:showPercent val="0"/>
          <c:showBubbleSize val="0"/>
        </c:dLbls>
        <c:smooth val="0"/>
        <c:axId val="537832088"/>
        <c:axId val="537830120"/>
      </c:lineChart>
      <c:catAx>
        <c:axId val="537832088"/>
        <c:scaling>
          <c:orientation val="minMax"/>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Narrow" panose="020B0606020202030204" pitchFamily="34" charset="0"/>
                    <a:ea typeface="+mn-ea"/>
                    <a:cs typeface="+mn-cs"/>
                  </a:defRPr>
                </a:pPr>
                <a:r>
                  <a:rPr lang="de-CH" sz="1600" b="1"/>
                  <a:t>Geschäftsjahre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537830120"/>
        <c:crosses val="autoZero"/>
        <c:auto val="1"/>
        <c:lblAlgn val="ctr"/>
        <c:lblOffset val="100"/>
        <c:noMultiLvlLbl val="0"/>
      </c:catAx>
      <c:valAx>
        <c:axId val="537830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Narrow" panose="020B0606020202030204" pitchFamily="34" charset="0"/>
                    <a:ea typeface="+mn-ea"/>
                    <a:cs typeface="+mn-cs"/>
                  </a:defRPr>
                </a:pPr>
                <a:r>
                  <a:rPr lang="de-CH" sz="1600" b="1"/>
                  <a:t>Beträge in CHF</a:t>
                </a:r>
              </a:p>
            </c:rich>
          </c:tx>
          <c:layout>
            <c:manualLayout>
              <c:xMode val="edge"/>
              <c:yMode val="edge"/>
              <c:x val="7.5649071050823699E-3"/>
              <c:y val="0.3255939375777252"/>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title>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crossAx val="537832088"/>
        <c:crosses val="autoZero"/>
        <c:crossBetween val="midCat"/>
      </c:valAx>
      <c:spPr>
        <a:noFill/>
        <a:ln>
          <a:noFill/>
        </a:ln>
        <a:effectLst/>
      </c:spPr>
    </c:plotArea>
    <c:legend>
      <c:legendPos val="b"/>
      <c:layout>
        <c:manualLayout>
          <c:xMode val="edge"/>
          <c:yMode val="edge"/>
          <c:x val="0.61275251531058617"/>
          <c:y val="0.35364191824200114"/>
          <c:w val="0.29982850901793046"/>
          <c:h val="0.22186171060601234"/>
        </c:manualLayout>
      </c:layout>
      <c:overlay val="0"/>
      <c:spPr>
        <a:solidFill>
          <a:schemeClr val="bg1">
            <a:lumMod val="95000"/>
          </a:schemeClr>
        </a:solidFill>
        <a:ln>
          <a:solidFill>
            <a:schemeClr val="accent1"/>
          </a:solid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Narrow" panose="020B060602020203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115" workbookViewId="0"/>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115" workbookViewId="0"/>
  </sheetViews>
  <pageMargins left="0.7" right="0.7" top="0.78740157499999996" bottom="0.78740157499999996"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absoluteAnchor>
    <xdr:pos x="0" y="0"/>
    <xdr:ext cx="9301370" cy="6013174"/>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1458154</xdr:colOff>
      <xdr:row>13</xdr:row>
      <xdr:rowOff>86552</xdr:rowOff>
    </xdr:from>
    <xdr:to>
      <xdr:col>11</xdr:col>
      <xdr:colOff>650186</xdr:colOff>
      <xdr:row>27</xdr:row>
      <xdr:rowOff>156403</xdr:rowOff>
    </xdr:to>
    <xdr:graphicFrame macro="">
      <xdr:nvGraphicFramePr>
        <xdr:cNvPr id="2" name="Diagramm 1">
          <a:extLst>
            <a:ext uri="{FF2B5EF4-FFF2-40B4-BE49-F238E27FC236}">
              <a16:creationId xmlns:a16="http://schemas.microsoft.com/office/drawing/2014/main" id="{A2E5A314-7F3A-47F7-ACFE-10024403D6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1695450</xdr:colOff>
      <xdr:row>16</xdr:row>
      <xdr:rowOff>133349</xdr:rowOff>
    </xdr:from>
    <xdr:to>
      <xdr:col>11</xdr:col>
      <xdr:colOff>0</xdr:colOff>
      <xdr:row>26</xdr:row>
      <xdr:rowOff>174625</xdr:rowOff>
    </xdr:to>
    <xdr:graphicFrame macro="">
      <xdr:nvGraphicFramePr>
        <xdr:cNvPr id="3" name="Diagramm 2">
          <a:extLst>
            <a:ext uri="{FF2B5EF4-FFF2-40B4-BE49-F238E27FC236}">
              <a16:creationId xmlns:a16="http://schemas.microsoft.com/office/drawing/2014/main" id="{875341BF-7CBB-4BCF-8E36-49D59ABAC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281268</xdr:colOff>
      <xdr:row>10</xdr:row>
      <xdr:rowOff>122705</xdr:rowOff>
    </xdr:from>
    <xdr:to>
      <xdr:col>15</xdr:col>
      <xdr:colOff>505386</xdr:colOff>
      <xdr:row>33</xdr:row>
      <xdr:rowOff>15128</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501919</xdr:colOff>
      <xdr:row>25</xdr:row>
      <xdr:rowOff>178536</xdr:rowOff>
    </xdr:from>
    <xdr:ext cx="1418337" cy="254237"/>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10569844" y="5636361"/>
          <a:ext cx="1418337" cy="2542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de-CH" sz="1100" b="1">
              <a:solidFill>
                <a:srgbClr val="00B050"/>
              </a:solidFill>
              <a:latin typeface="Arial Narrow" panose="020B0606020202030204" pitchFamily="34" charset="0"/>
              <a:cs typeface="Arial" panose="020B0604020202020204" pitchFamily="34" charset="0"/>
            </a:rPr>
            <a:t>Branchendurchschnitt</a:t>
          </a:r>
        </a:p>
      </xdr:txBody>
    </xdr:sp>
    <xdr:clientData/>
  </xdr:oneCellAnchor>
  <xdr:oneCellAnchor>
    <xdr:from>
      <xdr:col>9</xdr:col>
      <xdr:colOff>367887</xdr:colOff>
      <xdr:row>10</xdr:row>
      <xdr:rowOff>152598</xdr:rowOff>
    </xdr:from>
    <xdr:ext cx="254237" cy="1418337"/>
    <xdr:sp macro="" textlink="">
      <xdr:nvSpPr>
        <xdr:cNvPr id="4" name="Textfeld 3">
          <a:extLst>
            <a:ext uri="{FF2B5EF4-FFF2-40B4-BE49-F238E27FC236}">
              <a16:creationId xmlns:a16="http://schemas.microsoft.com/office/drawing/2014/main" id="{00000000-0008-0000-0300-000004000000}"/>
            </a:ext>
          </a:extLst>
        </xdr:cNvPr>
        <xdr:cNvSpPr txBox="1"/>
      </xdr:nvSpPr>
      <xdr:spPr>
        <a:xfrm rot="16200000">
          <a:off x="6805762" y="3049223"/>
          <a:ext cx="1418337" cy="2542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de-CH" sz="1100" b="1">
              <a:solidFill>
                <a:srgbClr val="00B050"/>
              </a:solidFill>
              <a:latin typeface="Arial Narrow" panose="020B0606020202030204" pitchFamily="34" charset="0"/>
              <a:cs typeface="Arial" panose="020B0604020202020204" pitchFamily="34" charset="0"/>
            </a:rPr>
            <a:t>Branchendurchschnitt</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281268</xdr:colOff>
      <xdr:row>10</xdr:row>
      <xdr:rowOff>122705</xdr:rowOff>
    </xdr:from>
    <xdr:to>
      <xdr:col>15</xdr:col>
      <xdr:colOff>505386</xdr:colOff>
      <xdr:row>33</xdr:row>
      <xdr:rowOff>15128</xdr:rowOff>
    </xdr:to>
    <xdr:graphicFrame macro="">
      <xdr:nvGraphicFramePr>
        <xdr:cNvPr id="2" name="Diagramm 1">
          <a:extLst>
            <a:ext uri="{FF2B5EF4-FFF2-40B4-BE49-F238E27FC236}">
              <a16:creationId xmlns:a16="http://schemas.microsoft.com/office/drawing/2014/main" id="{B983A042-5403-41F6-B5EA-6CE8D4051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13</xdr:col>
      <xdr:colOff>530494</xdr:colOff>
      <xdr:row>25</xdr:row>
      <xdr:rowOff>159486</xdr:rowOff>
    </xdr:from>
    <xdr:ext cx="1418337" cy="254237"/>
    <xdr:sp macro="" textlink="">
      <xdr:nvSpPr>
        <xdr:cNvPr id="3" name="Textfeld 2">
          <a:extLst>
            <a:ext uri="{FF2B5EF4-FFF2-40B4-BE49-F238E27FC236}">
              <a16:creationId xmlns:a16="http://schemas.microsoft.com/office/drawing/2014/main" id="{7D2F543C-59FA-4D51-9B6F-43CDFBBC2E98}"/>
            </a:ext>
          </a:extLst>
        </xdr:cNvPr>
        <xdr:cNvSpPr txBox="1"/>
      </xdr:nvSpPr>
      <xdr:spPr>
        <a:xfrm>
          <a:off x="10598419" y="5617311"/>
          <a:ext cx="1418337" cy="2542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de-CH" sz="1100" b="1">
              <a:solidFill>
                <a:srgbClr val="00B050"/>
              </a:solidFill>
              <a:latin typeface="Arial Narrow" panose="020B0606020202030204" pitchFamily="34" charset="0"/>
              <a:cs typeface="Arial" panose="020B0604020202020204" pitchFamily="34" charset="0"/>
            </a:rPr>
            <a:t>Branchendurchschnitt</a:t>
          </a:r>
        </a:p>
      </xdr:txBody>
    </xdr:sp>
    <xdr:clientData/>
  </xdr:oneCellAnchor>
  <xdr:oneCellAnchor>
    <xdr:from>
      <xdr:col>8</xdr:col>
      <xdr:colOff>663162</xdr:colOff>
      <xdr:row>10</xdr:row>
      <xdr:rowOff>200223</xdr:rowOff>
    </xdr:from>
    <xdr:ext cx="254237" cy="1418337"/>
    <xdr:sp macro="" textlink="">
      <xdr:nvSpPr>
        <xdr:cNvPr id="4" name="Textfeld 3">
          <a:extLst>
            <a:ext uri="{FF2B5EF4-FFF2-40B4-BE49-F238E27FC236}">
              <a16:creationId xmlns:a16="http://schemas.microsoft.com/office/drawing/2014/main" id="{4592700F-C9A9-48A2-9EFE-09881579EA15}"/>
            </a:ext>
          </a:extLst>
        </xdr:cNvPr>
        <xdr:cNvSpPr txBox="1"/>
      </xdr:nvSpPr>
      <xdr:spPr>
        <a:xfrm rot="16200000">
          <a:off x="6339037" y="3096848"/>
          <a:ext cx="1418337" cy="2542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de-CH" sz="1100" b="1">
              <a:solidFill>
                <a:srgbClr val="00B050"/>
              </a:solidFill>
              <a:latin typeface="Arial Narrow" panose="020B0606020202030204" pitchFamily="34" charset="0"/>
              <a:cs typeface="Arial" panose="020B0604020202020204" pitchFamily="34" charset="0"/>
            </a:rPr>
            <a:t>Branchendurchschnitt</a:t>
          </a:r>
        </a:p>
      </xdr:txBody>
    </xdr:sp>
    <xdr:clientData/>
  </xdr:oneCellAnchor>
</xdr:wsDr>
</file>

<file path=xl/drawings/drawing4.xml><?xml version="1.0" encoding="utf-8"?>
<xdr:wsDr xmlns:xdr="http://schemas.openxmlformats.org/drawingml/2006/spreadsheetDrawing" xmlns:a="http://schemas.openxmlformats.org/drawingml/2006/main">
  <xdr:absoluteAnchor>
    <xdr:pos x="0" y="0"/>
    <xdr:ext cx="9301370" cy="6013174"/>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8</xdr:col>
      <xdr:colOff>9525</xdr:colOff>
      <xdr:row>12</xdr:row>
      <xdr:rowOff>28575</xdr:rowOff>
    </xdr:from>
    <xdr:to>
      <xdr:col>13</xdr:col>
      <xdr:colOff>9525</xdr:colOff>
      <xdr:row>27</xdr:row>
      <xdr:rowOff>28575</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269557</xdr:colOff>
          <xdr:row>2</xdr:row>
          <xdr:rowOff>79058</xdr:rowOff>
        </xdr:from>
        <xdr:to>
          <xdr:col>21</xdr:col>
          <xdr:colOff>364807</xdr:colOff>
          <xdr:row>20</xdr:row>
          <xdr:rowOff>117158</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I$13:$M$27" spid="_x0000_s38093"/>
                </a:ext>
              </a:extLst>
            </xdr:cNvPicPr>
          </xdr:nvPicPr>
          <xdr:blipFill>
            <a:blip xmlns:r="http://schemas.openxmlformats.org/officeDocument/2006/relationships" r:embed="rId2"/>
            <a:srcRect/>
            <a:stretch>
              <a:fillRect/>
            </a:stretch>
          </xdr:blipFill>
          <xdr:spPr bwMode="auto">
            <a:xfrm rot="5400000">
              <a:off x="14376082" y="1317308"/>
              <a:ext cx="3810000" cy="31432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absoluteAnchor>
    <xdr:pos x="21981" y="1511366"/>
    <xdr:ext cx="4133850" cy="4430769"/>
    <xdr:graphicFrame macro="">
      <xdr:nvGraphicFramePr>
        <xdr:cNvPr id="2" name="Diagramm 1">
          <a:extLst>
            <a:ext uri="{FF2B5EF4-FFF2-40B4-BE49-F238E27FC236}">
              <a16:creationId xmlns:a16="http://schemas.microsoft.com/office/drawing/2014/main" id="{697C06E7-E319-41D7-BB2D-F4FA67994C7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8</xdr:row>
      <xdr:rowOff>38100</xdr:rowOff>
    </xdr:from>
    <xdr:to>
      <xdr:col>3</xdr:col>
      <xdr:colOff>1640695</xdr:colOff>
      <xdr:row>11</xdr:row>
      <xdr:rowOff>47626</xdr:rowOff>
    </xdr:to>
    <xdr:pic>
      <xdr:nvPicPr>
        <xdr:cNvPr id="3" name="Grafik 2">
          <a:extLst>
            <a:ext uri="{FF2B5EF4-FFF2-40B4-BE49-F238E27FC236}">
              <a16:creationId xmlns:a16="http://schemas.microsoft.com/office/drawing/2014/main" id="{0B2AA2CA-7441-4253-970F-47B949CD7B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0400" y="4057650"/>
          <a:ext cx="1640695" cy="5810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85725</xdr:rowOff>
    </xdr:from>
    <xdr:to>
      <xdr:col>1</xdr:col>
      <xdr:colOff>4095750</xdr:colOff>
      <xdr:row>14</xdr:row>
      <xdr:rowOff>57150</xdr:rowOff>
    </xdr:to>
    <xdr:graphicFrame macro="">
      <xdr:nvGraphicFramePr>
        <xdr:cNvPr id="2" name="Diagramm 1">
          <a:extLst>
            <a:ext uri="{FF2B5EF4-FFF2-40B4-BE49-F238E27FC236}">
              <a16:creationId xmlns:a16="http://schemas.microsoft.com/office/drawing/2014/main" id="{67DD092E-2EB7-4E25-8220-D14361C73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xdr:colOff>
      <xdr:row>2</xdr:row>
      <xdr:rowOff>95251</xdr:rowOff>
    </xdr:from>
    <xdr:to>
      <xdr:col>5</xdr:col>
      <xdr:colOff>2171700</xdr:colOff>
      <xdr:row>14</xdr:row>
      <xdr:rowOff>57151</xdr:rowOff>
    </xdr:to>
    <xdr:graphicFrame macro="">
      <xdr:nvGraphicFramePr>
        <xdr:cNvPr id="3" name="Diagramm 2">
          <a:extLst>
            <a:ext uri="{FF2B5EF4-FFF2-40B4-BE49-F238E27FC236}">
              <a16:creationId xmlns:a16="http://schemas.microsoft.com/office/drawing/2014/main" id="{B8BB87EA-AB94-453D-8075-A3C7DA6D3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1323976"/>
    <xdr:ext cx="9144000" cy="4705350"/>
    <xdr:graphicFrame macro="">
      <xdr:nvGraphicFramePr>
        <xdr:cNvPr id="2" name="Diagramm 1">
          <a:extLst>
            <a:ext uri="{FF2B5EF4-FFF2-40B4-BE49-F238E27FC236}">
              <a16:creationId xmlns:a16="http://schemas.microsoft.com/office/drawing/2014/main" id="{C3A41CE6-C9B4-4663-875E-595F951752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5"/>
  <sheetViews>
    <sheetView showGridLines="0" tabSelected="1" zoomScale="115" zoomScaleNormal="115" workbookViewId="0"/>
  </sheetViews>
  <sheetFormatPr baseColWidth="10" defaultColWidth="11.42578125" defaultRowHeight="16.5" x14ac:dyDescent="0.3"/>
  <cols>
    <col min="1" max="1" width="40.140625" style="1" customWidth="1"/>
    <col min="2" max="2" width="23.42578125" style="1" customWidth="1"/>
    <col min="3" max="3" width="12" style="1" customWidth="1"/>
    <col min="4" max="4" width="2.7109375" style="1" customWidth="1"/>
    <col min="5" max="6" width="12.7109375" style="1" customWidth="1"/>
    <col min="7" max="8" width="10.7109375" style="1" customWidth="1"/>
    <col min="9" max="9" width="8.7109375" style="1" customWidth="1"/>
    <col min="10" max="12" width="10.7109375" style="1" customWidth="1"/>
    <col min="13" max="13" width="8.7109375" style="1" customWidth="1"/>
    <col min="14" max="16" width="13.28515625" style="1" customWidth="1"/>
    <col min="17" max="20" width="11.42578125" style="69"/>
    <col min="21" max="16384" width="11.42578125" style="1"/>
  </cols>
  <sheetData>
    <row r="1" spans="1:20" s="199" customFormat="1" ht="30" customHeight="1" x14ac:dyDescent="0.35">
      <c r="A1" s="405" t="str">
        <f>CONCATENATE(B5,", ",B8)</f>
        <v>Muster AG, 6314 Unterägeri</v>
      </c>
      <c r="B1" s="237"/>
      <c r="C1" s="237"/>
      <c r="D1" s="237"/>
      <c r="E1" s="237"/>
      <c r="Q1" s="238"/>
      <c r="R1" s="238"/>
      <c r="S1" s="238"/>
      <c r="T1" s="238"/>
    </row>
    <row r="2" spans="1:20" x14ac:dyDescent="0.3">
      <c r="A2" s="73" t="s">
        <v>535</v>
      </c>
    </row>
    <row r="3" spans="1:20" s="54" customFormat="1" ht="20.25" x14ac:dyDescent="0.3">
      <c r="A3" s="2" t="s">
        <v>183</v>
      </c>
      <c r="B3" s="3"/>
      <c r="C3" s="3"/>
      <c r="D3" s="3"/>
      <c r="E3" s="3"/>
      <c r="F3" s="3"/>
      <c r="G3" s="3"/>
      <c r="H3" s="3"/>
      <c r="I3" s="3"/>
      <c r="J3" s="4"/>
      <c r="K3" s="4"/>
      <c r="L3" s="4"/>
      <c r="M3" s="4"/>
      <c r="N3" s="4"/>
      <c r="O3" s="4"/>
      <c r="P3" s="4"/>
      <c r="Q3" s="70"/>
      <c r="R3" s="70"/>
      <c r="S3" s="70"/>
      <c r="T3" s="70"/>
    </row>
    <row r="4" spans="1:20" ht="6" customHeight="1" x14ac:dyDescent="0.3"/>
    <row r="5" spans="1:20" x14ac:dyDescent="0.3">
      <c r="A5" s="14" t="s">
        <v>516</v>
      </c>
      <c r="B5" s="395" t="s">
        <v>529</v>
      </c>
      <c r="C5" s="395"/>
      <c r="E5" s="75"/>
      <c r="J5" s="72"/>
      <c r="P5" s="1" t="s">
        <v>439</v>
      </c>
    </row>
    <row r="6" spans="1:20" x14ac:dyDescent="0.3">
      <c r="A6" s="14" t="s">
        <v>517</v>
      </c>
      <c r="B6" s="395" t="s">
        <v>439</v>
      </c>
      <c r="C6" s="395"/>
      <c r="E6" s="75"/>
      <c r="J6" s="72"/>
      <c r="P6" s="1" t="s">
        <v>380</v>
      </c>
    </row>
    <row r="7" spans="1:20" x14ac:dyDescent="0.3">
      <c r="A7" s="14" t="s">
        <v>518</v>
      </c>
      <c r="B7" s="395" t="s">
        <v>530</v>
      </c>
      <c r="C7" s="395"/>
      <c r="E7" s="75"/>
      <c r="J7" s="72"/>
      <c r="P7" s="1" t="s">
        <v>440</v>
      </c>
    </row>
    <row r="8" spans="1:20" x14ac:dyDescent="0.3">
      <c r="A8" s="14"/>
      <c r="B8" s="395" t="s">
        <v>520</v>
      </c>
      <c r="C8" s="395"/>
      <c r="E8" s="75"/>
      <c r="J8" s="72"/>
      <c r="P8" s="1" t="s">
        <v>441</v>
      </c>
    </row>
    <row r="9" spans="1:20" x14ac:dyDescent="0.3">
      <c r="A9" s="14" t="s">
        <v>519</v>
      </c>
      <c r="B9" s="395" t="s">
        <v>531</v>
      </c>
      <c r="C9" s="395"/>
      <c r="E9" s="75"/>
      <c r="J9" s="72"/>
    </row>
    <row r="10" spans="1:20" ht="6" customHeight="1" x14ac:dyDescent="0.3"/>
    <row r="11" spans="1:20" x14ac:dyDescent="0.3">
      <c r="A11" s="14" t="s">
        <v>214</v>
      </c>
      <c r="B11" s="74"/>
      <c r="C11" s="74"/>
      <c r="D11" s="74"/>
      <c r="E11" s="170">
        <v>45291</v>
      </c>
    </row>
    <row r="12" spans="1:20" ht="6" customHeight="1" x14ac:dyDescent="0.3"/>
    <row r="13" spans="1:20" x14ac:dyDescent="0.3">
      <c r="A13" s="14" t="s">
        <v>185</v>
      </c>
      <c r="B13" s="68" t="s">
        <v>510</v>
      </c>
      <c r="C13" s="68"/>
      <c r="D13" s="68"/>
      <c r="E13" s="68"/>
      <c r="F13" s="68"/>
      <c r="H13" s="38" t="s">
        <v>184</v>
      </c>
      <c r="I13" s="65">
        <v>1.0722693888310841</v>
      </c>
    </row>
    <row r="14" spans="1:20" ht="6" customHeight="1" x14ac:dyDescent="0.3"/>
    <row r="15" spans="1:20" x14ac:dyDescent="0.3">
      <c r="A15" s="14" t="s">
        <v>201</v>
      </c>
      <c r="E15" s="74" t="s">
        <v>57</v>
      </c>
      <c r="F15" s="363">
        <v>1.4999999999999999E-2</v>
      </c>
    </row>
    <row r="16" spans="1:20" x14ac:dyDescent="0.3">
      <c r="A16" s="14" t="s">
        <v>219</v>
      </c>
      <c r="E16" s="74" t="s">
        <v>319</v>
      </c>
      <c r="F16" s="363">
        <v>6.8000000000000005E-2</v>
      </c>
    </row>
    <row r="17" spans="1:13" ht="6" customHeight="1" x14ac:dyDescent="0.3"/>
    <row r="18" spans="1:13" x14ac:dyDescent="0.3">
      <c r="A18" s="14" t="s">
        <v>200</v>
      </c>
      <c r="B18" s="1" t="s">
        <v>314</v>
      </c>
      <c r="E18" s="75" t="s">
        <v>320</v>
      </c>
      <c r="F18" s="81">
        <v>1.4999999999999999E-2</v>
      </c>
      <c r="G18" s="72" t="s">
        <v>196</v>
      </c>
      <c r="J18" s="72"/>
    </row>
    <row r="19" spans="1:13" x14ac:dyDescent="0.3">
      <c r="A19" s="14"/>
      <c r="B19" s="1" t="s">
        <v>315</v>
      </c>
      <c r="E19" s="75" t="s">
        <v>321</v>
      </c>
      <c r="F19" s="81">
        <v>5.0000000000000001E-3</v>
      </c>
      <c r="G19" s="72" t="s">
        <v>197</v>
      </c>
      <c r="J19" s="72"/>
    </row>
    <row r="20" spans="1:13" x14ac:dyDescent="0.3">
      <c r="A20" s="14"/>
      <c r="B20" s="1" t="s">
        <v>316</v>
      </c>
      <c r="E20" s="75" t="s">
        <v>322</v>
      </c>
      <c r="F20" s="81">
        <v>0.03</v>
      </c>
      <c r="G20" s="72" t="s">
        <v>198</v>
      </c>
      <c r="J20" s="72"/>
    </row>
    <row r="21" spans="1:13" x14ac:dyDescent="0.3">
      <c r="A21" s="14"/>
      <c r="B21" s="1" t="s">
        <v>317</v>
      </c>
      <c r="E21" s="75" t="s">
        <v>220</v>
      </c>
      <c r="F21" s="81">
        <v>0</v>
      </c>
      <c r="G21" s="72" t="s">
        <v>221</v>
      </c>
      <c r="J21" s="72"/>
    </row>
    <row r="22" spans="1:13" x14ac:dyDescent="0.3">
      <c r="A22" s="14"/>
      <c r="B22" s="1" t="s">
        <v>444</v>
      </c>
      <c r="E22" s="75"/>
      <c r="F22" s="81">
        <v>0</v>
      </c>
      <c r="G22" s="72" t="s">
        <v>445</v>
      </c>
      <c r="J22" s="72"/>
    </row>
    <row r="23" spans="1:13" x14ac:dyDescent="0.3">
      <c r="A23" s="14"/>
      <c r="B23" s="1" t="s">
        <v>423</v>
      </c>
      <c r="E23" s="75" t="s">
        <v>424</v>
      </c>
      <c r="F23" s="82">
        <v>0</v>
      </c>
      <c r="G23" s="72" t="s">
        <v>473</v>
      </c>
      <c r="J23" s="72"/>
    </row>
    <row r="24" spans="1:13" x14ac:dyDescent="0.3">
      <c r="A24" s="14"/>
      <c r="E24" s="75" t="s">
        <v>67</v>
      </c>
      <c r="F24" s="82">
        <v>8.5000000000000006E-3</v>
      </c>
      <c r="G24" s="72" t="s">
        <v>199</v>
      </c>
      <c r="J24" s="72"/>
    </row>
    <row r="25" spans="1:13" x14ac:dyDescent="0.3">
      <c r="A25" s="14"/>
      <c r="E25" s="75" t="s">
        <v>323</v>
      </c>
      <c r="F25" s="82">
        <v>3.5000000000000003E-2</v>
      </c>
      <c r="G25" s="348"/>
      <c r="H25" s="348"/>
      <c r="I25" s="349">
        <f>'Stille Reserven'!C2</f>
        <v>2019</v>
      </c>
      <c r="J25" s="349">
        <f>'Stille Reserven'!D2</f>
        <v>2020</v>
      </c>
      <c r="K25" s="349">
        <f>'Stille Reserven'!E2</f>
        <v>2021</v>
      </c>
      <c r="L25" s="349">
        <f>'Stille Reserven'!F2</f>
        <v>2022</v>
      </c>
      <c r="M25" s="349">
        <f>'Stille Reserven'!G2</f>
        <v>2023</v>
      </c>
    </row>
    <row r="26" spans="1:13" x14ac:dyDescent="0.3">
      <c r="A26" s="14"/>
      <c r="E26" s="75"/>
      <c r="F26" s="353">
        <f>-AVERAGE(I27:M27)/AVERAGE(Basisdaten!I26:M26)</f>
        <v>5.2023488894723628E-2</v>
      </c>
      <c r="G26" s="350"/>
      <c r="H26" s="351" t="s">
        <v>464</v>
      </c>
      <c r="I26" s="352">
        <f>SUMIF(Bewertung!$B$38:$B$69,"ja",Bewertung!D38:D69)</f>
        <v>886425.29</v>
      </c>
      <c r="J26" s="352">
        <f>SUMIF(Bewertung!$B$38:$B$69,"ja",Bewertung!E38:E69)</f>
        <v>1028880.76</v>
      </c>
      <c r="K26" s="352">
        <f>SUMIF(Bewertung!$B$38:$B$69,"ja",Bewertung!F38:F69)</f>
        <v>963340.85</v>
      </c>
      <c r="L26" s="352">
        <f>SUMIF(Bewertung!$B$38:$B$69,"ja",Bewertung!G38:G69)</f>
        <v>165042.19</v>
      </c>
      <c r="M26" s="352">
        <f>SUMIF(Bewertung!$B$38:$B$69,"ja",Bewertung!H38:H69)</f>
        <v>169332.25</v>
      </c>
    </row>
    <row r="27" spans="1:13" x14ac:dyDescent="0.3">
      <c r="A27" s="14"/>
      <c r="E27" s="75"/>
      <c r="F27" s="346"/>
      <c r="G27" s="350"/>
      <c r="H27" s="351" t="s">
        <v>462</v>
      </c>
      <c r="I27" s="352">
        <f>Bewertung!D126</f>
        <v>-46935.049999999996</v>
      </c>
      <c r="J27" s="352">
        <f>Bewertung!E126</f>
        <v>-35560.89</v>
      </c>
      <c r="K27" s="352">
        <f>Bewertung!F126</f>
        <v>-36439.32</v>
      </c>
      <c r="L27" s="352">
        <f>Bewertung!G126</f>
        <v>-31114.93</v>
      </c>
      <c r="M27" s="352">
        <f>Bewertung!H126</f>
        <v>-17102.39</v>
      </c>
    </row>
    <row r="28" spans="1:13" ht="6" customHeight="1" x14ac:dyDescent="0.3"/>
    <row r="29" spans="1:13" ht="15" customHeight="1" x14ac:dyDescent="0.3">
      <c r="A29" s="14" t="s">
        <v>186</v>
      </c>
      <c r="B29" s="68" t="s">
        <v>511</v>
      </c>
      <c r="C29" s="68"/>
      <c r="D29" s="68"/>
      <c r="E29" s="68"/>
      <c r="F29" s="63" t="s">
        <v>75</v>
      </c>
      <c r="G29" s="63" t="s">
        <v>74</v>
      </c>
    </row>
    <row r="30" spans="1:13" x14ac:dyDescent="0.3">
      <c r="B30" s="64" t="str">
        <f>CONCATENATE("EBIT-Multiple ",$B$29)</f>
        <v>EBIT-Multiple Maschinen- und Anlagenbau</v>
      </c>
      <c r="C30" s="64"/>
      <c r="D30" s="64"/>
      <c r="E30" s="64"/>
      <c r="F30" s="65">
        <v>5.2</v>
      </c>
      <c r="G30" s="65">
        <v>7</v>
      </c>
    </row>
    <row r="31" spans="1:13" x14ac:dyDescent="0.3">
      <c r="B31" s="64" t="str">
        <f>CONCATENATE("Umsatz-Multiple ",$B$29)</f>
        <v>Umsatz-Multiple Maschinen- und Anlagenbau</v>
      </c>
      <c r="C31" s="64"/>
      <c r="D31" s="64"/>
      <c r="E31" s="64"/>
      <c r="F31" s="65">
        <v>0.5</v>
      </c>
      <c r="G31" s="65">
        <v>0.76</v>
      </c>
    </row>
    <row r="32" spans="1:13" ht="6" customHeight="1" x14ac:dyDescent="0.3"/>
    <row r="33" spans="1:12" x14ac:dyDescent="0.3">
      <c r="A33" s="14" t="s">
        <v>212</v>
      </c>
      <c r="B33" s="68" t="s">
        <v>512</v>
      </c>
      <c r="C33" s="68"/>
      <c r="D33" s="68"/>
      <c r="E33" s="68"/>
      <c r="F33" s="68"/>
    </row>
    <row r="34" spans="1:12" x14ac:dyDescent="0.3">
      <c r="B34" s="1" t="s">
        <v>165</v>
      </c>
      <c r="E34" s="1" t="s">
        <v>222</v>
      </c>
      <c r="F34" s="66">
        <v>0.35199999999999998</v>
      </c>
    </row>
    <row r="35" spans="1:12" x14ac:dyDescent="0.3">
      <c r="B35" s="1" t="s">
        <v>223</v>
      </c>
      <c r="E35" s="1" t="s">
        <v>224</v>
      </c>
      <c r="F35" s="66">
        <v>0.83899999999999997</v>
      </c>
    </row>
    <row r="36" spans="1:12" x14ac:dyDescent="0.3">
      <c r="B36" s="1" t="s">
        <v>225</v>
      </c>
      <c r="E36" s="1" t="s">
        <v>226</v>
      </c>
      <c r="F36" s="66">
        <v>1.244</v>
      </c>
    </row>
    <row r="37" spans="1:12" x14ac:dyDescent="0.3">
      <c r="B37" s="1" t="s">
        <v>227</v>
      </c>
      <c r="E37" s="1" t="s">
        <v>228</v>
      </c>
      <c r="F37" s="66">
        <v>0.57099999999999995</v>
      </c>
    </row>
    <row r="38" spans="1:12" x14ac:dyDescent="0.3">
      <c r="B38" s="1" t="s">
        <v>229</v>
      </c>
      <c r="E38" s="1" t="s">
        <v>230</v>
      </c>
      <c r="F38" s="185">
        <f>1-F37</f>
        <v>0.42900000000000005</v>
      </c>
    </row>
    <row r="39" spans="1:12" x14ac:dyDescent="0.3">
      <c r="B39" s="1" t="s">
        <v>94</v>
      </c>
      <c r="E39" s="1" t="s">
        <v>231</v>
      </c>
      <c r="F39" s="66">
        <v>0.91200000000000003</v>
      </c>
    </row>
    <row r="40" spans="1:12" x14ac:dyDescent="0.3">
      <c r="B40" s="1" t="s">
        <v>95</v>
      </c>
      <c r="E40" s="1" t="s">
        <v>232</v>
      </c>
      <c r="F40" s="66">
        <v>1.393</v>
      </c>
    </row>
    <row r="41" spans="1:12" x14ac:dyDescent="0.3">
      <c r="B41" s="1" t="s">
        <v>233</v>
      </c>
      <c r="E41" s="1" t="s">
        <v>234</v>
      </c>
      <c r="F41" s="66">
        <v>0.65600000000000003</v>
      </c>
    </row>
    <row r="42" spans="1:12" x14ac:dyDescent="0.3">
      <c r="B42" s="1" t="s">
        <v>83</v>
      </c>
      <c r="E42" s="1" t="s">
        <v>235</v>
      </c>
      <c r="F42" s="185">
        <f>1-F41</f>
        <v>0.34399999999999997</v>
      </c>
    </row>
    <row r="43" spans="1:12" x14ac:dyDescent="0.3">
      <c r="B43" s="1" t="s">
        <v>52</v>
      </c>
      <c r="E43" s="1" t="s">
        <v>236</v>
      </c>
      <c r="F43" s="186">
        <f>F41/F42</f>
        <v>1.9069767441860468</v>
      </c>
    </row>
    <row r="44" spans="1:12" x14ac:dyDescent="0.3">
      <c r="B44" s="1" t="s">
        <v>84</v>
      </c>
      <c r="E44" s="1" t="s">
        <v>237</v>
      </c>
      <c r="F44" s="66">
        <v>0.86599999999999999</v>
      </c>
      <c r="K44" s="262"/>
      <c r="L44" s="262"/>
    </row>
    <row r="45" spans="1:12" x14ac:dyDescent="0.3">
      <c r="B45" s="1" t="s">
        <v>238</v>
      </c>
      <c r="E45" s="1" t="s">
        <v>239</v>
      </c>
      <c r="F45" s="66">
        <v>0.20399999999999999</v>
      </c>
      <c r="K45" s="262"/>
      <c r="L45" s="262"/>
    </row>
    <row r="46" spans="1:12" x14ac:dyDescent="0.3">
      <c r="B46" s="1" t="s">
        <v>240</v>
      </c>
      <c r="E46" s="1" t="s">
        <v>173</v>
      </c>
      <c r="F46" s="66">
        <v>0.09</v>
      </c>
      <c r="K46" s="262"/>
      <c r="L46" s="262"/>
    </row>
    <row r="47" spans="1:12" ht="16.5" customHeight="1" x14ac:dyDescent="0.3">
      <c r="B47" s="1" t="s">
        <v>241</v>
      </c>
      <c r="E47" s="1" t="s">
        <v>242</v>
      </c>
      <c r="F47" s="66">
        <v>8.1000000000000003E-2</v>
      </c>
    </row>
    <row r="48" spans="1:12" ht="16.5" customHeight="1" x14ac:dyDescent="0.3">
      <c r="B48" s="1" t="s">
        <v>243</v>
      </c>
      <c r="E48" s="1" t="s">
        <v>244</v>
      </c>
      <c r="F48" s="185">
        <f>F46/F51</f>
        <v>9.9999999999999992E-2</v>
      </c>
    </row>
    <row r="49" spans="1:16" x14ac:dyDescent="0.3">
      <c r="B49" s="1" t="s">
        <v>245</v>
      </c>
      <c r="E49" s="1" t="s">
        <v>246</v>
      </c>
      <c r="F49" s="66">
        <v>0.112</v>
      </c>
    </row>
    <row r="50" spans="1:16" ht="16.5" customHeight="1" x14ac:dyDescent="0.3">
      <c r="B50" s="1" t="s">
        <v>247</v>
      </c>
      <c r="E50" s="1" t="s">
        <v>248</v>
      </c>
      <c r="F50" s="67">
        <v>2.6</v>
      </c>
    </row>
    <row r="51" spans="1:16" x14ac:dyDescent="0.3">
      <c r="B51" s="1" t="s">
        <v>213</v>
      </c>
      <c r="E51" s="1" t="s">
        <v>172</v>
      </c>
      <c r="F51" s="67">
        <v>0.9</v>
      </c>
    </row>
    <row r="52" spans="1:16" ht="6" customHeight="1" x14ac:dyDescent="0.3">
      <c r="K52" s="408" t="s">
        <v>463</v>
      </c>
      <c r="L52" s="408"/>
      <c r="M52" s="408"/>
      <c r="N52" s="406" t="str">
        <f>E54</f>
        <v>zu verzinsendes Fremdkapital:</v>
      </c>
      <c r="O52" s="406" t="str">
        <f>E55</f>
        <v>nicht zu verzinsendes Fremdkapital:</v>
      </c>
      <c r="P52" s="406" t="s">
        <v>52</v>
      </c>
    </row>
    <row r="53" spans="1:16" ht="16.5" customHeight="1" thickBot="1" x14ac:dyDescent="0.35">
      <c r="A53" s="14" t="s">
        <v>187</v>
      </c>
      <c r="E53" s="347"/>
      <c r="F53" s="347"/>
      <c r="G53" s="347"/>
      <c r="H53" s="358">
        <f>YEAR(E11)</f>
        <v>2023</v>
      </c>
      <c r="K53" s="408"/>
      <c r="L53" s="408"/>
      <c r="M53" s="408"/>
      <c r="N53" s="406"/>
      <c r="O53" s="406"/>
      <c r="P53" s="406"/>
    </row>
    <row r="54" spans="1:16" ht="16.5" customHeight="1" thickBot="1" x14ac:dyDescent="0.35">
      <c r="A54" s="14"/>
      <c r="B54" s="407" t="s">
        <v>465</v>
      </c>
      <c r="C54" s="407"/>
      <c r="E54" s="1" t="s">
        <v>470</v>
      </c>
      <c r="H54" s="6">
        <f>SUMIF(Bewertung!$B$38:$B$61,"ja",Bewertung!H38:H61)</f>
        <v>169332.25</v>
      </c>
      <c r="I54" s="359">
        <f>VLOOKUP($B$54,$K$54:$O$56,4)</f>
        <v>169332.25</v>
      </c>
      <c r="K54" s="354" t="s">
        <v>465</v>
      </c>
      <c r="L54" s="354"/>
      <c r="M54" s="354"/>
      <c r="N54" s="262">
        <f>H54</f>
        <v>169332.25</v>
      </c>
      <c r="O54" s="262">
        <f>H55</f>
        <v>502270.47</v>
      </c>
      <c r="P54" s="361">
        <f>SUM($H$54:$H$55)/$H$56</f>
        <v>0.53316961271322671</v>
      </c>
    </row>
    <row r="55" spans="1:16" ht="16.5" customHeight="1" thickBot="1" x14ac:dyDescent="0.35">
      <c r="A55" s="14"/>
      <c r="B55" s="14"/>
      <c r="C55" s="14"/>
      <c r="D55" s="14"/>
      <c r="E55" s="1" t="s">
        <v>469</v>
      </c>
      <c r="H55" s="6">
        <f>SUMIF(Bewertung!$B$38:$B$61,"nein",Bewertung!H38:H61)</f>
        <v>502270.47</v>
      </c>
      <c r="I55" s="359">
        <f>VLOOKUP($B$54,$K$54:$O$56,5)</f>
        <v>502270.47</v>
      </c>
      <c r="K55" s="354" t="s">
        <v>467</v>
      </c>
      <c r="L55" s="194"/>
      <c r="M55" s="194"/>
      <c r="N55" s="262">
        <f>H54</f>
        <v>169332.25</v>
      </c>
      <c r="O55" s="262">
        <v>0</v>
      </c>
      <c r="P55" s="361">
        <f>N55/H56</f>
        <v>0.13442889295081964</v>
      </c>
    </row>
    <row r="56" spans="1:16" x14ac:dyDescent="0.3">
      <c r="A56" s="14"/>
      <c r="C56" s="356"/>
      <c r="D56" s="14"/>
      <c r="E56" s="1" t="s">
        <v>468</v>
      </c>
      <c r="G56" s="6"/>
      <c r="H56" s="6">
        <f>Bewertung!H70</f>
        <v>1259641.7800000007</v>
      </c>
      <c r="K56" s="354" t="s">
        <v>466</v>
      </c>
      <c r="L56" s="354"/>
      <c r="M56" s="354"/>
      <c r="N56" s="262">
        <f>H54*F25/Bewertung!I221</f>
        <v>54293.714171516462</v>
      </c>
      <c r="O56" s="262">
        <v>0</v>
      </c>
      <c r="P56" s="361">
        <f>SUM($H$54:$H$55)/$H$56</f>
        <v>0.53316961271322671</v>
      </c>
    </row>
    <row r="57" spans="1:16" ht="17.25" thickBot="1" x14ac:dyDescent="0.35">
      <c r="A57" s="14"/>
      <c r="B57" s="14"/>
      <c r="C57" s="14"/>
      <c r="D57" s="14"/>
      <c r="E57" s="230" t="s">
        <v>354</v>
      </c>
      <c r="F57" s="230"/>
      <c r="G57" s="355"/>
      <c r="H57" s="355">
        <f>SUM(H54:H56)</f>
        <v>1931244.5000000007</v>
      </c>
    </row>
    <row r="58" spans="1:16" x14ac:dyDescent="0.3">
      <c r="A58" s="14"/>
      <c r="B58" s="14"/>
      <c r="C58" s="14"/>
      <c r="D58" s="14"/>
      <c r="G58" s="6"/>
      <c r="H58" s="360" t="str">
        <f>IF(H57=Bewertung!H71,"o.k.",Bewertung!H71-Basisdaten!H57)</f>
        <v>o.k.</v>
      </c>
    </row>
    <row r="59" spans="1:16" x14ac:dyDescent="0.3">
      <c r="A59" s="14"/>
      <c r="B59" s="14"/>
      <c r="C59" s="14"/>
      <c r="D59" s="14"/>
      <c r="G59" s="188" t="s">
        <v>250</v>
      </c>
      <c r="H59" s="188" t="s">
        <v>249</v>
      </c>
    </row>
    <row r="60" spans="1:16" x14ac:dyDescent="0.3">
      <c r="A60" s="14" t="s">
        <v>188</v>
      </c>
      <c r="B60" s="1" t="s">
        <v>167</v>
      </c>
      <c r="E60" s="68" t="s">
        <v>513</v>
      </c>
      <c r="F60" s="68"/>
      <c r="G60" s="228">
        <f t="shared" ref="G60" si="0">1/(1+H60)*H60</f>
        <v>3.3816425120772951E-2</v>
      </c>
      <c r="H60" s="362">
        <v>3.5000000000000003E-2</v>
      </c>
    </row>
    <row r="61" spans="1:16" x14ac:dyDescent="0.3">
      <c r="B61" s="1" t="s">
        <v>168</v>
      </c>
      <c r="E61" s="68" t="s">
        <v>514</v>
      </c>
      <c r="F61" s="68"/>
      <c r="G61" s="228">
        <f>1/(1+H61)*H61</f>
        <v>1.6074876701882988E-2</v>
      </c>
      <c r="H61" s="362">
        <f>5.13375%-3.5%</f>
        <v>1.6337499999999998E-2</v>
      </c>
      <c r="I61" s="1" t="s">
        <v>515</v>
      </c>
    </row>
    <row r="62" spans="1:16" x14ac:dyDescent="0.3">
      <c r="B62" s="1" t="s">
        <v>166</v>
      </c>
      <c r="G62" s="228">
        <f>1/(1+H62)*H62</f>
        <v>7.83410138248848E-2</v>
      </c>
      <c r="H62" s="362">
        <v>8.5000000000000006E-2</v>
      </c>
    </row>
    <row r="63" spans="1:16" ht="17.25" thickBot="1" x14ac:dyDescent="0.35">
      <c r="B63" s="58" t="s">
        <v>169</v>
      </c>
      <c r="C63" s="58"/>
      <c r="D63" s="58"/>
      <c r="E63" s="58"/>
      <c r="F63" s="58"/>
      <c r="G63" s="62">
        <f>SUM(G60:G62)</f>
        <v>0.12823231564754073</v>
      </c>
      <c r="H63" s="62"/>
    </row>
    <row r="64" spans="1:16" ht="18" thickTop="1" thickBot="1" x14ac:dyDescent="0.35">
      <c r="B64" s="58" t="s">
        <v>170</v>
      </c>
      <c r="C64" s="58"/>
      <c r="D64" s="58"/>
      <c r="E64" s="58"/>
      <c r="F64" s="58"/>
      <c r="G64" s="58"/>
      <c r="H64" s="62">
        <f>G63/(1-G63)</f>
        <v>0.14709459635773314</v>
      </c>
    </row>
    <row r="65" ht="17.25" thickTop="1" x14ac:dyDescent="0.3"/>
  </sheetData>
  <mergeCells count="5">
    <mergeCell ref="N52:N53"/>
    <mergeCell ref="O52:O53"/>
    <mergeCell ref="B54:C54"/>
    <mergeCell ref="P52:P53"/>
    <mergeCell ref="K52:M53"/>
  </mergeCells>
  <dataValidations count="2">
    <dataValidation type="list" allowBlank="1" showInputMessage="1" showErrorMessage="1" sqref="B54" xr:uid="{09DF5177-D70B-437F-BB12-DEBE958B565D}">
      <formula1>$K$54:$K$56</formula1>
    </dataValidation>
    <dataValidation type="list" allowBlank="1" showInputMessage="1" showErrorMessage="1" sqref="B6" xr:uid="{40BA3BCD-F66E-4233-93AA-B03B591763B5}">
      <formula1>$P$5:$P$8</formula1>
    </dataValidation>
  </dataValidations>
  <pageMargins left="0.39370078740157483" right="0.39370078740157483" top="0.78740157480314965" bottom="0.78740157480314965" header="0.31496062992125984" footer="0.31496062992125984"/>
  <pageSetup paperSize="9" scale="79" orientation="landscape" horizontalDpi="0" verticalDpi="0"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B9FE9-4D36-4F59-8F6B-6AF39FCFF132}">
  <dimension ref="A1:L21"/>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2" width="2.7109375" style="1" customWidth="1"/>
    <col min="3" max="3" width="69.7109375" style="1" customWidth="1"/>
    <col min="4" max="4" width="30.7109375" style="1" customWidth="1"/>
    <col min="5" max="5" width="17.7109375" style="1" customWidth="1"/>
    <col min="6" max="6" width="64.7109375" style="1" customWidth="1"/>
    <col min="7" max="16384" width="11.42578125" style="1"/>
  </cols>
  <sheetData>
    <row r="1" spans="1:12" ht="28.5" customHeight="1" x14ac:dyDescent="0.3">
      <c r="A1" s="189" t="str">
        <f>CONCATENATE("Bewertungsbericht ",Basisdaten!A1)</f>
        <v>Bewertungsbericht Muster AG, 6314 Unterägeri</v>
      </c>
      <c r="B1" s="189"/>
      <c r="C1" s="189"/>
      <c r="D1" s="191" t="s">
        <v>261</v>
      </c>
      <c r="F1" s="189"/>
      <c r="G1" s="189"/>
      <c r="H1" s="189"/>
      <c r="I1" s="189"/>
    </row>
    <row r="2" spans="1:12" s="43" customFormat="1" ht="36" customHeight="1" x14ac:dyDescent="0.25">
      <c r="A2" s="202" t="s">
        <v>264</v>
      </c>
      <c r="B2" s="428" t="str">
        <f>CONCATENATE("Im Rahmen einer ",Stammdaten!B7," der ",Stammdaten!A1," wurde Prof. Thomas Schmitt durch ",Stammdaten!B6," beauftragt, die inneren Werte der ",Stammdaten!A1," festzustellen.")</f>
        <v>Im Rahmen einer Ermittlung des neutralen Fortführungswertes der Muster AG wurde Prof. Thomas Schmitt durch Muster AG beauftragt, die inneren Werte der Muster AG festzustellen.</v>
      </c>
      <c r="C2" s="428"/>
      <c r="D2" s="428"/>
    </row>
    <row r="3" spans="1:12" s="43" customFormat="1" ht="54" customHeight="1" x14ac:dyDescent="0.25">
      <c r="B3" s="428" t="str">
        <f>VLOOKUP(Stammdaten!B7,'2 Admin'!E15:F17,2,FALSE)</f>
        <v>Die vorliegende Expertise soll dem Auftraggeber dazu dienen, die Vorstellungen über den inneren Wert der Gesellschaft zu konkretisieren, um mit Dritten über einen korrekten Transaktionspreis verhandeln zu können.</v>
      </c>
      <c r="C3" s="428"/>
      <c r="D3" s="428"/>
      <c r="E3" s="295"/>
      <c r="F3" s="295"/>
      <c r="G3" s="295"/>
      <c r="H3" s="295"/>
      <c r="I3" s="295"/>
      <c r="J3" s="295"/>
      <c r="K3" s="295"/>
      <c r="L3" s="295"/>
    </row>
    <row r="4" spans="1:12" s="43" customFormat="1" ht="36" customHeight="1" x14ac:dyDescent="0.25">
      <c r="A4" s="202" t="s">
        <v>265</v>
      </c>
      <c r="B4" s="428" t="str">
        <f>CONCATENATE("Die Durchführung der Bewertung erfolgte aufgrund der zugestellten Unterlagen und aufgrund eines Gesprächs des Bewerters mit ",Stammdaten!B6,".")</f>
        <v>Die Durchführung der Bewertung erfolgte aufgrund der zugestellten Unterlagen und aufgrund eines Gesprächs des Bewerters mit Muster AG.</v>
      </c>
      <c r="C4" s="428"/>
      <c r="D4" s="428"/>
      <c r="E4" s="295"/>
      <c r="F4" s="295"/>
      <c r="G4" s="295"/>
      <c r="H4" s="295"/>
      <c r="I4" s="295"/>
      <c r="J4" s="295"/>
      <c r="K4" s="295"/>
      <c r="L4" s="295"/>
    </row>
    <row r="5" spans="1:12" s="43" customFormat="1" ht="54" customHeight="1" x14ac:dyDescent="0.25">
      <c r="B5" s="428" t="s">
        <v>262</v>
      </c>
      <c r="C5" s="428"/>
      <c r="D5" s="428"/>
      <c r="E5" s="295"/>
      <c r="F5" s="295"/>
      <c r="G5" s="311"/>
      <c r="H5" s="295"/>
      <c r="I5" s="295"/>
      <c r="J5" s="295"/>
      <c r="K5" s="295"/>
      <c r="L5" s="295"/>
    </row>
    <row r="6" spans="1:12" ht="18" customHeight="1" x14ac:dyDescent="0.3">
      <c r="B6" s="428" t="s">
        <v>267</v>
      </c>
      <c r="C6" s="428"/>
      <c r="D6" s="428"/>
      <c r="E6" s="263"/>
      <c r="F6" s="263"/>
      <c r="G6" s="263"/>
      <c r="H6" s="263"/>
      <c r="I6" s="263"/>
      <c r="J6" s="263"/>
      <c r="K6" s="263"/>
      <c r="L6" s="263"/>
    </row>
    <row r="7" spans="1:12" s="43" customFormat="1" ht="18" customHeight="1" x14ac:dyDescent="0.25">
      <c r="B7" s="428" t="s">
        <v>266</v>
      </c>
      <c r="C7" s="428"/>
      <c r="D7" s="428"/>
      <c r="E7" s="295"/>
      <c r="F7" s="295"/>
      <c r="G7" s="295"/>
      <c r="H7" s="295"/>
      <c r="I7" s="295"/>
      <c r="J7" s="295"/>
      <c r="K7" s="295"/>
      <c r="L7" s="295"/>
    </row>
    <row r="8" spans="1:12" s="43" customFormat="1" ht="18" customHeight="1" x14ac:dyDescent="0.25">
      <c r="B8" s="296" t="s">
        <v>268</v>
      </c>
      <c r="C8" s="428" t="str">
        <f>CONCATENATE("Geschäftsberichte der Geschäftsjahre ",Bewertung!E2," bis ",Bewertung!H2,".")</f>
        <v>Geschäftsberichte der Geschäftsjahre 2020 bis 2023.</v>
      </c>
      <c r="D8" s="428"/>
      <c r="E8" s="295"/>
      <c r="F8" s="295"/>
      <c r="G8" s="295"/>
      <c r="H8" s="295"/>
      <c r="I8" s="295"/>
      <c r="J8" s="295"/>
      <c r="K8" s="295"/>
      <c r="L8" s="295"/>
    </row>
    <row r="9" spans="1:12" s="43" customFormat="1" ht="18" customHeight="1" x14ac:dyDescent="0.25">
      <c r="B9" s="296" t="s">
        <v>268</v>
      </c>
      <c r="C9" s="428" t="str">
        <f>CONCATENATE("Ergänzende Auskünfte seitens ",Stammdaten!B6,".")</f>
        <v>Ergänzende Auskünfte seitens Muster AG.</v>
      </c>
      <c r="D9" s="428"/>
      <c r="E9" s="295"/>
      <c r="F9" s="295"/>
      <c r="G9" s="295"/>
      <c r="H9" s="295"/>
      <c r="I9" s="295"/>
      <c r="J9" s="295"/>
      <c r="K9" s="295"/>
      <c r="L9" s="295"/>
    </row>
    <row r="10" spans="1:12" s="43" customFormat="1" ht="36" customHeight="1" x14ac:dyDescent="0.25">
      <c r="B10" s="200" t="s">
        <v>268</v>
      </c>
      <c r="C10" s="428" t="str">
        <f>VLOOKUP(Stammdaten!B8,'2 Admin'!E20:F21,2,FALSE)</f>
        <v>Ergänzende Informationen der Geschäftsleitung der Muster AG über stille Reserven.</v>
      </c>
      <c r="D10" s="428"/>
    </row>
    <row r="11" spans="1:12" ht="54" customHeight="1" x14ac:dyDescent="0.3">
      <c r="A11" s="202" t="s">
        <v>277</v>
      </c>
      <c r="B11" s="428" t="s">
        <v>278</v>
      </c>
      <c r="C11" s="428"/>
      <c r="D11" s="428"/>
    </row>
    <row r="12" spans="1:12" x14ac:dyDescent="0.3">
      <c r="H12" s="1" t="str">
        <f>IF(ROUND(Bewertung!I53-Bewertung!H53,0)=0,"",CONCATENATE("Dabei ist zu beachten, dass im Planungsmodell  diese simulierte Gewinnausschüttungskorrektur aus Umfinanzierung die Position Langfristige Finanzberbindlichkeiten um den Betrag von CHF ",TEXT(Bewertung!I53-Bewertung!H53,"#'###'###")," verändert."))</f>
        <v>Dabei ist zu beachten, dass im Planungsmodell  diese simulierte Gewinnausschüttungskorrektur aus Umfinanzierung die Position Langfristige Finanzberbindlichkeiten um den Betrag von CHF '940'630 verändert.</v>
      </c>
    </row>
    <row r="13" spans="1:12" x14ac:dyDescent="0.3">
      <c r="B13" s="224" t="s">
        <v>260</v>
      </c>
      <c r="C13" s="224"/>
    </row>
    <row r="14" spans="1:12" x14ac:dyDescent="0.3">
      <c r="B14" s="224" t="s">
        <v>491</v>
      </c>
      <c r="C14" s="224"/>
      <c r="E14" s="190" t="s">
        <v>271</v>
      </c>
    </row>
    <row r="15" spans="1:12" x14ac:dyDescent="0.3">
      <c r="B15" s="224" t="s">
        <v>492</v>
      </c>
      <c r="C15" s="224"/>
      <c r="E15" s="1" t="str">
        <f>Stammdaten!E2</f>
        <v>Nachfolgeregelung</v>
      </c>
      <c r="F15" s="1" t="s">
        <v>263</v>
      </c>
    </row>
    <row r="16" spans="1:12" x14ac:dyDescent="0.3">
      <c r="E16" s="1" t="str">
        <f>Stammdaten!E3</f>
        <v>Minderheitsbeteiligung an</v>
      </c>
      <c r="F16" s="1" t="s">
        <v>351</v>
      </c>
    </row>
    <row r="17" spans="5:6" x14ac:dyDescent="0.3">
      <c r="E17" s="1" t="str">
        <f>Stammdaten!E4</f>
        <v>Ermittlung des neutralen Fortführungswertes</v>
      </c>
      <c r="F17" s="1" t="s">
        <v>373</v>
      </c>
    </row>
    <row r="19" spans="5:6" x14ac:dyDescent="0.3">
      <c r="E19" s="190" t="s">
        <v>272</v>
      </c>
    </row>
    <row r="20" spans="5:6" x14ac:dyDescent="0.3">
      <c r="E20" s="1" t="s">
        <v>269</v>
      </c>
      <c r="F20" s="199" t="str">
        <f>CONCATENATE("Ergänzende Informationen der Geschäftsleitung der ",Stammdaten!A1," über stille Reserven sowie über die Bewertung der Betriebsliegenschaft.")</f>
        <v>Ergänzende Informationen der Geschäftsleitung der Muster AG über stille Reserven sowie über die Bewertung der Betriebsliegenschaft.</v>
      </c>
    </row>
    <row r="21" spans="5:6" x14ac:dyDescent="0.3">
      <c r="E21" s="1" t="s">
        <v>270</v>
      </c>
      <c r="F21" s="199" t="str">
        <f>CONCATENATE("Ergänzende Informationen der Geschäftsleitung der ",Stammdaten!A1," über stille Reserven.")</f>
        <v>Ergänzende Informationen der Geschäftsleitung der Muster AG über stille Reserven.</v>
      </c>
    </row>
  </sheetData>
  <mergeCells count="10">
    <mergeCell ref="C8:D8"/>
    <mergeCell ref="C9:D9"/>
    <mergeCell ref="C10:D10"/>
    <mergeCell ref="B11:D11"/>
    <mergeCell ref="B2:D2"/>
    <mergeCell ref="B5:D5"/>
    <mergeCell ref="B3:D3"/>
    <mergeCell ref="B4:D4"/>
    <mergeCell ref="B7:D7"/>
    <mergeCell ref="B6:D6"/>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4DE4-2DE8-42E6-A247-ADBC79D04381}">
  <dimension ref="A1:L15"/>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2" width="2.7109375" style="1" customWidth="1"/>
    <col min="3" max="3" width="69.7109375" style="1" customWidth="1"/>
    <col min="4" max="4" width="30.7109375" style="1" customWidth="1"/>
    <col min="5" max="5" width="17.7109375" style="1" customWidth="1"/>
    <col min="6" max="6" width="64.7109375" style="1" customWidth="1"/>
    <col min="7" max="16384" width="11.42578125" style="1"/>
  </cols>
  <sheetData>
    <row r="1" spans="1:12" ht="28.5" customHeight="1" x14ac:dyDescent="0.3">
      <c r="A1" s="189" t="str">
        <f>CONCATENATE("Bewertungsbericht ",Basisdaten!A1)</f>
        <v>Bewertungsbericht Muster AG, 6314 Unterägeri</v>
      </c>
      <c r="B1" s="189"/>
      <c r="C1" s="189"/>
      <c r="D1" s="191" t="s">
        <v>282</v>
      </c>
      <c r="F1" s="189"/>
      <c r="G1" s="189"/>
      <c r="H1" s="189"/>
      <c r="I1" s="189"/>
    </row>
    <row r="2" spans="1:12" ht="36" customHeight="1" x14ac:dyDescent="0.3">
      <c r="A2" s="202" t="s">
        <v>273</v>
      </c>
      <c r="B2" s="428" t="s">
        <v>274</v>
      </c>
      <c r="C2" s="428"/>
      <c r="D2" s="428"/>
    </row>
    <row r="3" spans="1:12" ht="36" customHeight="1" x14ac:dyDescent="0.3">
      <c r="B3" s="428" t="s">
        <v>275</v>
      </c>
      <c r="C3" s="428"/>
      <c r="D3" s="428"/>
      <c r="E3" s="263"/>
      <c r="F3" s="263"/>
      <c r="G3" s="263"/>
      <c r="H3" s="263"/>
      <c r="I3" s="263"/>
      <c r="J3" s="263"/>
      <c r="K3" s="263"/>
      <c r="L3" s="263"/>
    </row>
    <row r="4" spans="1:12" ht="90" customHeight="1" x14ac:dyDescent="0.3">
      <c r="B4" s="428" t="s">
        <v>276</v>
      </c>
      <c r="C4" s="428"/>
      <c r="D4" s="428"/>
      <c r="E4" s="263"/>
      <c r="F4" s="263"/>
      <c r="G4" s="263"/>
      <c r="H4" s="263"/>
      <c r="I4" s="263"/>
      <c r="J4" s="263"/>
      <c r="K4" s="263"/>
      <c r="L4" s="263"/>
    </row>
    <row r="5" spans="1:12" s="43" customFormat="1" ht="54" customHeight="1" x14ac:dyDescent="0.25">
      <c r="A5" s="202" t="s">
        <v>279</v>
      </c>
      <c r="B5" s="428" t="s">
        <v>280</v>
      </c>
      <c r="C5" s="428"/>
      <c r="D5" s="428"/>
      <c r="E5" s="295"/>
      <c r="F5" s="295"/>
      <c r="G5" s="311"/>
      <c r="H5" s="295"/>
      <c r="I5" s="295"/>
      <c r="J5" s="295"/>
      <c r="K5" s="295"/>
      <c r="L5" s="295"/>
    </row>
    <row r="6" spans="1:12" s="43" customFormat="1" ht="36" customHeight="1" x14ac:dyDescent="0.25">
      <c r="B6" s="428" t="s">
        <v>281</v>
      </c>
      <c r="C6" s="428"/>
      <c r="D6" s="428"/>
      <c r="E6" s="295"/>
      <c r="F6" s="295"/>
      <c r="G6" s="295"/>
      <c r="H6" s="295"/>
      <c r="I6" s="295"/>
      <c r="J6" s="295"/>
      <c r="K6" s="295"/>
      <c r="L6" s="295"/>
    </row>
    <row r="7" spans="1:12" s="43" customFormat="1" ht="18" customHeight="1" x14ac:dyDescent="0.25">
      <c r="A7" s="202"/>
      <c r="B7" s="295"/>
      <c r="C7" s="295"/>
      <c r="D7" s="295"/>
      <c r="E7" s="295"/>
      <c r="F7" s="295"/>
      <c r="G7" s="295"/>
      <c r="H7" s="295"/>
      <c r="I7" s="295"/>
      <c r="J7" s="295"/>
      <c r="K7" s="295"/>
      <c r="L7" s="295"/>
    </row>
    <row r="8" spans="1:12" s="43" customFormat="1" ht="18" customHeight="1" x14ac:dyDescent="0.2">
      <c r="B8" s="255" t="s">
        <v>346</v>
      </c>
      <c r="C8" s="295"/>
      <c r="D8" s="263" t="str">
        <f ca="1">CONCATENATE("8048 Zürich, ",TEXT(TODAY(),"T. MMMM JJJJ"))</f>
        <v>8048 Zürich, 29. August 2024</v>
      </c>
      <c r="E8" s="295"/>
      <c r="F8" s="295"/>
      <c r="G8" s="295"/>
      <c r="H8" s="295"/>
      <c r="I8" s="295"/>
      <c r="J8" s="295"/>
      <c r="K8" s="295"/>
      <c r="L8" s="295"/>
    </row>
    <row r="9" spans="1:12" s="43" customFormat="1" ht="15" customHeight="1" x14ac:dyDescent="0.2">
      <c r="B9" s="251" t="s">
        <v>259</v>
      </c>
      <c r="C9" s="246"/>
      <c r="D9" s="263"/>
      <c r="E9" s="295"/>
      <c r="F9" s="295"/>
      <c r="G9" s="295"/>
      <c r="H9" s="295"/>
      <c r="I9" s="295"/>
      <c r="J9" s="295"/>
      <c r="K9" s="295"/>
      <c r="L9" s="295"/>
    </row>
    <row r="10" spans="1:12" s="43" customFormat="1" ht="15" customHeight="1" x14ac:dyDescent="0.3">
      <c r="B10" s="251" t="s">
        <v>260</v>
      </c>
      <c r="C10" s="246"/>
      <c r="D10" s="1"/>
    </row>
    <row r="11" spans="1:12" s="43" customFormat="1" ht="15" customHeight="1" x14ac:dyDescent="0.3">
      <c r="B11" s="251" t="s">
        <v>491</v>
      </c>
      <c r="C11" s="246"/>
      <c r="D11" s="1"/>
    </row>
    <row r="12" spans="1:12" s="43" customFormat="1" ht="15" customHeight="1" x14ac:dyDescent="0.3">
      <c r="B12" s="251" t="s">
        <v>492</v>
      </c>
      <c r="C12" s="246"/>
      <c r="D12" s="1" t="str">
        <f>B9</f>
        <v>Prof. Thomas Schmitt</v>
      </c>
    </row>
    <row r="13" spans="1:12" ht="15" customHeight="1" x14ac:dyDescent="0.3">
      <c r="B13" s="251" t="s">
        <v>494</v>
      </c>
    </row>
    <row r="14" spans="1:12" ht="15" customHeight="1" x14ac:dyDescent="0.3">
      <c r="B14" s="251" t="s">
        <v>493</v>
      </c>
      <c r="C14" s="246"/>
    </row>
    <row r="15" spans="1:12" x14ac:dyDescent="0.3">
      <c r="B15" s="251" t="s">
        <v>347</v>
      </c>
      <c r="C15" s="246"/>
    </row>
  </sheetData>
  <mergeCells count="5">
    <mergeCell ref="B4:D4"/>
    <mergeCell ref="B2:D2"/>
    <mergeCell ref="B3:D3"/>
    <mergeCell ref="B5:D5"/>
    <mergeCell ref="B6:D6"/>
  </mergeCells>
  <phoneticPr fontId="43" type="noConversion"/>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C8C3-CF7F-497D-8D41-C9276FE57E77}">
  <dimension ref="A1:L14"/>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2" width="1.7109375" style="1" customWidth="1"/>
    <col min="3" max="3" width="70.7109375" style="1" customWidth="1"/>
    <col min="4" max="4" width="30.7109375" style="1" customWidth="1"/>
    <col min="5" max="5" width="17.7109375" style="1" customWidth="1"/>
    <col min="6" max="6" width="64.7109375" style="1" customWidth="1"/>
    <col min="7" max="16384" width="11.42578125" style="1"/>
  </cols>
  <sheetData>
    <row r="1" spans="1:12" ht="28.5" customHeight="1" x14ac:dyDescent="0.3">
      <c r="A1" s="189" t="str">
        <f>CONCATENATE("Bewertungsbericht ",Basisdaten!A1)</f>
        <v>Bewertungsbericht Muster AG, 6314 Unterägeri</v>
      </c>
      <c r="B1" s="189"/>
      <c r="C1" s="189"/>
      <c r="D1" s="191" t="s">
        <v>283</v>
      </c>
      <c r="F1" s="189"/>
      <c r="G1" s="189"/>
      <c r="H1" s="189"/>
      <c r="I1" s="189"/>
    </row>
    <row r="2" spans="1:12" ht="36" customHeight="1" x14ac:dyDescent="0.3">
      <c r="A2" s="202" t="s">
        <v>284</v>
      </c>
      <c r="B2" s="428" t="s">
        <v>432</v>
      </c>
      <c r="C2" s="428"/>
      <c r="D2" s="428"/>
    </row>
    <row r="3" spans="1:12" ht="18" customHeight="1" x14ac:dyDescent="0.3">
      <c r="B3" s="296" t="s">
        <v>268</v>
      </c>
      <c r="C3" s="428" t="s">
        <v>287</v>
      </c>
      <c r="D3" s="428"/>
      <c r="E3" s="263"/>
      <c r="F3" s="263"/>
      <c r="G3" s="263"/>
      <c r="H3" s="263"/>
      <c r="I3" s="263"/>
      <c r="J3" s="263"/>
      <c r="K3" s="263"/>
      <c r="L3" s="263"/>
    </row>
    <row r="4" spans="1:12" ht="18" customHeight="1" x14ac:dyDescent="0.3">
      <c r="B4" s="296" t="s">
        <v>268</v>
      </c>
      <c r="C4" s="428" t="s">
        <v>288</v>
      </c>
      <c r="D4" s="428"/>
      <c r="E4" s="263"/>
      <c r="F4" s="263"/>
      <c r="G4" s="263"/>
      <c r="H4" s="263"/>
      <c r="I4" s="263"/>
      <c r="J4" s="263"/>
      <c r="K4" s="263"/>
      <c r="L4" s="263"/>
    </row>
    <row r="5" spans="1:12" s="43" customFormat="1" ht="18" customHeight="1" x14ac:dyDescent="0.25">
      <c r="A5" s="202"/>
      <c r="B5" s="296" t="s">
        <v>268</v>
      </c>
      <c r="C5" s="428" t="s">
        <v>289</v>
      </c>
      <c r="D5" s="428"/>
      <c r="E5" s="295"/>
      <c r="F5" s="295"/>
      <c r="G5" s="311"/>
      <c r="H5" s="295"/>
      <c r="I5" s="295"/>
      <c r="J5" s="295"/>
      <c r="K5" s="295"/>
      <c r="L5" s="295"/>
    </row>
    <row r="6" spans="1:12" s="43" customFormat="1" ht="18" customHeight="1" x14ac:dyDescent="0.25">
      <c r="B6" s="296" t="s">
        <v>268</v>
      </c>
      <c r="C6" s="428" t="s">
        <v>290</v>
      </c>
      <c r="D6" s="428"/>
      <c r="E6" s="295"/>
      <c r="F6" s="295"/>
      <c r="G6" s="295"/>
      <c r="H6" s="295"/>
      <c r="I6" s="295"/>
      <c r="J6" s="295"/>
      <c r="K6" s="295"/>
      <c r="L6" s="295"/>
    </row>
    <row r="7" spans="1:12" s="43" customFormat="1" ht="18" customHeight="1" x14ac:dyDescent="0.25">
      <c r="B7" s="296"/>
      <c r="C7" s="282"/>
      <c r="D7" s="282"/>
      <c r="E7" s="295"/>
      <c r="F7" s="295"/>
      <c r="G7" s="295"/>
      <c r="H7" s="295"/>
      <c r="I7" s="295"/>
      <c r="J7" s="295"/>
      <c r="K7" s="295"/>
      <c r="L7" s="295"/>
    </row>
    <row r="8" spans="1:12" s="43" customFormat="1" ht="36" customHeight="1" x14ac:dyDescent="0.25">
      <c r="A8" s="202"/>
      <c r="B8" s="428" t="s">
        <v>285</v>
      </c>
      <c r="C8" s="428"/>
      <c r="D8" s="428"/>
      <c r="E8" s="295"/>
      <c r="F8" s="295"/>
      <c r="G8" s="295"/>
      <c r="H8" s="295"/>
      <c r="I8" s="295"/>
      <c r="J8" s="295"/>
      <c r="K8" s="295"/>
      <c r="L8" s="295"/>
    </row>
    <row r="9" spans="1:12" s="43" customFormat="1" ht="18" customHeight="1" x14ac:dyDescent="0.25">
      <c r="B9" s="296" t="s">
        <v>268</v>
      </c>
      <c r="C9" s="428" t="s">
        <v>291</v>
      </c>
      <c r="D9" s="428"/>
      <c r="E9" s="295"/>
      <c r="F9" s="295"/>
      <c r="G9" s="295"/>
      <c r="H9" s="295"/>
      <c r="I9" s="295"/>
      <c r="J9" s="295"/>
      <c r="K9" s="295"/>
      <c r="L9" s="295"/>
    </row>
    <row r="10" spans="1:12" s="43" customFormat="1" ht="18" customHeight="1" x14ac:dyDescent="0.25">
      <c r="B10" s="200" t="s">
        <v>268</v>
      </c>
      <c r="C10" s="428" t="s">
        <v>292</v>
      </c>
      <c r="D10" s="428"/>
    </row>
    <row r="11" spans="1:12" s="43" customFormat="1" ht="18" customHeight="1" x14ac:dyDescent="0.25">
      <c r="B11" s="200" t="s">
        <v>268</v>
      </c>
      <c r="C11" s="428" t="s">
        <v>293</v>
      </c>
      <c r="D11" s="428"/>
    </row>
    <row r="12" spans="1:12" s="43" customFormat="1" ht="18" customHeight="1" x14ac:dyDescent="0.25">
      <c r="B12" s="200" t="s">
        <v>268</v>
      </c>
      <c r="C12" s="428" t="s">
        <v>375</v>
      </c>
      <c r="D12" s="428"/>
    </row>
    <row r="13" spans="1:12" s="43" customFormat="1" ht="36" customHeight="1" x14ac:dyDescent="0.25">
      <c r="B13" s="428" t="s">
        <v>286</v>
      </c>
      <c r="C13" s="428"/>
      <c r="D13" s="428"/>
    </row>
    <row r="14" spans="1:12" ht="36" customHeight="1" x14ac:dyDescent="0.3">
      <c r="B14" s="43"/>
      <c r="C14" s="43"/>
      <c r="D14" s="43"/>
    </row>
  </sheetData>
  <mergeCells count="11">
    <mergeCell ref="B8:D8"/>
    <mergeCell ref="B13:D13"/>
    <mergeCell ref="B2:D2"/>
    <mergeCell ref="C3:D3"/>
    <mergeCell ref="C4:D4"/>
    <mergeCell ref="C5:D5"/>
    <mergeCell ref="C6:D6"/>
    <mergeCell ref="C9:D9"/>
    <mergeCell ref="C10:D10"/>
    <mergeCell ref="C11:D11"/>
    <mergeCell ref="C12:D12"/>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01E8D-461F-4966-BE33-A632C7CA6557}">
  <dimension ref="A1:L17"/>
  <sheetViews>
    <sheetView showGridLines="0" topLeftCell="A4" zoomScaleNormal="100" workbookViewId="0">
      <selection activeCell="K4" sqref="K4:K7"/>
    </sheetView>
  </sheetViews>
  <sheetFormatPr baseColWidth="10" defaultColWidth="11.42578125" defaultRowHeight="16.5" x14ac:dyDescent="0.25"/>
  <cols>
    <col min="1" max="1" width="32.7109375" style="199" customWidth="1"/>
    <col min="2" max="2" width="24.7109375" style="199" customWidth="1"/>
    <col min="3" max="3" width="48.7109375" style="199" customWidth="1"/>
    <col min="4" max="4" width="26.7109375" style="199" customWidth="1"/>
    <col min="5" max="12" width="9.7109375" style="199" customWidth="1"/>
    <col min="13" max="16384" width="11.42578125" style="199"/>
  </cols>
  <sheetData>
    <row r="1" spans="1:12" ht="28.5" customHeight="1" x14ac:dyDescent="0.25">
      <c r="A1" s="249" t="str">
        <f>CONCATENATE("Bewertungsbericht ",Basisdaten!A1)</f>
        <v>Bewertungsbericht Muster AG, 6314 Unterägeri</v>
      </c>
      <c r="B1" s="249"/>
      <c r="D1" s="191" t="s">
        <v>413</v>
      </c>
      <c r="E1" s="249"/>
      <c r="F1" s="249"/>
      <c r="G1" s="249"/>
      <c r="H1" s="249"/>
      <c r="I1" s="249"/>
      <c r="J1" s="249"/>
      <c r="K1" s="249"/>
      <c r="L1" s="249"/>
    </row>
    <row r="2" spans="1:12" ht="28.5" customHeight="1" x14ac:dyDescent="0.25">
      <c r="A2" s="253" t="s">
        <v>398</v>
      </c>
      <c r="B2" s="249"/>
      <c r="C2" s="249"/>
      <c r="D2" s="249"/>
      <c r="E2" s="249"/>
      <c r="F2" s="249"/>
      <c r="G2" s="249"/>
      <c r="H2" s="249"/>
      <c r="I2" s="249"/>
      <c r="J2" s="249"/>
      <c r="K2" s="249"/>
      <c r="L2" s="249"/>
    </row>
    <row r="3" spans="1:12" ht="18" customHeight="1" x14ac:dyDescent="0.25">
      <c r="A3" s="428" t="s">
        <v>399</v>
      </c>
      <c r="B3" s="431"/>
      <c r="C3" s="431"/>
      <c r="D3" s="431"/>
      <c r="E3" s="292"/>
      <c r="F3" s="292"/>
      <c r="G3" s="292"/>
      <c r="H3" s="292"/>
      <c r="I3" s="292"/>
      <c r="J3" s="292"/>
      <c r="K3" s="292"/>
      <c r="L3" s="292"/>
    </row>
    <row r="4" spans="1:12" ht="18" customHeight="1" x14ac:dyDescent="0.25">
      <c r="A4" s="43"/>
      <c r="B4" s="295"/>
      <c r="C4" s="295"/>
      <c r="D4" s="292"/>
      <c r="E4" s="292"/>
      <c r="F4" s="292"/>
      <c r="G4" s="292"/>
      <c r="H4" s="292"/>
      <c r="I4" s="292"/>
      <c r="J4" s="292"/>
      <c r="K4" s="292"/>
      <c r="L4" s="292"/>
    </row>
    <row r="5" spans="1:12" ht="18" customHeight="1" x14ac:dyDescent="0.25">
      <c r="A5" s="254" t="s">
        <v>400</v>
      </c>
      <c r="B5" s="429" t="s">
        <v>401</v>
      </c>
      <c r="C5" s="429"/>
      <c r="D5" s="429"/>
      <c r="E5" s="292"/>
      <c r="F5" s="292"/>
      <c r="G5" s="310"/>
      <c r="H5" s="292"/>
      <c r="I5" s="292"/>
      <c r="J5" s="292"/>
      <c r="K5" s="292"/>
      <c r="L5" s="292"/>
    </row>
    <row r="6" spans="1:12" ht="36" customHeight="1" x14ac:dyDescent="0.25">
      <c r="A6" s="250"/>
      <c r="B6" s="429" t="s">
        <v>402</v>
      </c>
      <c r="C6" s="429"/>
      <c r="D6" s="429"/>
      <c r="E6" s="292"/>
      <c r="F6" s="292"/>
      <c r="G6" s="292"/>
      <c r="H6" s="292"/>
      <c r="I6" s="292"/>
      <c r="J6" s="292"/>
      <c r="K6" s="292"/>
      <c r="L6" s="292"/>
    </row>
    <row r="7" spans="1:12" ht="18" customHeight="1" x14ac:dyDescent="0.25">
      <c r="A7" s="250"/>
      <c r="B7" s="429" t="s">
        <v>405</v>
      </c>
      <c r="C7" s="429"/>
      <c r="D7" s="429"/>
      <c r="E7" s="292"/>
      <c r="F7" s="292"/>
      <c r="G7" s="292"/>
      <c r="H7" s="292"/>
      <c r="I7" s="292"/>
      <c r="J7" s="292"/>
      <c r="K7" s="292"/>
      <c r="L7" s="292"/>
    </row>
    <row r="8" spans="1:12" ht="18" customHeight="1" x14ac:dyDescent="0.25">
      <c r="A8" s="250"/>
      <c r="B8" s="429" t="s">
        <v>406</v>
      </c>
      <c r="C8" s="429"/>
      <c r="D8" s="429"/>
      <c r="E8" s="292"/>
      <c r="F8" s="292"/>
      <c r="G8" s="292"/>
      <c r="H8" s="292"/>
      <c r="I8" s="292"/>
      <c r="J8" s="292"/>
      <c r="K8" s="292"/>
      <c r="L8" s="292"/>
    </row>
    <row r="9" spans="1:12" ht="18" customHeight="1" x14ac:dyDescent="0.25">
      <c r="A9" s="250"/>
      <c r="B9" s="295"/>
      <c r="C9" s="295"/>
      <c r="D9" s="292"/>
      <c r="E9" s="292"/>
      <c r="F9" s="292"/>
      <c r="G9" s="292"/>
      <c r="H9" s="292"/>
      <c r="I9" s="292"/>
      <c r="J9" s="292"/>
      <c r="K9" s="292"/>
      <c r="L9" s="292"/>
    </row>
    <row r="10" spans="1:12" ht="36" customHeight="1" x14ac:dyDescent="0.25">
      <c r="A10" s="254" t="s">
        <v>404</v>
      </c>
      <c r="B10" s="429" t="s">
        <v>433</v>
      </c>
      <c r="C10" s="429"/>
      <c r="D10" s="429"/>
    </row>
    <row r="11" spans="1:12" ht="36" customHeight="1" x14ac:dyDescent="0.25">
      <c r="A11" s="43"/>
      <c r="B11" s="429" t="s">
        <v>403</v>
      </c>
      <c r="C11" s="429"/>
      <c r="D11" s="429"/>
    </row>
    <row r="12" spans="1:12" ht="18" customHeight="1" x14ac:dyDescent="0.25">
      <c r="B12" s="199" t="s">
        <v>409</v>
      </c>
      <c r="C12" s="429" t="s">
        <v>407</v>
      </c>
      <c r="D12" s="429"/>
    </row>
    <row r="13" spans="1:12" ht="18" customHeight="1" x14ac:dyDescent="0.25">
      <c r="C13" s="429" t="s">
        <v>408</v>
      </c>
      <c r="D13" s="429"/>
    </row>
    <row r="14" spans="1:12" ht="18" customHeight="1" x14ac:dyDescent="0.25">
      <c r="B14" s="199" t="s">
        <v>410</v>
      </c>
      <c r="C14" s="430" t="s">
        <v>411</v>
      </c>
      <c r="D14" s="430"/>
    </row>
    <row r="15" spans="1:12" ht="18" customHeight="1" x14ac:dyDescent="0.25">
      <c r="B15" s="252"/>
      <c r="C15" s="430" t="s">
        <v>412</v>
      </c>
      <c r="D15" s="430"/>
    </row>
    <row r="16" spans="1:12" x14ac:dyDescent="0.25">
      <c r="B16" s="252"/>
      <c r="C16" s="252"/>
      <c r="D16" s="252"/>
    </row>
    <row r="17" spans="2:4" x14ac:dyDescent="0.25">
      <c r="B17" s="252"/>
      <c r="C17" s="252"/>
      <c r="D17" s="252"/>
    </row>
  </sheetData>
  <mergeCells count="11">
    <mergeCell ref="C12:D12"/>
    <mergeCell ref="C13:D13"/>
    <mergeCell ref="C14:D14"/>
    <mergeCell ref="C15:D15"/>
    <mergeCell ref="A3:D3"/>
    <mergeCell ref="B5:D5"/>
    <mergeCell ref="B6:D6"/>
    <mergeCell ref="B7:D7"/>
    <mergeCell ref="B8:D8"/>
    <mergeCell ref="B10:D10"/>
    <mergeCell ref="B11:D11"/>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60B9-2CC8-44D6-B522-9119C4294761}">
  <dimension ref="A1:L35"/>
  <sheetViews>
    <sheetView showGridLines="0" zoomScaleNormal="100" zoomScaleSheetLayoutView="100" workbookViewId="0">
      <selection activeCell="K4" sqref="K4:K7"/>
    </sheetView>
  </sheetViews>
  <sheetFormatPr baseColWidth="10" defaultColWidth="11.42578125" defaultRowHeight="16.5" x14ac:dyDescent="0.3"/>
  <cols>
    <col min="1" max="1" width="32.7109375" style="1" customWidth="1"/>
    <col min="2" max="12" width="9.7109375" style="1" customWidth="1"/>
    <col min="13" max="16384" width="11.42578125" style="1"/>
  </cols>
  <sheetData>
    <row r="1" spans="1:12" ht="28.5" customHeight="1" x14ac:dyDescent="0.3">
      <c r="A1" s="189" t="str">
        <f>CONCATENATE("Bewertungsbericht ",Basisdaten!A1)</f>
        <v>Bewertungsbericht Muster AG, 6314 Unterägeri</v>
      </c>
      <c r="B1" s="189"/>
      <c r="C1" s="189"/>
      <c r="D1" s="189"/>
      <c r="E1" s="189"/>
      <c r="F1" s="189"/>
      <c r="G1" s="189"/>
      <c r="H1" s="189"/>
      <c r="I1" s="189"/>
      <c r="J1" s="189"/>
      <c r="K1" s="189"/>
      <c r="L1" s="191" t="s">
        <v>413</v>
      </c>
    </row>
    <row r="2" spans="1:12" ht="28.5" customHeight="1" x14ac:dyDescent="0.3">
      <c r="A2" s="189" t="s">
        <v>355</v>
      </c>
      <c r="B2" s="189"/>
      <c r="C2" s="189"/>
      <c r="D2" s="189"/>
      <c r="E2" s="189"/>
      <c r="F2" s="189"/>
      <c r="G2" s="189"/>
      <c r="H2" s="189"/>
      <c r="I2" s="189"/>
      <c r="J2" s="189"/>
      <c r="K2" s="189"/>
      <c r="L2" s="189"/>
    </row>
    <row r="3" spans="1:12" ht="20.25" x14ac:dyDescent="0.3">
      <c r="A3" s="2" t="s">
        <v>383</v>
      </c>
      <c r="B3" s="293">
        <f>'Stille Reserven'!B2</f>
        <v>2018</v>
      </c>
      <c r="C3" s="293">
        <f>'Stille Reserven'!C2</f>
        <v>2019</v>
      </c>
      <c r="D3" s="293">
        <f>'Stille Reserven'!D2</f>
        <v>2020</v>
      </c>
      <c r="E3" s="293">
        <f>'Stille Reserven'!E2</f>
        <v>2021</v>
      </c>
      <c r="F3" s="293">
        <f>'Stille Reserven'!F2</f>
        <v>2022</v>
      </c>
      <c r="G3" s="293">
        <f>'Stille Reserven'!G2</f>
        <v>2023</v>
      </c>
      <c r="H3" s="294">
        <f>'Stille Reserven'!H2</f>
        <v>2024</v>
      </c>
      <c r="I3" s="294">
        <f>'Stille Reserven'!I2</f>
        <v>2025</v>
      </c>
      <c r="J3" s="294">
        <f>'Stille Reserven'!J2</f>
        <v>2026</v>
      </c>
      <c r="K3" s="294">
        <f>'Stille Reserven'!K2</f>
        <v>2027</v>
      </c>
      <c r="L3" s="294">
        <f>'Stille Reserven'!L2</f>
        <v>2028</v>
      </c>
    </row>
    <row r="4" spans="1:12" s="263" customFormat="1" ht="13.5" x14ac:dyDescent="0.2">
      <c r="A4" s="263" t="str">
        <f>'Stille Reserven'!A3</f>
        <v>Stille Reserven auf «Liquide Mittel»</v>
      </c>
      <c r="B4" s="264">
        <f>'Stille Reserven'!B3</f>
        <v>0</v>
      </c>
      <c r="C4" s="264">
        <f>'Stille Reserven'!C3</f>
        <v>0</v>
      </c>
      <c r="D4" s="264">
        <f>'Stille Reserven'!D3</f>
        <v>0</v>
      </c>
      <c r="E4" s="264">
        <f>'Stille Reserven'!E3</f>
        <v>0</v>
      </c>
      <c r="F4" s="264">
        <f>'Stille Reserven'!F3</f>
        <v>0</v>
      </c>
      <c r="G4" s="264">
        <f>'Stille Reserven'!G3</f>
        <v>0</v>
      </c>
      <c r="H4" s="265">
        <f>'Stille Reserven'!H3</f>
        <v>0</v>
      </c>
      <c r="I4" s="265">
        <f>'Stille Reserven'!I3</f>
        <v>0</v>
      </c>
      <c r="J4" s="265">
        <f>'Stille Reserven'!J3</f>
        <v>0</v>
      </c>
      <c r="K4" s="265">
        <f>'Stille Reserven'!K3</f>
        <v>0</v>
      </c>
      <c r="L4" s="265">
        <f>'Stille Reserven'!L3</f>
        <v>0</v>
      </c>
    </row>
    <row r="5" spans="1:12" s="263" customFormat="1" ht="13.5" x14ac:dyDescent="0.2">
      <c r="A5" s="263" t="str">
        <f>'Stille Reserven'!A4</f>
        <v>Stille Reserven auf «Forderungen aus L&amp;L»</v>
      </c>
      <c r="B5" s="264">
        <f>'Stille Reserven'!B4</f>
        <v>0</v>
      </c>
      <c r="C5" s="264">
        <f>'Stille Reserven'!C4</f>
        <v>0</v>
      </c>
      <c r="D5" s="264">
        <f>'Stille Reserven'!D4</f>
        <v>0</v>
      </c>
      <c r="E5" s="264">
        <f>'Stille Reserven'!E4</f>
        <v>0</v>
      </c>
      <c r="F5" s="264">
        <f>'Stille Reserven'!F4</f>
        <v>0</v>
      </c>
      <c r="G5" s="264">
        <f>'Stille Reserven'!G4</f>
        <v>0</v>
      </c>
      <c r="H5" s="265">
        <f>'Stille Reserven'!H4</f>
        <v>0</v>
      </c>
      <c r="I5" s="265">
        <f>'Stille Reserven'!I4</f>
        <v>0</v>
      </c>
      <c r="J5" s="265">
        <f>'Stille Reserven'!J4</f>
        <v>0</v>
      </c>
      <c r="K5" s="265">
        <f>'Stille Reserven'!K4</f>
        <v>0</v>
      </c>
      <c r="L5" s="265">
        <f>'Stille Reserven'!L4</f>
        <v>0</v>
      </c>
    </row>
    <row r="6" spans="1:12" s="263" customFormat="1" ht="13.5" x14ac:dyDescent="0.2">
      <c r="A6" s="263" t="str">
        <f>'Stille Reserven'!A5</f>
        <v>Stille Reserven auf «Übrige kurzfristige Forderungen»</v>
      </c>
      <c r="B6" s="264">
        <f>'Stille Reserven'!B5</f>
        <v>0</v>
      </c>
      <c r="C6" s="264">
        <f>'Stille Reserven'!C5</f>
        <v>0</v>
      </c>
      <c r="D6" s="264">
        <f>'Stille Reserven'!D5</f>
        <v>0</v>
      </c>
      <c r="E6" s="264">
        <f>'Stille Reserven'!E5</f>
        <v>0</v>
      </c>
      <c r="F6" s="264">
        <f>'Stille Reserven'!F5</f>
        <v>0</v>
      </c>
      <c r="G6" s="264">
        <f>'Stille Reserven'!G5</f>
        <v>0</v>
      </c>
      <c r="H6" s="265">
        <f>'Stille Reserven'!H5</f>
        <v>0</v>
      </c>
      <c r="I6" s="265">
        <f>'Stille Reserven'!I5</f>
        <v>0</v>
      </c>
      <c r="J6" s="265">
        <f>'Stille Reserven'!J5</f>
        <v>0</v>
      </c>
      <c r="K6" s="265">
        <f>'Stille Reserven'!K5</f>
        <v>0</v>
      </c>
      <c r="L6" s="265">
        <f>'Stille Reserven'!L5</f>
        <v>0</v>
      </c>
    </row>
    <row r="7" spans="1:12" s="263" customFormat="1" ht="13.5" x14ac:dyDescent="0.2">
      <c r="A7" s="263" t="str">
        <f>'Stille Reserven'!A6</f>
        <v>Stille Reserven auf «Vorräte / nicht fakturierte Dienstleistungen»</v>
      </c>
      <c r="B7" s="264">
        <f>'Stille Reserven'!B6</f>
        <v>110000</v>
      </c>
      <c r="C7" s="264">
        <f>'Stille Reserven'!C6</f>
        <v>115000</v>
      </c>
      <c r="D7" s="264">
        <f>'Stille Reserven'!D6</f>
        <v>130000</v>
      </c>
      <c r="E7" s="264">
        <f>'Stille Reserven'!E6</f>
        <v>120000</v>
      </c>
      <c r="F7" s="264">
        <f>'Stille Reserven'!F6</f>
        <v>115000</v>
      </c>
      <c r="G7" s="264">
        <f>'Stille Reserven'!G6</f>
        <v>108000</v>
      </c>
      <c r="H7" s="265">
        <f>'Stille Reserven'!H6</f>
        <v>108000</v>
      </c>
      <c r="I7" s="265">
        <f>'Stille Reserven'!I6</f>
        <v>108000</v>
      </c>
      <c r="J7" s="265">
        <f>'Stille Reserven'!J6</f>
        <v>108000</v>
      </c>
      <c r="K7" s="265">
        <f>'Stille Reserven'!K6</f>
        <v>108000</v>
      </c>
      <c r="L7" s="265">
        <f>'Stille Reserven'!L6</f>
        <v>108000</v>
      </c>
    </row>
    <row r="8" spans="1:12" s="263" customFormat="1" ht="13.5" x14ac:dyDescent="0.2">
      <c r="A8" s="263" t="str">
        <f>'Stille Reserven'!A7</f>
        <v>Stille Reserven auf «Angefangene Arbeiten»</v>
      </c>
      <c r="B8" s="264">
        <f>'Stille Reserven'!B7</f>
        <v>0</v>
      </c>
      <c r="C8" s="264">
        <f>'Stille Reserven'!C7</f>
        <v>0</v>
      </c>
      <c r="D8" s="264">
        <f>'Stille Reserven'!D7</f>
        <v>0</v>
      </c>
      <c r="E8" s="264">
        <f>'Stille Reserven'!E7</f>
        <v>0</v>
      </c>
      <c r="F8" s="264">
        <f>'Stille Reserven'!F7</f>
        <v>0</v>
      </c>
      <c r="G8" s="264">
        <f>'Stille Reserven'!G7</f>
        <v>0</v>
      </c>
      <c r="H8" s="265">
        <f>'Stille Reserven'!H7</f>
        <v>0</v>
      </c>
      <c r="I8" s="265">
        <f>'Stille Reserven'!I7</f>
        <v>0</v>
      </c>
      <c r="J8" s="265">
        <f>'Stille Reserven'!J7</f>
        <v>0</v>
      </c>
      <c r="K8" s="265">
        <f>'Stille Reserven'!K7</f>
        <v>0</v>
      </c>
      <c r="L8" s="265">
        <f>'Stille Reserven'!L7</f>
        <v>0</v>
      </c>
    </row>
    <row r="9" spans="1:12" s="263" customFormat="1" ht="13.5" x14ac:dyDescent="0.2">
      <c r="A9" s="263" t="str">
        <f>'Stille Reserven'!A8</f>
        <v>Stille Reserven auf «Vorauszahlungen an Lieferanten»</v>
      </c>
      <c r="B9" s="264">
        <f>'Stille Reserven'!B8</f>
        <v>0</v>
      </c>
      <c r="C9" s="264">
        <f>'Stille Reserven'!C8</f>
        <v>0</v>
      </c>
      <c r="D9" s="264">
        <f>'Stille Reserven'!D8</f>
        <v>0</v>
      </c>
      <c r="E9" s="264">
        <f>'Stille Reserven'!E8</f>
        <v>0</v>
      </c>
      <c r="F9" s="264">
        <f>'Stille Reserven'!F8</f>
        <v>0</v>
      </c>
      <c r="G9" s="264">
        <f>'Stille Reserven'!G8</f>
        <v>0</v>
      </c>
      <c r="H9" s="265">
        <f>'Stille Reserven'!H8</f>
        <v>0</v>
      </c>
      <c r="I9" s="265">
        <f>'Stille Reserven'!I8</f>
        <v>0</v>
      </c>
      <c r="J9" s="265">
        <f>'Stille Reserven'!J8</f>
        <v>0</v>
      </c>
      <c r="K9" s="265">
        <f>'Stille Reserven'!K8</f>
        <v>0</v>
      </c>
      <c r="L9" s="265">
        <f>'Stille Reserven'!L8</f>
        <v>0</v>
      </c>
    </row>
    <row r="10" spans="1:12" s="263" customFormat="1" ht="13.5" x14ac:dyDescent="0.2">
      <c r="A10" s="263" t="str">
        <f>'Stille Reserven'!A9</f>
        <v>Stille Reserven auf «Aktive Rechnungsabgrenzung Zinsen»</v>
      </c>
      <c r="B10" s="264">
        <f>'Stille Reserven'!B9</f>
        <v>0</v>
      </c>
      <c r="C10" s="264">
        <f>'Stille Reserven'!C9</f>
        <v>0</v>
      </c>
      <c r="D10" s="264">
        <f>'Stille Reserven'!D9</f>
        <v>0</v>
      </c>
      <c r="E10" s="264">
        <f>'Stille Reserven'!E9</f>
        <v>0</v>
      </c>
      <c r="F10" s="264">
        <f>'Stille Reserven'!F9</f>
        <v>0</v>
      </c>
      <c r="G10" s="264">
        <f>'Stille Reserven'!G9</f>
        <v>0</v>
      </c>
      <c r="H10" s="265">
        <f>'Stille Reserven'!H9</f>
        <v>0</v>
      </c>
      <c r="I10" s="265">
        <f>'Stille Reserven'!I9</f>
        <v>0</v>
      </c>
      <c r="J10" s="265">
        <f>'Stille Reserven'!J9</f>
        <v>0</v>
      </c>
      <c r="K10" s="265">
        <f>'Stille Reserven'!K9</f>
        <v>0</v>
      </c>
      <c r="L10" s="265">
        <f>'Stille Reserven'!L9</f>
        <v>0</v>
      </c>
    </row>
    <row r="11" spans="1:12" s="263" customFormat="1" ht="13.5" x14ac:dyDescent="0.2">
      <c r="A11" s="263" t="str">
        <f>'Stille Reserven'!A10</f>
        <v>Stille Reserven auf «Übrige aktive Rechnungsabgrenzung»</v>
      </c>
      <c r="B11" s="264">
        <f>'Stille Reserven'!B10</f>
        <v>0</v>
      </c>
      <c r="C11" s="264">
        <f>'Stille Reserven'!C10</f>
        <v>0</v>
      </c>
      <c r="D11" s="264">
        <f>'Stille Reserven'!D10</f>
        <v>0</v>
      </c>
      <c r="E11" s="264">
        <f>'Stille Reserven'!E10</f>
        <v>0</v>
      </c>
      <c r="F11" s="264">
        <f>'Stille Reserven'!F10</f>
        <v>0</v>
      </c>
      <c r="G11" s="264">
        <f>'Stille Reserven'!G10</f>
        <v>0</v>
      </c>
      <c r="H11" s="265">
        <f>'Stille Reserven'!H10</f>
        <v>0</v>
      </c>
      <c r="I11" s="265">
        <f>'Stille Reserven'!I10</f>
        <v>0</v>
      </c>
      <c r="J11" s="265">
        <f>'Stille Reserven'!J10</f>
        <v>0</v>
      </c>
      <c r="K11" s="265">
        <f>'Stille Reserven'!K10</f>
        <v>0</v>
      </c>
      <c r="L11" s="265">
        <f>'Stille Reserven'!L10</f>
        <v>0</v>
      </c>
    </row>
    <row r="12" spans="1:12" s="263" customFormat="1" ht="13.5" x14ac:dyDescent="0.2">
      <c r="A12" s="266" t="s">
        <v>153</v>
      </c>
      <c r="B12" s="267">
        <f>'Stille Reserven'!B11</f>
        <v>110000</v>
      </c>
      <c r="C12" s="267">
        <f>'Stille Reserven'!C11</f>
        <v>115000</v>
      </c>
      <c r="D12" s="267">
        <f>'Stille Reserven'!D11</f>
        <v>130000</v>
      </c>
      <c r="E12" s="267">
        <f>'Stille Reserven'!E11</f>
        <v>120000</v>
      </c>
      <c r="F12" s="267">
        <f>'Stille Reserven'!F11</f>
        <v>115000</v>
      </c>
      <c r="G12" s="267">
        <f>'Stille Reserven'!G11</f>
        <v>108000</v>
      </c>
      <c r="H12" s="267">
        <f>'Stille Reserven'!H11</f>
        <v>108000</v>
      </c>
      <c r="I12" s="267">
        <f>'Stille Reserven'!I11</f>
        <v>108000</v>
      </c>
      <c r="J12" s="267">
        <f>'Stille Reserven'!J11</f>
        <v>108000</v>
      </c>
      <c r="K12" s="267">
        <f>'Stille Reserven'!K11</f>
        <v>108000</v>
      </c>
      <c r="L12" s="267">
        <f>'Stille Reserven'!L11</f>
        <v>108000</v>
      </c>
    </row>
    <row r="13" spans="1:12" s="263" customFormat="1" ht="13.5" x14ac:dyDescent="0.2">
      <c r="A13" s="263" t="str">
        <f>'Stille Reserven'!A12</f>
        <v>Stille Reserven auf «Mobile Sachanlagen»</v>
      </c>
      <c r="B13" s="264">
        <f>'Stille Reserven'!B12</f>
        <v>22000</v>
      </c>
      <c r="C13" s="264">
        <f>'Stille Reserven'!C12</f>
        <v>25000</v>
      </c>
      <c r="D13" s="264">
        <f>'Stille Reserven'!D12</f>
        <v>19000</v>
      </c>
      <c r="E13" s="264">
        <f>'Stille Reserven'!E12</f>
        <v>31000</v>
      </c>
      <c r="F13" s="264">
        <f>'Stille Reserven'!F12</f>
        <v>34000</v>
      </c>
      <c r="G13" s="264">
        <f>'Stille Reserven'!G12</f>
        <v>27000</v>
      </c>
      <c r="H13" s="265">
        <f>'Stille Reserven'!H12</f>
        <v>27000</v>
      </c>
      <c r="I13" s="265">
        <f>'Stille Reserven'!I12</f>
        <v>27000</v>
      </c>
      <c r="J13" s="265">
        <f>'Stille Reserven'!J12</f>
        <v>27000</v>
      </c>
      <c r="K13" s="265">
        <f>'Stille Reserven'!K12</f>
        <v>27000</v>
      </c>
      <c r="L13" s="265">
        <f>'Stille Reserven'!L12</f>
        <v>27000</v>
      </c>
    </row>
    <row r="14" spans="1:12" s="263" customFormat="1" ht="13.5" x14ac:dyDescent="0.2">
      <c r="A14" s="263" t="str">
        <f>'Stille Reserven'!A13</f>
        <v>Stille Reserven auf «Anlagen in Leasing»</v>
      </c>
      <c r="B14" s="264">
        <f>'Stille Reserven'!B13</f>
        <v>0</v>
      </c>
      <c r="C14" s="264">
        <f>'Stille Reserven'!C13</f>
        <v>0</v>
      </c>
      <c r="D14" s="264">
        <f>'Stille Reserven'!D13</f>
        <v>0</v>
      </c>
      <c r="E14" s="264">
        <f>'Stille Reserven'!E13</f>
        <v>0</v>
      </c>
      <c r="F14" s="264">
        <f>'Stille Reserven'!F13</f>
        <v>0</v>
      </c>
      <c r="G14" s="264">
        <f>'Stille Reserven'!G13</f>
        <v>0</v>
      </c>
      <c r="H14" s="265">
        <f>'Stille Reserven'!H13</f>
        <v>0</v>
      </c>
      <c r="I14" s="265">
        <f>'Stille Reserven'!I13</f>
        <v>0</v>
      </c>
      <c r="J14" s="265">
        <f>'Stille Reserven'!J13</f>
        <v>0</v>
      </c>
      <c r="K14" s="265">
        <f>'Stille Reserven'!K13</f>
        <v>0</v>
      </c>
      <c r="L14" s="265">
        <f>'Stille Reserven'!L13</f>
        <v>0</v>
      </c>
    </row>
    <row r="15" spans="1:12" s="263" customFormat="1" ht="13.5" x14ac:dyDescent="0.2">
      <c r="A15" s="263" t="str">
        <f>'Stille Reserven'!A14</f>
        <v>Stille Reserven auf «Immobile Sachanlagen»</v>
      </c>
      <c r="B15" s="264">
        <f>'Stille Reserven'!B14</f>
        <v>250000</v>
      </c>
      <c r="C15" s="264">
        <f>'Stille Reserven'!C14</f>
        <v>210000</v>
      </c>
      <c r="D15" s="264">
        <f>'Stille Reserven'!D14</f>
        <v>190000</v>
      </c>
      <c r="E15" s="264">
        <f>'Stille Reserven'!E14</f>
        <v>190000</v>
      </c>
      <c r="F15" s="264">
        <f>'Stille Reserven'!F14</f>
        <v>0</v>
      </c>
      <c r="G15" s="264">
        <f>'Stille Reserven'!G14</f>
        <v>0</v>
      </c>
      <c r="H15" s="265">
        <f>'Stille Reserven'!H14</f>
        <v>0</v>
      </c>
      <c r="I15" s="265">
        <f>'Stille Reserven'!I14</f>
        <v>0</v>
      </c>
      <c r="J15" s="265">
        <f>'Stille Reserven'!J14</f>
        <v>0</v>
      </c>
      <c r="K15" s="265">
        <f>'Stille Reserven'!K14</f>
        <v>0</v>
      </c>
      <c r="L15" s="265">
        <f>'Stille Reserven'!L14</f>
        <v>0</v>
      </c>
    </row>
    <row r="16" spans="1:12" s="263" customFormat="1" ht="13.5" x14ac:dyDescent="0.2">
      <c r="A16" s="263" t="str">
        <f>'Stille Reserven'!A15</f>
        <v>Stille Reserven auf «Finanzielle Anlagen»</v>
      </c>
      <c r="B16" s="264">
        <f>'Stille Reserven'!B15</f>
        <v>0</v>
      </c>
      <c r="C16" s="264">
        <f>'Stille Reserven'!C15</f>
        <v>0</v>
      </c>
      <c r="D16" s="264">
        <f>'Stille Reserven'!D15</f>
        <v>0</v>
      </c>
      <c r="E16" s="264">
        <f>'Stille Reserven'!E15</f>
        <v>0</v>
      </c>
      <c r="F16" s="264">
        <f>'Stille Reserven'!F15</f>
        <v>0</v>
      </c>
      <c r="G16" s="264">
        <f>'Stille Reserven'!G15</f>
        <v>0</v>
      </c>
      <c r="H16" s="265">
        <f>'Stille Reserven'!H15</f>
        <v>0</v>
      </c>
      <c r="I16" s="265">
        <f>'Stille Reserven'!I15</f>
        <v>0</v>
      </c>
      <c r="J16" s="265">
        <f>'Stille Reserven'!J15</f>
        <v>0</v>
      </c>
      <c r="K16" s="265">
        <f>'Stille Reserven'!K15</f>
        <v>0</v>
      </c>
      <c r="L16" s="265">
        <f>'Stille Reserven'!L15</f>
        <v>0</v>
      </c>
    </row>
    <row r="17" spans="1:12" s="263" customFormat="1" ht="13.5" x14ac:dyDescent="0.2">
      <c r="A17" s="263" t="str">
        <f>'Stille Reserven'!A16</f>
        <v>Stille Reserven auf «Immaterielle Anlagen»</v>
      </c>
      <c r="B17" s="264">
        <f>'Stille Reserven'!B16</f>
        <v>0</v>
      </c>
      <c r="C17" s="264">
        <f>'Stille Reserven'!C16</f>
        <v>0</v>
      </c>
      <c r="D17" s="264">
        <f>'Stille Reserven'!D16</f>
        <v>0</v>
      </c>
      <c r="E17" s="264">
        <f>'Stille Reserven'!E16</f>
        <v>0</v>
      </c>
      <c r="F17" s="264">
        <f>'Stille Reserven'!F16</f>
        <v>0</v>
      </c>
      <c r="G17" s="264">
        <f>'Stille Reserven'!G16</f>
        <v>0</v>
      </c>
      <c r="H17" s="265">
        <f>'Stille Reserven'!H16</f>
        <v>0</v>
      </c>
      <c r="I17" s="265">
        <f>'Stille Reserven'!I16</f>
        <v>0</v>
      </c>
      <c r="J17" s="265">
        <f>'Stille Reserven'!J16</f>
        <v>0</v>
      </c>
      <c r="K17" s="265">
        <f>'Stille Reserven'!K16</f>
        <v>0</v>
      </c>
      <c r="L17" s="265">
        <f>'Stille Reserven'!L16</f>
        <v>0</v>
      </c>
    </row>
    <row r="18" spans="1:12" s="263" customFormat="1" ht="13.5" x14ac:dyDescent="0.2">
      <c r="A18" s="266" t="s">
        <v>154</v>
      </c>
      <c r="B18" s="267">
        <f>'Stille Reserven'!B17</f>
        <v>272000</v>
      </c>
      <c r="C18" s="267">
        <f>'Stille Reserven'!C17</f>
        <v>235000</v>
      </c>
      <c r="D18" s="267">
        <f>'Stille Reserven'!D17</f>
        <v>209000</v>
      </c>
      <c r="E18" s="267">
        <f>'Stille Reserven'!E17</f>
        <v>221000</v>
      </c>
      <c r="F18" s="267">
        <f>'Stille Reserven'!F17</f>
        <v>34000</v>
      </c>
      <c r="G18" s="267">
        <f>'Stille Reserven'!G17</f>
        <v>27000</v>
      </c>
      <c r="H18" s="267">
        <f>'Stille Reserven'!H17</f>
        <v>27000</v>
      </c>
      <c r="I18" s="267">
        <f>'Stille Reserven'!I17</f>
        <v>27000</v>
      </c>
      <c r="J18" s="267">
        <f>'Stille Reserven'!J17</f>
        <v>27000</v>
      </c>
      <c r="K18" s="267">
        <f>'Stille Reserven'!K17</f>
        <v>27000</v>
      </c>
      <c r="L18" s="267">
        <f>'Stille Reserven'!L17</f>
        <v>27000</v>
      </c>
    </row>
    <row r="19" spans="1:12" s="263" customFormat="1" ht="13.5" x14ac:dyDescent="0.2">
      <c r="A19" s="263" t="str">
        <f>'Stille Reserven'!A18</f>
        <v>Stille Reserven auf «Verbindlichkeiten aus L&amp;L»</v>
      </c>
      <c r="B19" s="264">
        <f>'Stille Reserven'!B18</f>
        <v>0</v>
      </c>
      <c r="C19" s="264">
        <f>'Stille Reserven'!C18</f>
        <v>0</v>
      </c>
      <c r="D19" s="264">
        <f>'Stille Reserven'!D18</f>
        <v>0</v>
      </c>
      <c r="E19" s="264">
        <f>'Stille Reserven'!E18</f>
        <v>0</v>
      </c>
      <c r="F19" s="264">
        <f>'Stille Reserven'!F18</f>
        <v>0</v>
      </c>
      <c r="G19" s="264">
        <f>'Stille Reserven'!G18</f>
        <v>0</v>
      </c>
      <c r="H19" s="265">
        <f>'Stille Reserven'!H18</f>
        <v>0</v>
      </c>
      <c r="I19" s="265">
        <f>'Stille Reserven'!I18</f>
        <v>0</v>
      </c>
      <c r="J19" s="265">
        <f>'Stille Reserven'!J18</f>
        <v>0</v>
      </c>
      <c r="K19" s="265">
        <f>'Stille Reserven'!K18</f>
        <v>0</v>
      </c>
      <c r="L19" s="265">
        <f>'Stille Reserven'!L18</f>
        <v>0</v>
      </c>
    </row>
    <row r="20" spans="1:12" s="263" customFormat="1" ht="13.5" x14ac:dyDescent="0.2">
      <c r="A20" s="263" t="str">
        <f>'Stille Reserven'!A19</f>
        <v>Stille Reserven auf «Übrige Verbindlichkeiten»</v>
      </c>
      <c r="B20" s="264">
        <f>'Stille Reserven'!B19</f>
        <v>0</v>
      </c>
      <c r="C20" s="264">
        <f>'Stille Reserven'!C19</f>
        <v>0</v>
      </c>
      <c r="D20" s="264">
        <f>'Stille Reserven'!D19</f>
        <v>0</v>
      </c>
      <c r="E20" s="264">
        <f>'Stille Reserven'!E19</f>
        <v>0</v>
      </c>
      <c r="F20" s="264">
        <f>'Stille Reserven'!F19</f>
        <v>0</v>
      </c>
      <c r="G20" s="264">
        <f>'Stille Reserven'!G19</f>
        <v>0</v>
      </c>
      <c r="H20" s="265">
        <f>'Stille Reserven'!H19</f>
        <v>0</v>
      </c>
      <c r="I20" s="265">
        <f>'Stille Reserven'!I19</f>
        <v>0</v>
      </c>
      <c r="J20" s="265">
        <f>'Stille Reserven'!J19</f>
        <v>0</v>
      </c>
      <c r="K20" s="265">
        <f>'Stille Reserven'!K19</f>
        <v>0</v>
      </c>
      <c r="L20" s="265">
        <f>'Stille Reserven'!L19</f>
        <v>0</v>
      </c>
    </row>
    <row r="21" spans="1:12" s="263" customFormat="1" ht="13.5" x14ac:dyDescent="0.2">
      <c r="A21" s="263" t="str">
        <f>'Stille Reserven'!A20</f>
        <v>Stille Reserven auf «Kurzfristige verzinsliche Verbindlichkeiten»</v>
      </c>
      <c r="B21" s="264">
        <f>'Stille Reserven'!B20</f>
        <v>0</v>
      </c>
      <c r="C21" s="264">
        <f>'Stille Reserven'!C20</f>
        <v>0</v>
      </c>
      <c r="D21" s="264">
        <f>'Stille Reserven'!D20</f>
        <v>0</v>
      </c>
      <c r="E21" s="264">
        <f>'Stille Reserven'!E20</f>
        <v>0</v>
      </c>
      <c r="F21" s="264">
        <f>'Stille Reserven'!F20</f>
        <v>0</v>
      </c>
      <c r="G21" s="264">
        <f>'Stille Reserven'!G20</f>
        <v>0</v>
      </c>
      <c r="H21" s="265">
        <f>'Stille Reserven'!H20</f>
        <v>0</v>
      </c>
      <c r="I21" s="265">
        <f>'Stille Reserven'!I20</f>
        <v>0</v>
      </c>
      <c r="J21" s="265">
        <f>'Stille Reserven'!J20</f>
        <v>0</v>
      </c>
      <c r="K21" s="265">
        <f>'Stille Reserven'!K20</f>
        <v>0</v>
      </c>
      <c r="L21" s="265">
        <f>'Stille Reserven'!L20</f>
        <v>0</v>
      </c>
    </row>
    <row r="22" spans="1:12" s="263" customFormat="1" ht="13.5" x14ac:dyDescent="0.2">
      <c r="A22" s="263" t="str">
        <f>'Stille Reserven'!A21</f>
        <v>Stille Reserven auf «übrige kurzfristige Verbindlichkeiten»</v>
      </c>
      <c r="B22" s="264">
        <f>'Stille Reserven'!B21</f>
        <v>0</v>
      </c>
      <c r="C22" s="264">
        <f>'Stille Reserven'!C21</f>
        <v>0</v>
      </c>
      <c r="D22" s="264">
        <f>'Stille Reserven'!D21</f>
        <v>0</v>
      </c>
      <c r="E22" s="264">
        <f>'Stille Reserven'!E21</f>
        <v>0</v>
      </c>
      <c r="F22" s="264">
        <f>'Stille Reserven'!F21</f>
        <v>0</v>
      </c>
      <c r="G22" s="264">
        <f>'Stille Reserven'!G21</f>
        <v>0</v>
      </c>
      <c r="H22" s="265">
        <f>'Stille Reserven'!H21</f>
        <v>0</v>
      </c>
      <c r="I22" s="265">
        <f>'Stille Reserven'!I21</f>
        <v>0</v>
      </c>
      <c r="J22" s="265">
        <f>'Stille Reserven'!J21</f>
        <v>0</v>
      </c>
      <c r="K22" s="265">
        <f>'Stille Reserven'!K21</f>
        <v>0</v>
      </c>
      <c r="L22" s="265">
        <f>'Stille Reserven'!L21</f>
        <v>0</v>
      </c>
    </row>
    <row r="23" spans="1:12" s="263" customFormat="1" ht="13.5" x14ac:dyDescent="0.2">
      <c r="A23" s="263" t="str">
        <f>'Stille Reserven'!A22</f>
        <v>Stille Reserven auf «Passive Rechnungsabgrenzung Zinsen»</v>
      </c>
      <c r="B23" s="264">
        <f>'Stille Reserven'!B22</f>
        <v>0</v>
      </c>
      <c r="C23" s="264">
        <f>'Stille Reserven'!C22</f>
        <v>0</v>
      </c>
      <c r="D23" s="264">
        <f>'Stille Reserven'!D22</f>
        <v>0</v>
      </c>
      <c r="E23" s="264">
        <f>'Stille Reserven'!E22</f>
        <v>0</v>
      </c>
      <c r="F23" s="264">
        <f>'Stille Reserven'!F22</f>
        <v>0</v>
      </c>
      <c r="G23" s="264">
        <f>'Stille Reserven'!G22</f>
        <v>0</v>
      </c>
      <c r="H23" s="265">
        <f>'Stille Reserven'!H22</f>
        <v>0</v>
      </c>
      <c r="I23" s="265">
        <f>'Stille Reserven'!I22</f>
        <v>0</v>
      </c>
      <c r="J23" s="265">
        <f>'Stille Reserven'!J22</f>
        <v>0</v>
      </c>
      <c r="K23" s="265">
        <f>'Stille Reserven'!K22</f>
        <v>0</v>
      </c>
      <c r="L23" s="265">
        <f>'Stille Reserven'!L22</f>
        <v>0</v>
      </c>
    </row>
    <row r="24" spans="1:12" s="263" customFormat="1" ht="13.5" x14ac:dyDescent="0.2">
      <c r="A24" s="263" t="str">
        <f>'Stille Reserven'!A23</f>
        <v>Stille Reserven auf «Übrige passive Rechnungsabgrenzung»</v>
      </c>
      <c r="B24" s="264">
        <f>'Stille Reserven'!B23</f>
        <v>0</v>
      </c>
      <c r="C24" s="264">
        <f>'Stille Reserven'!C23</f>
        <v>0</v>
      </c>
      <c r="D24" s="264">
        <f>'Stille Reserven'!D23</f>
        <v>0</v>
      </c>
      <c r="E24" s="264">
        <f>'Stille Reserven'!E23</f>
        <v>0</v>
      </c>
      <c r="F24" s="264">
        <f>'Stille Reserven'!F23</f>
        <v>0</v>
      </c>
      <c r="G24" s="264">
        <f>'Stille Reserven'!G23</f>
        <v>0</v>
      </c>
      <c r="H24" s="265">
        <f>'Stille Reserven'!H23</f>
        <v>0</v>
      </c>
      <c r="I24" s="265">
        <f>'Stille Reserven'!I23</f>
        <v>0</v>
      </c>
      <c r="J24" s="265">
        <f>'Stille Reserven'!J23</f>
        <v>0</v>
      </c>
      <c r="K24" s="265">
        <f>'Stille Reserven'!K23</f>
        <v>0</v>
      </c>
      <c r="L24" s="265">
        <f>'Stille Reserven'!L23</f>
        <v>0</v>
      </c>
    </row>
    <row r="25" spans="1:12" s="263" customFormat="1" ht="13.5" x14ac:dyDescent="0.2">
      <c r="A25" s="266" t="s">
        <v>155</v>
      </c>
      <c r="B25" s="267">
        <f>'Stille Reserven'!B24</f>
        <v>0</v>
      </c>
      <c r="C25" s="267">
        <f>'Stille Reserven'!C24</f>
        <v>0</v>
      </c>
      <c r="D25" s="267">
        <f>'Stille Reserven'!D24</f>
        <v>0</v>
      </c>
      <c r="E25" s="267">
        <f>'Stille Reserven'!E24</f>
        <v>0</v>
      </c>
      <c r="F25" s="267">
        <f>'Stille Reserven'!F24</f>
        <v>0</v>
      </c>
      <c r="G25" s="267">
        <f>'Stille Reserven'!G24</f>
        <v>0</v>
      </c>
      <c r="H25" s="267">
        <f>'Stille Reserven'!H24</f>
        <v>0</v>
      </c>
      <c r="I25" s="267">
        <f>'Stille Reserven'!I24</f>
        <v>0</v>
      </c>
      <c r="J25" s="267">
        <f>'Stille Reserven'!J24</f>
        <v>0</v>
      </c>
      <c r="K25" s="267">
        <f>'Stille Reserven'!K24</f>
        <v>0</v>
      </c>
      <c r="L25" s="267">
        <f>'Stille Reserven'!L24</f>
        <v>0</v>
      </c>
    </row>
    <row r="26" spans="1:12" s="263" customFormat="1" ht="13.5" x14ac:dyDescent="0.2">
      <c r="A26" s="263" t="str">
        <f>'Stille Reserven'!A25</f>
        <v>Stille Reserven auf «Langfr. oper. Finanzverbindlichkeiten»</v>
      </c>
      <c r="B26" s="264">
        <f>'Stille Reserven'!B25</f>
        <v>0</v>
      </c>
      <c r="C26" s="264">
        <f>'Stille Reserven'!C25</f>
        <v>0</v>
      </c>
      <c r="D26" s="264">
        <f>'Stille Reserven'!D25</f>
        <v>0</v>
      </c>
      <c r="E26" s="264">
        <f>'Stille Reserven'!E25</f>
        <v>0</v>
      </c>
      <c r="F26" s="264">
        <f>'Stille Reserven'!F25</f>
        <v>0</v>
      </c>
      <c r="G26" s="264">
        <f>'Stille Reserven'!G25</f>
        <v>0</v>
      </c>
      <c r="H26" s="265">
        <f>'Stille Reserven'!H25</f>
        <v>0</v>
      </c>
      <c r="I26" s="265">
        <f>'Stille Reserven'!I25</f>
        <v>0</v>
      </c>
      <c r="J26" s="265">
        <f>'Stille Reserven'!J25</f>
        <v>0</v>
      </c>
      <c r="K26" s="265">
        <f>'Stille Reserven'!K25</f>
        <v>0</v>
      </c>
      <c r="L26" s="265">
        <f>'Stille Reserven'!L25</f>
        <v>0</v>
      </c>
    </row>
    <row r="27" spans="1:12" s="263" customFormat="1" ht="13.5" x14ac:dyDescent="0.2">
      <c r="A27" s="263" t="str">
        <f>'Stille Reserven'!A26</f>
        <v>Stille Reserven auf «Leasingverbindlichkeiten»</v>
      </c>
      <c r="B27" s="264">
        <f>'Stille Reserven'!B26</f>
        <v>0</v>
      </c>
      <c r="C27" s="264">
        <f>'Stille Reserven'!C26</f>
        <v>0</v>
      </c>
      <c r="D27" s="264">
        <f>'Stille Reserven'!D26</f>
        <v>0</v>
      </c>
      <c r="E27" s="264">
        <f>'Stille Reserven'!E26</f>
        <v>0</v>
      </c>
      <c r="F27" s="264">
        <f>'Stille Reserven'!F26</f>
        <v>0</v>
      </c>
      <c r="G27" s="264">
        <f>'Stille Reserven'!G26</f>
        <v>0</v>
      </c>
      <c r="H27" s="265">
        <f>'Stille Reserven'!H26</f>
        <v>0</v>
      </c>
      <c r="I27" s="265">
        <f>'Stille Reserven'!I26</f>
        <v>0</v>
      </c>
      <c r="J27" s="265">
        <f>'Stille Reserven'!J26</f>
        <v>0</v>
      </c>
      <c r="K27" s="265">
        <f>'Stille Reserven'!K26</f>
        <v>0</v>
      </c>
      <c r="L27" s="265">
        <f>'Stille Reserven'!L26</f>
        <v>0</v>
      </c>
    </row>
    <row r="28" spans="1:12" s="263" customFormat="1" ht="13.5" x14ac:dyDescent="0.2">
      <c r="A28" s="263" t="str">
        <f>'Stille Reserven'!A27</f>
        <v>Stille Reserven auf «Steuerrückstellungen»</v>
      </c>
      <c r="B28" s="264">
        <f>'Stille Reserven'!B27</f>
        <v>0</v>
      </c>
      <c r="C28" s="264">
        <f>'Stille Reserven'!C27</f>
        <v>0</v>
      </c>
      <c r="D28" s="264">
        <f>'Stille Reserven'!D27</f>
        <v>0</v>
      </c>
      <c r="E28" s="264">
        <f>'Stille Reserven'!E27</f>
        <v>0</v>
      </c>
      <c r="F28" s="264">
        <f>'Stille Reserven'!F27</f>
        <v>0</v>
      </c>
      <c r="G28" s="264">
        <f>'Stille Reserven'!G27</f>
        <v>0</v>
      </c>
      <c r="H28" s="265">
        <f>'Stille Reserven'!H27</f>
        <v>0</v>
      </c>
      <c r="I28" s="265">
        <f>'Stille Reserven'!I27</f>
        <v>0</v>
      </c>
      <c r="J28" s="265">
        <f>'Stille Reserven'!J27</f>
        <v>0</v>
      </c>
      <c r="K28" s="265">
        <f>'Stille Reserven'!K27</f>
        <v>0</v>
      </c>
      <c r="L28" s="265">
        <f>'Stille Reserven'!L27</f>
        <v>0</v>
      </c>
    </row>
    <row r="29" spans="1:12" s="263" customFormat="1" ht="13.5" x14ac:dyDescent="0.2">
      <c r="A29" s="263" t="str">
        <f>'Stille Reserven'!A28</f>
        <v>Stille Reserven auf «Übrige oper. Rückstellungen»</v>
      </c>
      <c r="B29" s="264">
        <f>'Stille Reserven'!B28</f>
        <v>0</v>
      </c>
      <c r="C29" s="264">
        <f>'Stille Reserven'!C28</f>
        <v>0</v>
      </c>
      <c r="D29" s="264">
        <f>'Stille Reserven'!D28</f>
        <v>0</v>
      </c>
      <c r="E29" s="264">
        <f>'Stille Reserven'!E28</f>
        <v>0</v>
      </c>
      <c r="F29" s="264">
        <f>'Stille Reserven'!F28</f>
        <v>0</v>
      </c>
      <c r="G29" s="264">
        <f>'Stille Reserven'!G28</f>
        <v>0</v>
      </c>
      <c r="H29" s="265">
        <f>'Stille Reserven'!H28</f>
        <v>0</v>
      </c>
      <c r="I29" s="265">
        <f>'Stille Reserven'!I28</f>
        <v>0</v>
      </c>
      <c r="J29" s="265">
        <f>'Stille Reserven'!J28</f>
        <v>0</v>
      </c>
      <c r="K29" s="265">
        <f>'Stille Reserven'!K28</f>
        <v>0</v>
      </c>
      <c r="L29" s="265">
        <f>'Stille Reserven'!L28</f>
        <v>0</v>
      </c>
    </row>
    <row r="30" spans="1:12" s="263" customFormat="1" ht="13.5" x14ac:dyDescent="0.2">
      <c r="A30" s="266" t="s">
        <v>156</v>
      </c>
      <c r="B30" s="267">
        <f>'Stille Reserven'!B29</f>
        <v>0</v>
      </c>
      <c r="C30" s="267">
        <f>'Stille Reserven'!C29</f>
        <v>0</v>
      </c>
      <c r="D30" s="267">
        <f>'Stille Reserven'!D29</f>
        <v>0</v>
      </c>
      <c r="E30" s="267">
        <f>'Stille Reserven'!E29</f>
        <v>0</v>
      </c>
      <c r="F30" s="267">
        <f>'Stille Reserven'!F29</f>
        <v>0</v>
      </c>
      <c r="G30" s="267">
        <f>'Stille Reserven'!G29</f>
        <v>0</v>
      </c>
      <c r="H30" s="267">
        <f>'Stille Reserven'!H29</f>
        <v>0</v>
      </c>
      <c r="I30" s="267">
        <f>'Stille Reserven'!I29</f>
        <v>0</v>
      </c>
      <c r="J30" s="267">
        <f>'Stille Reserven'!J29</f>
        <v>0</v>
      </c>
      <c r="K30" s="267">
        <f>'Stille Reserven'!K29</f>
        <v>0</v>
      </c>
      <c r="L30" s="267">
        <f>'Stille Reserven'!L29</f>
        <v>0</v>
      </c>
    </row>
    <row r="31" spans="1:12" s="263" customFormat="1" ht="14.25" thickBot="1" x14ac:dyDescent="0.25">
      <c r="A31" s="268" t="s">
        <v>143</v>
      </c>
      <c r="B31" s="269">
        <f>'Stille Reserven'!B30</f>
        <v>382000</v>
      </c>
      <c r="C31" s="269">
        <f>'Stille Reserven'!C30</f>
        <v>350000</v>
      </c>
      <c r="D31" s="269">
        <f>'Stille Reserven'!D30</f>
        <v>339000</v>
      </c>
      <c r="E31" s="269">
        <f>'Stille Reserven'!E30</f>
        <v>341000</v>
      </c>
      <c r="F31" s="269">
        <f>'Stille Reserven'!F30</f>
        <v>149000</v>
      </c>
      <c r="G31" s="269">
        <f>'Stille Reserven'!G30</f>
        <v>135000</v>
      </c>
      <c r="H31" s="269">
        <f>'Stille Reserven'!H30</f>
        <v>135000</v>
      </c>
      <c r="I31" s="269">
        <f>'Stille Reserven'!I30</f>
        <v>135000</v>
      </c>
      <c r="J31" s="269">
        <f>'Stille Reserven'!J30</f>
        <v>135000</v>
      </c>
      <c r="K31" s="269">
        <f>'Stille Reserven'!K30</f>
        <v>135000</v>
      </c>
      <c r="L31" s="269">
        <f>'Stille Reserven'!L30</f>
        <v>135000</v>
      </c>
    </row>
    <row r="32" spans="1:12" s="263" customFormat="1" ht="15" thickTop="1" thickBot="1" x14ac:dyDescent="0.25">
      <c r="A32" s="268" t="str">
        <f>CONCATENATE("Passivierung Bilanz latente Steuern (",ROUND(Basisdaten!H64*50,3),"%)")</f>
        <v>Passivierung Bilanz latente Steuern (7.355%)</v>
      </c>
      <c r="B32" s="269">
        <f>'Stille Reserven'!B32</f>
        <v>24492</v>
      </c>
      <c r="C32" s="269">
        <f>'Stille Reserven'!C32</f>
        <v>22441</v>
      </c>
      <c r="D32" s="269">
        <f>'Stille Reserven'!D32</f>
        <v>21735</v>
      </c>
      <c r="E32" s="269">
        <f>'Stille Reserven'!E32</f>
        <v>21864</v>
      </c>
      <c r="F32" s="269">
        <f>'Stille Reserven'!F32</f>
        <v>9553</v>
      </c>
      <c r="G32" s="269">
        <f>'Stille Reserven'!G32</f>
        <v>8656</v>
      </c>
      <c r="H32" s="269">
        <f>'Stille Reserven'!H32</f>
        <v>8656</v>
      </c>
      <c r="I32" s="269">
        <f>'Stille Reserven'!I32</f>
        <v>8656</v>
      </c>
      <c r="J32" s="269">
        <f>'Stille Reserven'!J32</f>
        <v>8656</v>
      </c>
      <c r="K32" s="269">
        <f>'Stille Reserven'!K32</f>
        <v>8656</v>
      </c>
      <c r="L32" s="269">
        <f>'Stille Reserven'!L32</f>
        <v>8656</v>
      </c>
    </row>
    <row r="33" spans="1:12" s="263" customFormat="1" ht="6" customHeight="1" thickTop="1" x14ac:dyDescent="0.2">
      <c r="B33" s="265">
        <f>'Stille Reserven'!B33</f>
        <v>0</v>
      </c>
      <c r="C33" s="265">
        <f>'Stille Reserven'!C33</f>
        <v>0</v>
      </c>
      <c r="D33" s="265">
        <f>'Stille Reserven'!D33</f>
        <v>0</v>
      </c>
      <c r="E33" s="265">
        <f>'Stille Reserven'!E33</f>
        <v>0</v>
      </c>
    </row>
    <row r="34" spans="1:12" s="263" customFormat="1" ht="14.25" thickBot="1" x14ac:dyDescent="0.25">
      <c r="A34" s="268" t="s">
        <v>360</v>
      </c>
      <c r="B34" s="269">
        <f>'Stille Reserven'!B34</f>
        <v>357508</v>
      </c>
      <c r="C34" s="269">
        <f>'Stille Reserven'!C34</f>
        <v>327559</v>
      </c>
      <c r="D34" s="269">
        <f>'Stille Reserven'!D34</f>
        <v>317265</v>
      </c>
      <c r="E34" s="269">
        <f>'Stille Reserven'!E34</f>
        <v>319136</v>
      </c>
      <c r="F34" s="269">
        <f>'Stille Reserven'!F34</f>
        <v>139447</v>
      </c>
      <c r="G34" s="269">
        <f>'Stille Reserven'!G34</f>
        <v>126344</v>
      </c>
      <c r="H34" s="269">
        <f>'Stille Reserven'!H34</f>
        <v>126344</v>
      </c>
      <c r="I34" s="269">
        <f>'Stille Reserven'!I34</f>
        <v>126344</v>
      </c>
      <c r="J34" s="269">
        <f>'Stille Reserven'!J34</f>
        <v>126344</v>
      </c>
      <c r="K34" s="269">
        <f>'Stille Reserven'!K34</f>
        <v>126344</v>
      </c>
      <c r="L34" s="269">
        <f>'Stille Reserven'!L34</f>
        <v>126344</v>
      </c>
    </row>
    <row r="35" spans="1:12" ht="17.25" thickTop="1" x14ac:dyDescent="0.3"/>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7915B-A03A-4FA6-BC9D-C9C15328AFFE}">
  <dimension ref="A1:XEV29"/>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12" width="9.7109375" style="1" customWidth="1"/>
    <col min="13" max="16384" width="11.42578125" style="1"/>
  </cols>
  <sheetData>
    <row r="1" spans="1:1020 1026:3072 3078:4092 4098:6144 6150:7164 7170:9216 9222:10236 10242:12288 12294:13308 13314:15360 15366:16376" ht="28.5" customHeight="1" x14ac:dyDescent="0.3">
      <c r="A1" s="189" t="str">
        <f>CONCATENATE("Bewertungsbericht ",Basisdaten!A1)</f>
        <v>Bewertungsbericht Muster AG, 6314 Unterägeri</v>
      </c>
      <c r="B1" s="189"/>
      <c r="C1" s="189"/>
      <c r="F1" s="189"/>
      <c r="G1" s="189"/>
      <c r="H1" s="189"/>
      <c r="I1" s="189"/>
      <c r="L1" s="191" t="s">
        <v>413</v>
      </c>
    </row>
    <row r="2" spans="1:1020 1026:3072 3078:4092 4098:6144 6150:7164 7170:9216 9222:10236 10242:12288 12294:13308 13314:15360 15366:16376" ht="28.5" customHeight="1" x14ac:dyDescent="0.3">
      <c r="A2" s="189" t="s">
        <v>356</v>
      </c>
      <c r="B2" s="189"/>
      <c r="C2" s="189"/>
      <c r="F2" s="189"/>
      <c r="G2" s="189"/>
      <c r="H2" s="189"/>
      <c r="I2" s="189"/>
      <c r="L2" s="191"/>
    </row>
    <row r="3" spans="1:1020 1026:3072 3078:4092 4098:6144 6150:7164 7170:9216 9222:10236 10242:12288 12294:13308 13314:15360 15366:16376" s="54" customFormat="1" ht="20.25" x14ac:dyDescent="0.3">
      <c r="A3" s="2" t="str">
        <f>'Stille Reserven'!A36</f>
        <v>Erfolgskorrekturen</v>
      </c>
      <c r="B3" s="293">
        <f>'Stille Reserven'!B36</f>
        <v>2018</v>
      </c>
      <c r="C3" s="293">
        <f>'Stille Reserven'!C36</f>
        <v>2019</v>
      </c>
      <c r="D3" s="293">
        <f>'Stille Reserven'!D36</f>
        <v>2020</v>
      </c>
      <c r="E3" s="293">
        <f>'Stille Reserven'!E36</f>
        <v>2021</v>
      </c>
      <c r="F3" s="293">
        <f>'Stille Reserven'!F36</f>
        <v>2022</v>
      </c>
      <c r="G3" s="293">
        <f>'Stille Reserven'!G36</f>
        <v>2023</v>
      </c>
      <c r="H3" s="294">
        <f>'Stille Reserven'!H36</f>
        <v>2024</v>
      </c>
      <c r="I3" s="294">
        <f>'Stille Reserven'!I36</f>
        <v>2025</v>
      </c>
      <c r="J3" s="294">
        <f>'Stille Reserven'!J36</f>
        <v>2026</v>
      </c>
      <c r="K3" s="294">
        <f>'Stille Reserven'!K36</f>
        <v>2027</v>
      </c>
      <c r="L3" s="294">
        <f>'Stille Reserven'!L36</f>
        <v>2028</v>
      </c>
    </row>
    <row r="4" spans="1:1020 1026:3072 3078:4092 4098:6144 6150:7164 7170:9216 9222:10236 10242:12288 12294:13308 13314:15360 15366:16376" s="263" customFormat="1" ht="16.5" customHeight="1" x14ac:dyDescent="0.2">
      <c r="A4" s="263" t="str">
        <f>'Stille Reserven'!A37</f>
        <v>Erlös aus Lieferungen und Leistungen</v>
      </c>
      <c r="B4" s="264">
        <f>'Stille Reserven'!B37</f>
        <v>0</v>
      </c>
      <c r="C4" s="264">
        <f>'Stille Reserven'!C37</f>
        <v>0</v>
      </c>
      <c r="D4" s="264">
        <f>'Stille Reserven'!D37</f>
        <v>0</v>
      </c>
      <c r="E4" s="264">
        <f>'Stille Reserven'!E37</f>
        <v>0</v>
      </c>
      <c r="F4" s="264">
        <f>'Stille Reserven'!F37</f>
        <v>0</v>
      </c>
      <c r="G4" s="264">
        <f>'Stille Reserven'!G37</f>
        <v>0</v>
      </c>
      <c r="H4" s="265">
        <f>'Stille Reserven'!H37</f>
        <v>0</v>
      </c>
      <c r="I4" s="265">
        <f>'Stille Reserven'!I37</f>
        <v>0</v>
      </c>
      <c r="J4" s="265">
        <f>'Stille Reserven'!J37</f>
        <v>0</v>
      </c>
      <c r="K4" s="265">
        <f>'Stille Reserven'!K37</f>
        <v>0</v>
      </c>
      <c r="L4" s="265">
        <f>'Stille Reserven'!L37</f>
        <v>0</v>
      </c>
    </row>
    <row r="5" spans="1:1020 1026:3072 3078:4092 4098:6144 6150:7164 7170:9216 9222:10236 10242:12288 12294:13308 13314:15360 15366:16376" s="263" customFormat="1" ht="13.5" x14ac:dyDescent="0.2">
      <c r="A5" s="263" t="str">
        <f>'Stille Reserven'!A38</f>
        <v>Übrige Erlöse</v>
      </c>
      <c r="B5" s="264">
        <f>'Stille Reserven'!B38</f>
        <v>0</v>
      </c>
      <c r="C5" s="264">
        <f>'Stille Reserven'!C38</f>
        <v>0</v>
      </c>
      <c r="D5" s="264">
        <f>'Stille Reserven'!D38</f>
        <v>0</v>
      </c>
      <c r="E5" s="264">
        <f>'Stille Reserven'!E38</f>
        <v>0</v>
      </c>
      <c r="F5" s="264">
        <f>'Stille Reserven'!F38</f>
        <v>0</v>
      </c>
      <c r="G5" s="264">
        <f>'Stille Reserven'!G38</f>
        <v>0</v>
      </c>
      <c r="H5" s="265">
        <f>'Stille Reserven'!H38</f>
        <v>0</v>
      </c>
      <c r="I5" s="265">
        <f>'Stille Reserven'!I38</f>
        <v>0</v>
      </c>
      <c r="J5" s="265">
        <f>'Stille Reserven'!J38</f>
        <v>0</v>
      </c>
      <c r="K5" s="265">
        <f>'Stille Reserven'!K38</f>
        <v>0</v>
      </c>
      <c r="L5" s="265">
        <f>'Stille Reserven'!L38</f>
        <v>0</v>
      </c>
    </row>
    <row r="6" spans="1:1020 1026:3072 3078:4092 4098:6144 6150:7164 7170:9216 9222:10236 10242:12288 12294:13308 13314:15360 15366:16376" s="263" customFormat="1" ht="13.5" x14ac:dyDescent="0.2">
      <c r="A6" s="263" t="str">
        <f>'Stille Reserven'!A39</f>
        <v>Bestandesänderungen / Elösminderungen etc.</v>
      </c>
      <c r="B6" s="264">
        <f>'Stille Reserven'!B39</f>
        <v>0</v>
      </c>
      <c r="C6" s="264">
        <f>'Stille Reserven'!C39</f>
        <v>0</v>
      </c>
      <c r="D6" s="264">
        <f>'Stille Reserven'!D39</f>
        <v>0</v>
      </c>
      <c r="E6" s="264">
        <f>'Stille Reserven'!E39</f>
        <v>0</v>
      </c>
      <c r="F6" s="264">
        <f>'Stille Reserven'!F39</f>
        <v>0</v>
      </c>
      <c r="G6" s="264">
        <f>'Stille Reserven'!G39</f>
        <v>0</v>
      </c>
      <c r="H6" s="265">
        <f>'Stille Reserven'!H39</f>
        <v>0</v>
      </c>
      <c r="I6" s="265">
        <f>'Stille Reserven'!I39</f>
        <v>0</v>
      </c>
      <c r="J6" s="265">
        <f>'Stille Reserven'!J39</f>
        <v>0</v>
      </c>
      <c r="K6" s="265">
        <f>'Stille Reserven'!K39</f>
        <v>0</v>
      </c>
      <c r="L6" s="265">
        <f>'Stille Reserven'!L39</f>
        <v>0</v>
      </c>
    </row>
    <row r="7" spans="1:1020 1026:3072 3078:4092 4098:6144 6150:7164 7170:9216 9222:10236 10242:12288 12294:13308 13314:15360 15366:16376" s="263" customFormat="1" ht="13.5" x14ac:dyDescent="0.2">
      <c r="A7" s="266" t="str">
        <f>'Stille Reserven'!A40</f>
        <v>Erfolgskorrekturen Ertrag</v>
      </c>
      <c r="B7" s="267">
        <f>'Stille Reserven'!B40</f>
        <v>0</v>
      </c>
      <c r="C7" s="267">
        <f>'Stille Reserven'!C40</f>
        <v>0</v>
      </c>
      <c r="D7" s="267">
        <f>'Stille Reserven'!D40</f>
        <v>0</v>
      </c>
      <c r="E7" s="267">
        <f>'Stille Reserven'!E40</f>
        <v>0</v>
      </c>
      <c r="F7" s="267">
        <f>'Stille Reserven'!F40</f>
        <v>0</v>
      </c>
      <c r="G7" s="267">
        <f>'Stille Reserven'!G40</f>
        <v>0</v>
      </c>
      <c r="H7" s="267">
        <f>'Stille Reserven'!H40</f>
        <v>0</v>
      </c>
      <c r="I7" s="267">
        <f>'Stille Reserven'!I40</f>
        <v>0</v>
      </c>
      <c r="J7" s="267">
        <f>'Stille Reserven'!J40</f>
        <v>0</v>
      </c>
      <c r="K7" s="267">
        <f>'Stille Reserven'!K40</f>
        <v>0</v>
      </c>
      <c r="L7" s="267">
        <f>'Stille Reserven'!L40</f>
        <v>0</v>
      </c>
      <c r="R7" s="270"/>
      <c r="S7" s="271"/>
      <c r="T7" s="271"/>
      <c r="U7" s="271"/>
      <c r="V7" s="271"/>
      <c r="W7" s="271"/>
      <c r="X7" s="271"/>
      <c r="AD7" s="270"/>
      <c r="AE7" s="271"/>
      <c r="AF7" s="271"/>
      <c r="AG7" s="271"/>
      <c r="AH7" s="271"/>
      <c r="AI7" s="271"/>
      <c r="AJ7" s="271"/>
      <c r="AP7" s="270"/>
      <c r="AQ7" s="271"/>
      <c r="AR7" s="271"/>
      <c r="AS7" s="271"/>
      <c r="AT7" s="271"/>
      <c r="AU7" s="271"/>
      <c r="AV7" s="271"/>
      <c r="BB7" s="270"/>
      <c r="BC7" s="271"/>
      <c r="BD7" s="271"/>
      <c r="BE7" s="271"/>
      <c r="BF7" s="271"/>
      <c r="BG7" s="271"/>
      <c r="BH7" s="271"/>
      <c r="BN7" s="270"/>
      <c r="BO7" s="271"/>
      <c r="BP7" s="271"/>
      <c r="BQ7" s="271"/>
      <c r="BR7" s="271"/>
      <c r="BS7" s="271"/>
      <c r="BT7" s="271"/>
      <c r="BZ7" s="270"/>
      <c r="CA7" s="271"/>
      <c r="CB7" s="271"/>
      <c r="CC7" s="271"/>
      <c r="CD7" s="271"/>
      <c r="CE7" s="271"/>
      <c r="CF7" s="271"/>
      <c r="CL7" s="270"/>
      <c r="CM7" s="271"/>
      <c r="CN7" s="271"/>
      <c r="CO7" s="271"/>
      <c r="CP7" s="271"/>
      <c r="CQ7" s="271"/>
      <c r="CR7" s="271"/>
      <c r="CX7" s="270"/>
      <c r="CY7" s="271"/>
      <c r="CZ7" s="271"/>
      <c r="DA7" s="271"/>
      <c r="DB7" s="271"/>
      <c r="DC7" s="271"/>
      <c r="DD7" s="271"/>
      <c r="DJ7" s="270"/>
      <c r="DK7" s="271"/>
      <c r="DL7" s="271"/>
      <c r="DM7" s="271"/>
      <c r="DN7" s="271"/>
      <c r="DO7" s="271"/>
      <c r="DP7" s="271"/>
      <c r="DV7" s="270"/>
      <c r="DW7" s="271"/>
      <c r="DX7" s="271"/>
      <c r="DY7" s="271"/>
      <c r="DZ7" s="271"/>
      <c r="EA7" s="271"/>
      <c r="EB7" s="271"/>
      <c r="EH7" s="270"/>
      <c r="EI7" s="271"/>
      <c r="EJ7" s="271"/>
      <c r="EK7" s="271"/>
      <c r="EL7" s="271"/>
      <c r="EM7" s="271"/>
      <c r="EN7" s="271"/>
      <c r="ET7" s="270"/>
      <c r="EU7" s="271"/>
      <c r="EV7" s="271"/>
      <c r="EW7" s="271"/>
      <c r="EX7" s="271"/>
      <c r="EY7" s="271"/>
      <c r="EZ7" s="271"/>
      <c r="FF7" s="270"/>
      <c r="FG7" s="271"/>
      <c r="FH7" s="271"/>
      <c r="FI7" s="271"/>
      <c r="FJ7" s="271"/>
      <c r="FK7" s="271"/>
      <c r="FL7" s="271"/>
      <c r="FR7" s="270"/>
      <c r="FS7" s="271"/>
      <c r="FT7" s="271"/>
      <c r="FU7" s="271"/>
      <c r="FV7" s="271"/>
      <c r="FW7" s="271"/>
      <c r="FX7" s="271"/>
      <c r="GD7" s="270"/>
      <c r="GE7" s="271"/>
      <c r="GF7" s="271"/>
      <c r="GG7" s="271"/>
      <c r="GH7" s="271"/>
      <c r="GI7" s="271"/>
      <c r="GJ7" s="271"/>
      <c r="GP7" s="270"/>
      <c r="GQ7" s="271"/>
      <c r="GR7" s="271"/>
      <c r="GS7" s="271"/>
      <c r="GT7" s="271"/>
      <c r="GU7" s="271"/>
      <c r="GV7" s="271"/>
      <c r="HB7" s="270"/>
      <c r="HC7" s="271"/>
      <c r="HD7" s="271"/>
      <c r="HE7" s="271"/>
      <c r="HF7" s="271"/>
      <c r="HG7" s="271"/>
      <c r="HH7" s="271"/>
      <c r="HN7" s="270"/>
      <c r="HO7" s="271"/>
      <c r="HP7" s="271"/>
      <c r="HQ7" s="271"/>
      <c r="HR7" s="271"/>
      <c r="HS7" s="271"/>
      <c r="HT7" s="271"/>
      <c r="HZ7" s="270"/>
      <c r="IA7" s="271"/>
      <c r="IB7" s="271"/>
      <c r="IC7" s="271"/>
      <c r="ID7" s="271"/>
      <c r="IE7" s="271"/>
      <c r="IF7" s="271"/>
      <c r="IL7" s="270"/>
      <c r="IM7" s="271"/>
      <c r="IN7" s="271"/>
      <c r="IO7" s="271"/>
      <c r="IP7" s="271"/>
      <c r="IQ7" s="271"/>
      <c r="IR7" s="271"/>
      <c r="IX7" s="270"/>
      <c r="IY7" s="271"/>
      <c r="IZ7" s="271"/>
      <c r="JA7" s="271"/>
      <c r="JB7" s="271"/>
      <c r="JC7" s="271"/>
      <c r="JD7" s="271"/>
      <c r="JJ7" s="270"/>
      <c r="JK7" s="271"/>
      <c r="JL7" s="271"/>
      <c r="JM7" s="271"/>
      <c r="JN7" s="271"/>
      <c r="JO7" s="271"/>
      <c r="JP7" s="271"/>
      <c r="JV7" s="270"/>
      <c r="JW7" s="271"/>
      <c r="JX7" s="271"/>
      <c r="JY7" s="271"/>
      <c r="JZ7" s="271"/>
      <c r="KA7" s="271"/>
      <c r="KB7" s="271"/>
      <c r="KH7" s="270"/>
      <c r="KI7" s="271"/>
      <c r="KJ7" s="271"/>
      <c r="KK7" s="271"/>
      <c r="KL7" s="271"/>
      <c r="KM7" s="271"/>
      <c r="KN7" s="271"/>
      <c r="KT7" s="270"/>
      <c r="KU7" s="271"/>
      <c r="KV7" s="271"/>
      <c r="KW7" s="271"/>
      <c r="KX7" s="271"/>
      <c r="KY7" s="271"/>
      <c r="KZ7" s="271"/>
      <c r="LF7" s="270"/>
      <c r="LG7" s="271"/>
      <c r="LH7" s="271"/>
      <c r="LI7" s="271"/>
      <c r="LJ7" s="271"/>
      <c r="LK7" s="271"/>
      <c r="LL7" s="271"/>
      <c r="LR7" s="270"/>
      <c r="LS7" s="271"/>
      <c r="LT7" s="271"/>
      <c r="LU7" s="271"/>
      <c r="LV7" s="271"/>
      <c r="LW7" s="271"/>
      <c r="LX7" s="271"/>
      <c r="MD7" s="270"/>
      <c r="ME7" s="271"/>
      <c r="MF7" s="271"/>
      <c r="MG7" s="271"/>
      <c r="MH7" s="271"/>
      <c r="MI7" s="271"/>
      <c r="MJ7" s="271"/>
      <c r="MP7" s="270"/>
      <c r="MQ7" s="271"/>
      <c r="MR7" s="271"/>
      <c r="MS7" s="271"/>
      <c r="MT7" s="271"/>
      <c r="MU7" s="271"/>
      <c r="MV7" s="271"/>
      <c r="NB7" s="270"/>
      <c r="NC7" s="271"/>
      <c r="ND7" s="271"/>
      <c r="NE7" s="271"/>
      <c r="NF7" s="271"/>
      <c r="NG7" s="271"/>
      <c r="NH7" s="271"/>
      <c r="NN7" s="270"/>
      <c r="NO7" s="271"/>
      <c r="NP7" s="271"/>
      <c r="NQ7" s="271"/>
      <c r="NR7" s="271"/>
      <c r="NS7" s="271"/>
      <c r="NT7" s="271"/>
      <c r="NZ7" s="270"/>
      <c r="OA7" s="271"/>
      <c r="OB7" s="271"/>
      <c r="OC7" s="271"/>
      <c r="OD7" s="271"/>
      <c r="OE7" s="271"/>
      <c r="OF7" s="271"/>
      <c r="OL7" s="270"/>
      <c r="OM7" s="271"/>
      <c r="ON7" s="271"/>
      <c r="OO7" s="271"/>
      <c r="OP7" s="271"/>
      <c r="OQ7" s="271"/>
      <c r="OR7" s="271"/>
      <c r="OX7" s="270"/>
      <c r="OY7" s="271"/>
      <c r="OZ7" s="271"/>
      <c r="PA7" s="271"/>
      <c r="PB7" s="271"/>
      <c r="PC7" s="271"/>
      <c r="PD7" s="271"/>
      <c r="PJ7" s="270"/>
      <c r="PK7" s="271"/>
      <c r="PL7" s="271"/>
      <c r="PM7" s="271"/>
      <c r="PN7" s="271"/>
      <c r="PO7" s="271"/>
      <c r="PP7" s="271"/>
      <c r="PV7" s="270"/>
      <c r="PW7" s="271"/>
      <c r="PX7" s="271"/>
      <c r="PY7" s="271"/>
      <c r="PZ7" s="271"/>
      <c r="QA7" s="271"/>
      <c r="QB7" s="271"/>
      <c r="QH7" s="270"/>
      <c r="QI7" s="271"/>
      <c r="QJ7" s="271"/>
      <c r="QK7" s="271"/>
      <c r="QL7" s="271"/>
      <c r="QM7" s="271"/>
      <c r="QN7" s="271"/>
      <c r="QT7" s="270"/>
      <c r="QU7" s="271"/>
      <c r="QV7" s="271"/>
      <c r="QW7" s="271"/>
      <c r="QX7" s="271"/>
      <c r="QY7" s="271"/>
      <c r="QZ7" s="271"/>
      <c r="RF7" s="270"/>
      <c r="RG7" s="271"/>
      <c r="RH7" s="271"/>
      <c r="RI7" s="271"/>
      <c r="RJ7" s="271"/>
      <c r="RK7" s="271"/>
      <c r="RL7" s="271"/>
      <c r="RR7" s="270"/>
      <c r="RS7" s="271"/>
      <c r="RT7" s="271"/>
      <c r="RU7" s="271"/>
      <c r="RV7" s="271"/>
      <c r="RW7" s="271"/>
      <c r="RX7" s="271"/>
      <c r="SD7" s="270"/>
      <c r="SE7" s="271"/>
      <c r="SF7" s="271"/>
      <c r="SG7" s="271"/>
      <c r="SH7" s="271"/>
      <c r="SI7" s="271"/>
      <c r="SJ7" s="271"/>
      <c r="SP7" s="270"/>
      <c r="SQ7" s="271"/>
      <c r="SR7" s="271"/>
      <c r="SS7" s="271"/>
      <c r="ST7" s="271"/>
      <c r="SU7" s="271"/>
      <c r="SV7" s="271"/>
      <c r="TB7" s="270"/>
      <c r="TC7" s="271"/>
      <c r="TD7" s="271"/>
      <c r="TE7" s="271"/>
      <c r="TF7" s="271"/>
      <c r="TG7" s="271"/>
      <c r="TH7" s="271"/>
      <c r="TN7" s="270"/>
      <c r="TO7" s="271"/>
      <c r="TP7" s="271"/>
      <c r="TQ7" s="271"/>
      <c r="TR7" s="271"/>
      <c r="TS7" s="271"/>
      <c r="TT7" s="271"/>
      <c r="TZ7" s="270"/>
      <c r="UA7" s="271"/>
      <c r="UB7" s="271"/>
      <c r="UC7" s="271"/>
      <c r="UD7" s="271"/>
      <c r="UE7" s="271"/>
      <c r="UF7" s="271"/>
      <c r="UL7" s="270"/>
      <c r="UM7" s="271"/>
      <c r="UN7" s="271"/>
      <c r="UO7" s="271"/>
      <c r="UP7" s="271"/>
      <c r="UQ7" s="271"/>
      <c r="UR7" s="271"/>
      <c r="UX7" s="270"/>
      <c r="UY7" s="271"/>
      <c r="UZ7" s="271"/>
      <c r="VA7" s="271"/>
      <c r="VB7" s="271"/>
      <c r="VC7" s="271"/>
      <c r="VD7" s="271"/>
      <c r="VJ7" s="270"/>
      <c r="VK7" s="271"/>
      <c r="VL7" s="271"/>
      <c r="VM7" s="271"/>
      <c r="VN7" s="271"/>
      <c r="VO7" s="271"/>
      <c r="VP7" s="271"/>
      <c r="VV7" s="270"/>
      <c r="VW7" s="271"/>
      <c r="VX7" s="271"/>
      <c r="VY7" s="271"/>
      <c r="VZ7" s="271"/>
      <c r="WA7" s="271"/>
      <c r="WB7" s="271"/>
      <c r="WH7" s="270"/>
      <c r="WI7" s="271"/>
      <c r="WJ7" s="271"/>
      <c r="WK7" s="271"/>
      <c r="WL7" s="271"/>
      <c r="WM7" s="271"/>
      <c r="WN7" s="271"/>
      <c r="WT7" s="270"/>
      <c r="WU7" s="271"/>
      <c r="WV7" s="271"/>
      <c r="WW7" s="271"/>
      <c r="WX7" s="271"/>
      <c r="WY7" s="271"/>
      <c r="WZ7" s="271"/>
      <c r="XF7" s="270"/>
      <c r="XG7" s="271"/>
      <c r="XH7" s="271"/>
      <c r="XI7" s="271"/>
      <c r="XJ7" s="271"/>
      <c r="XK7" s="271"/>
      <c r="XL7" s="271"/>
      <c r="XR7" s="270"/>
      <c r="XS7" s="271"/>
      <c r="XT7" s="271"/>
      <c r="XU7" s="271"/>
      <c r="XV7" s="271"/>
      <c r="XW7" s="271"/>
      <c r="XX7" s="271"/>
      <c r="YD7" s="270"/>
      <c r="YE7" s="271"/>
      <c r="YF7" s="271"/>
      <c r="YG7" s="271"/>
      <c r="YH7" s="271"/>
      <c r="YI7" s="271"/>
      <c r="YJ7" s="271"/>
      <c r="YP7" s="270"/>
      <c r="YQ7" s="271"/>
      <c r="YR7" s="271"/>
      <c r="YS7" s="271"/>
      <c r="YT7" s="271"/>
      <c r="YU7" s="271"/>
      <c r="YV7" s="271"/>
      <c r="ZB7" s="270"/>
      <c r="ZC7" s="271"/>
      <c r="ZD7" s="271"/>
      <c r="ZE7" s="271"/>
      <c r="ZF7" s="271"/>
      <c r="ZG7" s="271"/>
      <c r="ZH7" s="271"/>
      <c r="ZN7" s="270"/>
      <c r="ZO7" s="271"/>
      <c r="ZP7" s="271"/>
      <c r="ZQ7" s="271"/>
      <c r="ZR7" s="271"/>
      <c r="ZS7" s="271"/>
      <c r="ZT7" s="271"/>
      <c r="ZZ7" s="270"/>
      <c r="AAA7" s="271"/>
      <c r="AAB7" s="271"/>
      <c r="AAC7" s="271"/>
      <c r="AAD7" s="271"/>
      <c r="AAE7" s="271"/>
      <c r="AAF7" s="271"/>
      <c r="AAL7" s="270"/>
      <c r="AAM7" s="271"/>
      <c r="AAN7" s="271"/>
      <c r="AAO7" s="271"/>
      <c r="AAP7" s="271"/>
      <c r="AAQ7" s="271"/>
      <c r="AAR7" s="271"/>
      <c r="AAX7" s="270"/>
      <c r="AAY7" s="271"/>
      <c r="AAZ7" s="271"/>
      <c r="ABA7" s="271"/>
      <c r="ABB7" s="271"/>
      <c r="ABC7" s="271"/>
      <c r="ABD7" s="271"/>
      <c r="ABJ7" s="270"/>
      <c r="ABK7" s="271"/>
      <c r="ABL7" s="271"/>
      <c r="ABM7" s="271"/>
      <c r="ABN7" s="271"/>
      <c r="ABO7" s="271"/>
      <c r="ABP7" s="271"/>
      <c r="ABV7" s="270"/>
      <c r="ABW7" s="271"/>
      <c r="ABX7" s="271"/>
      <c r="ABY7" s="271"/>
      <c r="ABZ7" s="271"/>
      <c r="ACA7" s="271"/>
      <c r="ACB7" s="271"/>
      <c r="ACH7" s="270"/>
      <c r="ACI7" s="271"/>
      <c r="ACJ7" s="271"/>
      <c r="ACK7" s="271"/>
      <c r="ACL7" s="271"/>
      <c r="ACM7" s="271"/>
      <c r="ACN7" s="271"/>
      <c r="ACT7" s="270"/>
      <c r="ACU7" s="271"/>
      <c r="ACV7" s="271"/>
      <c r="ACW7" s="271"/>
      <c r="ACX7" s="271"/>
      <c r="ACY7" s="271"/>
      <c r="ACZ7" s="271"/>
      <c r="ADF7" s="270"/>
      <c r="ADG7" s="271"/>
      <c r="ADH7" s="271"/>
      <c r="ADI7" s="271"/>
      <c r="ADJ7" s="271"/>
      <c r="ADK7" s="271"/>
      <c r="ADL7" s="271"/>
      <c r="ADR7" s="270"/>
      <c r="ADS7" s="271"/>
      <c r="ADT7" s="271"/>
      <c r="ADU7" s="271"/>
      <c r="ADV7" s="271"/>
      <c r="ADW7" s="271"/>
      <c r="ADX7" s="271"/>
      <c r="AED7" s="270"/>
      <c r="AEE7" s="271"/>
      <c r="AEF7" s="271"/>
      <c r="AEG7" s="271"/>
      <c r="AEH7" s="271"/>
      <c r="AEI7" s="271"/>
      <c r="AEJ7" s="271"/>
      <c r="AEP7" s="270"/>
      <c r="AEQ7" s="271"/>
      <c r="AER7" s="271"/>
      <c r="AES7" s="271"/>
      <c r="AET7" s="271"/>
      <c r="AEU7" s="271"/>
      <c r="AEV7" s="271"/>
      <c r="AFB7" s="270"/>
      <c r="AFC7" s="271"/>
      <c r="AFD7" s="271"/>
      <c r="AFE7" s="271"/>
      <c r="AFF7" s="271"/>
      <c r="AFG7" s="271"/>
      <c r="AFH7" s="271"/>
      <c r="AFN7" s="270"/>
      <c r="AFO7" s="271"/>
      <c r="AFP7" s="271"/>
      <c r="AFQ7" s="271"/>
      <c r="AFR7" s="271"/>
      <c r="AFS7" s="271"/>
      <c r="AFT7" s="271"/>
      <c r="AFZ7" s="270"/>
      <c r="AGA7" s="271"/>
      <c r="AGB7" s="271"/>
      <c r="AGC7" s="271"/>
      <c r="AGD7" s="271"/>
      <c r="AGE7" s="271"/>
      <c r="AGF7" s="271"/>
      <c r="AGL7" s="270"/>
      <c r="AGM7" s="271"/>
      <c r="AGN7" s="271"/>
      <c r="AGO7" s="271"/>
      <c r="AGP7" s="271"/>
      <c r="AGQ7" s="271"/>
      <c r="AGR7" s="271"/>
      <c r="AGX7" s="270"/>
      <c r="AGY7" s="271"/>
      <c r="AGZ7" s="271"/>
      <c r="AHA7" s="271"/>
      <c r="AHB7" s="271"/>
      <c r="AHC7" s="271"/>
      <c r="AHD7" s="271"/>
      <c r="AHJ7" s="270"/>
      <c r="AHK7" s="271"/>
      <c r="AHL7" s="271"/>
      <c r="AHM7" s="271"/>
      <c r="AHN7" s="271"/>
      <c r="AHO7" s="271"/>
      <c r="AHP7" s="271"/>
      <c r="AHV7" s="270"/>
      <c r="AHW7" s="271"/>
      <c r="AHX7" s="271"/>
      <c r="AHY7" s="271"/>
      <c r="AHZ7" s="271"/>
      <c r="AIA7" s="271"/>
      <c r="AIB7" s="271"/>
      <c r="AIH7" s="270"/>
      <c r="AII7" s="271"/>
      <c r="AIJ7" s="271"/>
      <c r="AIK7" s="271"/>
      <c r="AIL7" s="271"/>
      <c r="AIM7" s="271"/>
      <c r="AIN7" s="271"/>
      <c r="AIT7" s="270"/>
      <c r="AIU7" s="271"/>
      <c r="AIV7" s="271"/>
      <c r="AIW7" s="271"/>
      <c r="AIX7" s="271"/>
      <c r="AIY7" s="271"/>
      <c r="AIZ7" s="271"/>
      <c r="AJF7" s="270"/>
      <c r="AJG7" s="271"/>
      <c r="AJH7" s="271"/>
      <c r="AJI7" s="271"/>
      <c r="AJJ7" s="271"/>
      <c r="AJK7" s="271"/>
      <c r="AJL7" s="271"/>
      <c r="AJR7" s="270"/>
      <c r="AJS7" s="271"/>
      <c r="AJT7" s="271"/>
      <c r="AJU7" s="271"/>
      <c r="AJV7" s="271"/>
      <c r="AJW7" s="271"/>
      <c r="AJX7" s="271"/>
      <c r="AKD7" s="270"/>
      <c r="AKE7" s="271"/>
      <c r="AKF7" s="271"/>
      <c r="AKG7" s="271"/>
      <c r="AKH7" s="271"/>
      <c r="AKI7" s="271"/>
      <c r="AKJ7" s="271"/>
      <c r="AKP7" s="270"/>
      <c r="AKQ7" s="271"/>
      <c r="AKR7" s="271"/>
      <c r="AKS7" s="271"/>
      <c r="AKT7" s="271"/>
      <c r="AKU7" s="271"/>
      <c r="AKV7" s="271"/>
      <c r="ALB7" s="270"/>
      <c r="ALC7" s="271"/>
      <c r="ALD7" s="271"/>
      <c r="ALE7" s="271"/>
      <c r="ALF7" s="271"/>
      <c r="ALG7" s="271"/>
      <c r="ALH7" s="271"/>
      <c r="ALN7" s="270"/>
      <c r="ALO7" s="271"/>
      <c r="ALP7" s="271"/>
      <c r="ALQ7" s="271"/>
      <c r="ALR7" s="271"/>
      <c r="ALS7" s="271"/>
      <c r="ALT7" s="271"/>
      <c r="ALZ7" s="270"/>
      <c r="AMA7" s="271"/>
      <c r="AMB7" s="271"/>
      <c r="AMC7" s="271"/>
      <c r="AMD7" s="271"/>
      <c r="AME7" s="271"/>
      <c r="AMF7" s="271"/>
      <c r="AML7" s="270"/>
      <c r="AMM7" s="271"/>
      <c r="AMN7" s="271"/>
      <c r="AMO7" s="271"/>
      <c r="AMP7" s="271"/>
      <c r="AMQ7" s="271"/>
      <c r="AMR7" s="271"/>
      <c r="AMX7" s="270"/>
      <c r="AMY7" s="271"/>
      <c r="AMZ7" s="271"/>
      <c r="ANA7" s="271"/>
      <c r="ANB7" s="271"/>
      <c r="ANC7" s="271"/>
      <c r="AND7" s="271"/>
      <c r="ANJ7" s="270"/>
      <c r="ANK7" s="271"/>
      <c r="ANL7" s="271"/>
      <c r="ANM7" s="271"/>
      <c r="ANN7" s="271"/>
      <c r="ANO7" s="271"/>
      <c r="ANP7" s="271"/>
      <c r="ANV7" s="270"/>
      <c r="ANW7" s="271"/>
      <c r="ANX7" s="271"/>
      <c r="ANY7" s="271"/>
      <c r="ANZ7" s="271"/>
      <c r="AOA7" s="271"/>
      <c r="AOB7" s="271"/>
      <c r="AOH7" s="270"/>
      <c r="AOI7" s="271"/>
      <c r="AOJ7" s="271"/>
      <c r="AOK7" s="271"/>
      <c r="AOL7" s="271"/>
      <c r="AOM7" s="271"/>
      <c r="AON7" s="271"/>
      <c r="AOT7" s="270"/>
      <c r="AOU7" s="271"/>
      <c r="AOV7" s="271"/>
      <c r="AOW7" s="271"/>
      <c r="AOX7" s="271"/>
      <c r="AOY7" s="271"/>
      <c r="AOZ7" s="271"/>
      <c r="APF7" s="270"/>
      <c r="APG7" s="271"/>
      <c r="APH7" s="271"/>
      <c r="API7" s="271"/>
      <c r="APJ7" s="271"/>
      <c r="APK7" s="271"/>
      <c r="APL7" s="271"/>
      <c r="APR7" s="270"/>
      <c r="APS7" s="271"/>
      <c r="APT7" s="271"/>
      <c r="APU7" s="271"/>
      <c r="APV7" s="271"/>
      <c r="APW7" s="271"/>
      <c r="APX7" s="271"/>
      <c r="AQD7" s="270"/>
      <c r="AQE7" s="271"/>
      <c r="AQF7" s="271"/>
      <c r="AQG7" s="271"/>
      <c r="AQH7" s="271"/>
      <c r="AQI7" s="271"/>
      <c r="AQJ7" s="271"/>
      <c r="AQP7" s="270"/>
      <c r="AQQ7" s="271"/>
      <c r="AQR7" s="271"/>
      <c r="AQS7" s="271"/>
      <c r="AQT7" s="271"/>
      <c r="AQU7" s="271"/>
      <c r="AQV7" s="271"/>
      <c r="ARB7" s="270"/>
      <c r="ARC7" s="271"/>
      <c r="ARD7" s="271"/>
      <c r="ARE7" s="271"/>
      <c r="ARF7" s="271"/>
      <c r="ARG7" s="271"/>
      <c r="ARH7" s="271"/>
      <c r="ARN7" s="270"/>
      <c r="ARO7" s="271"/>
      <c r="ARP7" s="271"/>
      <c r="ARQ7" s="271"/>
      <c r="ARR7" s="271"/>
      <c r="ARS7" s="271"/>
      <c r="ART7" s="271"/>
      <c r="ARZ7" s="270"/>
      <c r="ASA7" s="271"/>
      <c r="ASB7" s="271"/>
      <c r="ASC7" s="271"/>
      <c r="ASD7" s="271"/>
      <c r="ASE7" s="271"/>
      <c r="ASF7" s="271"/>
      <c r="ASL7" s="270"/>
      <c r="ASM7" s="271"/>
      <c r="ASN7" s="271"/>
      <c r="ASO7" s="271"/>
      <c r="ASP7" s="271"/>
      <c r="ASQ7" s="271"/>
      <c r="ASR7" s="271"/>
      <c r="ASX7" s="270"/>
      <c r="ASY7" s="271"/>
      <c r="ASZ7" s="271"/>
      <c r="ATA7" s="271"/>
      <c r="ATB7" s="271"/>
      <c r="ATC7" s="271"/>
      <c r="ATD7" s="271"/>
      <c r="ATJ7" s="270"/>
      <c r="ATK7" s="271"/>
      <c r="ATL7" s="271"/>
      <c r="ATM7" s="271"/>
      <c r="ATN7" s="271"/>
      <c r="ATO7" s="271"/>
      <c r="ATP7" s="271"/>
      <c r="ATV7" s="270"/>
      <c r="ATW7" s="271"/>
      <c r="ATX7" s="271"/>
      <c r="ATY7" s="271"/>
      <c r="ATZ7" s="271"/>
      <c r="AUA7" s="271"/>
      <c r="AUB7" s="271"/>
      <c r="AUH7" s="270"/>
      <c r="AUI7" s="271"/>
      <c r="AUJ7" s="271"/>
      <c r="AUK7" s="271"/>
      <c r="AUL7" s="271"/>
      <c r="AUM7" s="271"/>
      <c r="AUN7" s="271"/>
      <c r="AUT7" s="270"/>
      <c r="AUU7" s="271"/>
      <c r="AUV7" s="271"/>
      <c r="AUW7" s="271"/>
      <c r="AUX7" s="271"/>
      <c r="AUY7" s="271"/>
      <c r="AUZ7" s="271"/>
      <c r="AVF7" s="270"/>
      <c r="AVG7" s="271"/>
      <c r="AVH7" s="271"/>
      <c r="AVI7" s="271"/>
      <c r="AVJ7" s="271"/>
      <c r="AVK7" s="271"/>
      <c r="AVL7" s="271"/>
      <c r="AVR7" s="270"/>
      <c r="AVS7" s="271"/>
      <c r="AVT7" s="271"/>
      <c r="AVU7" s="271"/>
      <c r="AVV7" s="271"/>
      <c r="AVW7" s="271"/>
      <c r="AVX7" s="271"/>
      <c r="AWD7" s="270"/>
      <c r="AWE7" s="271"/>
      <c r="AWF7" s="271"/>
      <c r="AWG7" s="271"/>
      <c r="AWH7" s="271"/>
      <c r="AWI7" s="271"/>
      <c r="AWJ7" s="271"/>
      <c r="AWP7" s="270"/>
      <c r="AWQ7" s="271"/>
      <c r="AWR7" s="271"/>
      <c r="AWS7" s="271"/>
      <c r="AWT7" s="271"/>
      <c r="AWU7" s="271"/>
      <c r="AWV7" s="271"/>
      <c r="AXB7" s="270"/>
      <c r="AXC7" s="271"/>
      <c r="AXD7" s="271"/>
      <c r="AXE7" s="271"/>
      <c r="AXF7" s="271"/>
      <c r="AXG7" s="271"/>
      <c r="AXH7" s="271"/>
      <c r="AXN7" s="270"/>
      <c r="AXO7" s="271"/>
      <c r="AXP7" s="271"/>
      <c r="AXQ7" s="271"/>
      <c r="AXR7" s="271"/>
      <c r="AXS7" s="271"/>
      <c r="AXT7" s="271"/>
      <c r="AXZ7" s="270"/>
      <c r="AYA7" s="271"/>
      <c r="AYB7" s="271"/>
      <c r="AYC7" s="271"/>
      <c r="AYD7" s="271"/>
      <c r="AYE7" s="271"/>
      <c r="AYF7" s="271"/>
      <c r="AYL7" s="270"/>
      <c r="AYM7" s="271"/>
      <c r="AYN7" s="271"/>
      <c r="AYO7" s="271"/>
      <c r="AYP7" s="271"/>
      <c r="AYQ7" s="271"/>
      <c r="AYR7" s="271"/>
      <c r="AYX7" s="270"/>
      <c r="AYY7" s="271"/>
      <c r="AYZ7" s="271"/>
      <c r="AZA7" s="271"/>
      <c r="AZB7" s="271"/>
      <c r="AZC7" s="271"/>
      <c r="AZD7" s="271"/>
      <c r="AZJ7" s="270"/>
      <c r="AZK7" s="271"/>
      <c r="AZL7" s="271"/>
      <c r="AZM7" s="271"/>
      <c r="AZN7" s="271"/>
      <c r="AZO7" s="271"/>
      <c r="AZP7" s="271"/>
      <c r="AZV7" s="270"/>
      <c r="AZW7" s="271"/>
      <c r="AZX7" s="271"/>
      <c r="AZY7" s="271"/>
      <c r="AZZ7" s="271"/>
      <c r="BAA7" s="271"/>
      <c r="BAB7" s="271"/>
      <c r="BAH7" s="270"/>
      <c r="BAI7" s="271"/>
      <c r="BAJ7" s="271"/>
      <c r="BAK7" s="271"/>
      <c r="BAL7" s="271"/>
      <c r="BAM7" s="271"/>
      <c r="BAN7" s="271"/>
      <c r="BAT7" s="270"/>
      <c r="BAU7" s="271"/>
      <c r="BAV7" s="271"/>
      <c r="BAW7" s="271"/>
      <c r="BAX7" s="271"/>
      <c r="BAY7" s="271"/>
      <c r="BAZ7" s="271"/>
      <c r="BBF7" s="270"/>
      <c r="BBG7" s="271"/>
      <c r="BBH7" s="271"/>
      <c r="BBI7" s="271"/>
      <c r="BBJ7" s="271"/>
      <c r="BBK7" s="271"/>
      <c r="BBL7" s="271"/>
      <c r="BBR7" s="270"/>
      <c r="BBS7" s="271"/>
      <c r="BBT7" s="271"/>
      <c r="BBU7" s="271"/>
      <c r="BBV7" s="271"/>
      <c r="BBW7" s="271"/>
      <c r="BBX7" s="271"/>
      <c r="BCD7" s="270"/>
      <c r="BCE7" s="271"/>
      <c r="BCF7" s="271"/>
      <c r="BCG7" s="271"/>
      <c r="BCH7" s="271"/>
      <c r="BCI7" s="271"/>
      <c r="BCJ7" s="271"/>
      <c r="BCP7" s="270"/>
      <c r="BCQ7" s="271"/>
      <c r="BCR7" s="271"/>
      <c r="BCS7" s="271"/>
      <c r="BCT7" s="271"/>
      <c r="BCU7" s="271"/>
      <c r="BCV7" s="271"/>
      <c r="BDB7" s="270"/>
      <c r="BDC7" s="271"/>
      <c r="BDD7" s="271"/>
      <c r="BDE7" s="271"/>
      <c r="BDF7" s="271"/>
      <c r="BDG7" s="271"/>
      <c r="BDH7" s="271"/>
      <c r="BDN7" s="270"/>
      <c r="BDO7" s="271"/>
      <c r="BDP7" s="271"/>
      <c r="BDQ7" s="271"/>
      <c r="BDR7" s="271"/>
      <c r="BDS7" s="271"/>
      <c r="BDT7" s="271"/>
      <c r="BDZ7" s="270"/>
      <c r="BEA7" s="271"/>
      <c r="BEB7" s="271"/>
      <c r="BEC7" s="271"/>
      <c r="BED7" s="271"/>
      <c r="BEE7" s="271"/>
      <c r="BEF7" s="271"/>
      <c r="BEL7" s="270"/>
      <c r="BEM7" s="271"/>
      <c r="BEN7" s="271"/>
      <c r="BEO7" s="271"/>
      <c r="BEP7" s="271"/>
      <c r="BEQ7" s="271"/>
      <c r="BER7" s="271"/>
      <c r="BEX7" s="270"/>
      <c r="BEY7" s="271"/>
      <c r="BEZ7" s="271"/>
      <c r="BFA7" s="271"/>
      <c r="BFB7" s="271"/>
      <c r="BFC7" s="271"/>
      <c r="BFD7" s="271"/>
      <c r="BFJ7" s="270"/>
      <c r="BFK7" s="271"/>
      <c r="BFL7" s="271"/>
      <c r="BFM7" s="271"/>
      <c r="BFN7" s="271"/>
      <c r="BFO7" s="271"/>
      <c r="BFP7" s="271"/>
      <c r="BFV7" s="270"/>
      <c r="BFW7" s="271"/>
      <c r="BFX7" s="271"/>
      <c r="BFY7" s="271"/>
      <c r="BFZ7" s="271"/>
      <c r="BGA7" s="271"/>
      <c r="BGB7" s="271"/>
      <c r="BGH7" s="270"/>
      <c r="BGI7" s="271"/>
      <c r="BGJ7" s="271"/>
      <c r="BGK7" s="271"/>
      <c r="BGL7" s="271"/>
      <c r="BGM7" s="271"/>
      <c r="BGN7" s="271"/>
      <c r="BGT7" s="270"/>
      <c r="BGU7" s="271"/>
      <c r="BGV7" s="271"/>
      <c r="BGW7" s="271"/>
      <c r="BGX7" s="271"/>
      <c r="BGY7" s="271"/>
      <c r="BGZ7" s="271"/>
      <c r="BHF7" s="270"/>
      <c r="BHG7" s="271"/>
      <c r="BHH7" s="271"/>
      <c r="BHI7" s="271"/>
      <c r="BHJ7" s="271"/>
      <c r="BHK7" s="271"/>
      <c r="BHL7" s="271"/>
      <c r="BHR7" s="270"/>
      <c r="BHS7" s="271"/>
      <c r="BHT7" s="271"/>
      <c r="BHU7" s="271"/>
      <c r="BHV7" s="271"/>
      <c r="BHW7" s="271"/>
      <c r="BHX7" s="271"/>
      <c r="BID7" s="270"/>
      <c r="BIE7" s="271"/>
      <c r="BIF7" s="271"/>
      <c r="BIG7" s="271"/>
      <c r="BIH7" s="271"/>
      <c r="BII7" s="271"/>
      <c r="BIJ7" s="271"/>
      <c r="BIP7" s="270"/>
      <c r="BIQ7" s="271"/>
      <c r="BIR7" s="271"/>
      <c r="BIS7" s="271"/>
      <c r="BIT7" s="271"/>
      <c r="BIU7" s="271"/>
      <c r="BIV7" s="271"/>
      <c r="BJB7" s="270"/>
      <c r="BJC7" s="271"/>
      <c r="BJD7" s="271"/>
      <c r="BJE7" s="271"/>
      <c r="BJF7" s="271"/>
      <c r="BJG7" s="271"/>
      <c r="BJH7" s="271"/>
      <c r="BJN7" s="270"/>
      <c r="BJO7" s="271"/>
      <c r="BJP7" s="271"/>
      <c r="BJQ7" s="271"/>
      <c r="BJR7" s="271"/>
      <c r="BJS7" s="271"/>
      <c r="BJT7" s="271"/>
      <c r="BJZ7" s="270"/>
      <c r="BKA7" s="271"/>
      <c r="BKB7" s="271"/>
      <c r="BKC7" s="271"/>
      <c r="BKD7" s="271"/>
      <c r="BKE7" s="271"/>
      <c r="BKF7" s="271"/>
      <c r="BKL7" s="270"/>
      <c r="BKM7" s="271"/>
      <c r="BKN7" s="271"/>
      <c r="BKO7" s="271"/>
      <c r="BKP7" s="271"/>
      <c r="BKQ7" s="271"/>
      <c r="BKR7" s="271"/>
      <c r="BKX7" s="270"/>
      <c r="BKY7" s="271"/>
      <c r="BKZ7" s="271"/>
      <c r="BLA7" s="271"/>
      <c r="BLB7" s="271"/>
      <c r="BLC7" s="271"/>
      <c r="BLD7" s="271"/>
      <c r="BLJ7" s="270"/>
      <c r="BLK7" s="271"/>
      <c r="BLL7" s="271"/>
      <c r="BLM7" s="271"/>
      <c r="BLN7" s="271"/>
      <c r="BLO7" s="271"/>
      <c r="BLP7" s="271"/>
      <c r="BLV7" s="270"/>
      <c r="BLW7" s="271"/>
      <c r="BLX7" s="271"/>
      <c r="BLY7" s="271"/>
      <c r="BLZ7" s="271"/>
      <c r="BMA7" s="271"/>
      <c r="BMB7" s="271"/>
      <c r="BMH7" s="270"/>
      <c r="BMI7" s="271"/>
      <c r="BMJ7" s="271"/>
      <c r="BMK7" s="271"/>
      <c r="BML7" s="271"/>
      <c r="BMM7" s="271"/>
      <c r="BMN7" s="271"/>
      <c r="BMT7" s="270"/>
      <c r="BMU7" s="271"/>
      <c r="BMV7" s="271"/>
      <c r="BMW7" s="271"/>
      <c r="BMX7" s="271"/>
      <c r="BMY7" s="271"/>
      <c r="BMZ7" s="271"/>
      <c r="BNF7" s="270"/>
      <c r="BNG7" s="271"/>
      <c r="BNH7" s="271"/>
      <c r="BNI7" s="271"/>
      <c r="BNJ7" s="271"/>
      <c r="BNK7" s="271"/>
      <c r="BNL7" s="271"/>
      <c r="BNR7" s="270"/>
      <c r="BNS7" s="271"/>
      <c r="BNT7" s="271"/>
      <c r="BNU7" s="271"/>
      <c r="BNV7" s="271"/>
      <c r="BNW7" s="271"/>
      <c r="BNX7" s="271"/>
      <c r="BOD7" s="270"/>
      <c r="BOE7" s="271"/>
      <c r="BOF7" s="271"/>
      <c r="BOG7" s="271"/>
      <c r="BOH7" s="271"/>
      <c r="BOI7" s="271"/>
      <c r="BOJ7" s="271"/>
      <c r="BOP7" s="270"/>
      <c r="BOQ7" s="271"/>
      <c r="BOR7" s="271"/>
      <c r="BOS7" s="271"/>
      <c r="BOT7" s="271"/>
      <c r="BOU7" s="271"/>
      <c r="BOV7" s="271"/>
      <c r="BPB7" s="270"/>
      <c r="BPC7" s="271"/>
      <c r="BPD7" s="271"/>
      <c r="BPE7" s="271"/>
      <c r="BPF7" s="271"/>
      <c r="BPG7" s="271"/>
      <c r="BPH7" s="271"/>
      <c r="BPN7" s="270"/>
      <c r="BPO7" s="271"/>
      <c r="BPP7" s="271"/>
      <c r="BPQ7" s="271"/>
      <c r="BPR7" s="271"/>
      <c r="BPS7" s="271"/>
      <c r="BPT7" s="271"/>
      <c r="BPZ7" s="270"/>
      <c r="BQA7" s="271"/>
      <c r="BQB7" s="271"/>
      <c r="BQC7" s="271"/>
      <c r="BQD7" s="271"/>
      <c r="BQE7" s="271"/>
      <c r="BQF7" s="271"/>
      <c r="BQL7" s="270"/>
      <c r="BQM7" s="271"/>
      <c r="BQN7" s="271"/>
      <c r="BQO7" s="271"/>
      <c r="BQP7" s="271"/>
      <c r="BQQ7" s="271"/>
      <c r="BQR7" s="271"/>
      <c r="BQX7" s="270"/>
      <c r="BQY7" s="271"/>
      <c r="BQZ7" s="271"/>
      <c r="BRA7" s="271"/>
      <c r="BRB7" s="271"/>
      <c r="BRC7" s="271"/>
      <c r="BRD7" s="271"/>
      <c r="BRJ7" s="270"/>
      <c r="BRK7" s="271"/>
      <c r="BRL7" s="271"/>
      <c r="BRM7" s="271"/>
      <c r="BRN7" s="271"/>
      <c r="BRO7" s="271"/>
      <c r="BRP7" s="271"/>
      <c r="BRV7" s="270"/>
      <c r="BRW7" s="271"/>
      <c r="BRX7" s="271"/>
      <c r="BRY7" s="271"/>
      <c r="BRZ7" s="271"/>
      <c r="BSA7" s="271"/>
      <c r="BSB7" s="271"/>
      <c r="BSH7" s="270"/>
      <c r="BSI7" s="271"/>
      <c r="BSJ7" s="271"/>
      <c r="BSK7" s="271"/>
      <c r="BSL7" s="271"/>
      <c r="BSM7" s="271"/>
      <c r="BSN7" s="271"/>
      <c r="BST7" s="270"/>
      <c r="BSU7" s="271"/>
      <c r="BSV7" s="271"/>
      <c r="BSW7" s="271"/>
      <c r="BSX7" s="271"/>
      <c r="BSY7" s="271"/>
      <c r="BSZ7" s="271"/>
      <c r="BTF7" s="270"/>
      <c r="BTG7" s="271"/>
      <c r="BTH7" s="271"/>
      <c r="BTI7" s="271"/>
      <c r="BTJ7" s="271"/>
      <c r="BTK7" s="271"/>
      <c r="BTL7" s="271"/>
      <c r="BTR7" s="270"/>
      <c r="BTS7" s="271"/>
      <c r="BTT7" s="271"/>
      <c r="BTU7" s="271"/>
      <c r="BTV7" s="271"/>
      <c r="BTW7" s="271"/>
      <c r="BTX7" s="271"/>
      <c r="BUD7" s="270"/>
      <c r="BUE7" s="271"/>
      <c r="BUF7" s="271"/>
      <c r="BUG7" s="271"/>
      <c r="BUH7" s="271"/>
      <c r="BUI7" s="271"/>
      <c r="BUJ7" s="271"/>
      <c r="BUP7" s="270"/>
      <c r="BUQ7" s="271"/>
      <c r="BUR7" s="271"/>
      <c r="BUS7" s="271"/>
      <c r="BUT7" s="271"/>
      <c r="BUU7" s="271"/>
      <c r="BUV7" s="271"/>
      <c r="BVB7" s="270"/>
      <c r="BVC7" s="271"/>
      <c r="BVD7" s="271"/>
      <c r="BVE7" s="271"/>
      <c r="BVF7" s="271"/>
      <c r="BVG7" s="271"/>
      <c r="BVH7" s="271"/>
      <c r="BVN7" s="270"/>
      <c r="BVO7" s="271"/>
      <c r="BVP7" s="271"/>
      <c r="BVQ7" s="271"/>
      <c r="BVR7" s="271"/>
      <c r="BVS7" s="271"/>
      <c r="BVT7" s="271"/>
      <c r="BVZ7" s="270"/>
      <c r="BWA7" s="271"/>
      <c r="BWB7" s="271"/>
      <c r="BWC7" s="271"/>
      <c r="BWD7" s="271"/>
      <c r="BWE7" s="271"/>
      <c r="BWF7" s="271"/>
      <c r="BWL7" s="270"/>
      <c r="BWM7" s="271"/>
      <c r="BWN7" s="271"/>
      <c r="BWO7" s="271"/>
      <c r="BWP7" s="271"/>
      <c r="BWQ7" s="271"/>
      <c r="BWR7" s="271"/>
      <c r="BWX7" s="270"/>
      <c r="BWY7" s="271"/>
      <c r="BWZ7" s="271"/>
      <c r="BXA7" s="271"/>
      <c r="BXB7" s="271"/>
      <c r="BXC7" s="271"/>
      <c r="BXD7" s="271"/>
      <c r="BXJ7" s="270"/>
      <c r="BXK7" s="271"/>
      <c r="BXL7" s="271"/>
      <c r="BXM7" s="271"/>
      <c r="BXN7" s="271"/>
      <c r="BXO7" s="271"/>
      <c r="BXP7" s="271"/>
      <c r="BXV7" s="270"/>
      <c r="BXW7" s="271"/>
      <c r="BXX7" s="271"/>
      <c r="BXY7" s="271"/>
      <c r="BXZ7" s="271"/>
      <c r="BYA7" s="271"/>
      <c r="BYB7" s="271"/>
      <c r="BYH7" s="270"/>
      <c r="BYI7" s="271"/>
      <c r="BYJ7" s="271"/>
      <c r="BYK7" s="271"/>
      <c r="BYL7" s="271"/>
      <c r="BYM7" s="271"/>
      <c r="BYN7" s="271"/>
      <c r="BYT7" s="270"/>
      <c r="BYU7" s="271"/>
      <c r="BYV7" s="271"/>
      <c r="BYW7" s="271"/>
      <c r="BYX7" s="271"/>
      <c r="BYY7" s="271"/>
      <c r="BYZ7" s="271"/>
      <c r="BZF7" s="270"/>
      <c r="BZG7" s="271"/>
      <c r="BZH7" s="271"/>
      <c r="BZI7" s="271"/>
      <c r="BZJ7" s="271"/>
      <c r="BZK7" s="271"/>
      <c r="BZL7" s="271"/>
      <c r="BZR7" s="270"/>
      <c r="BZS7" s="271"/>
      <c r="BZT7" s="271"/>
      <c r="BZU7" s="271"/>
      <c r="BZV7" s="271"/>
      <c r="BZW7" s="271"/>
      <c r="BZX7" s="271"/>
      <c r="CAD7" s="270"/>
      <c r="CAE7" s="271"/>
      <c r="CAF7" s="271"/>
      <c r="CAG7" s="271"/>
      <c r="CAH7" s="271"/>
      <c r="CAI7" s="271"/>
      <c r="CAJ7" s="271"/>
      <c r="CAP7" s="270"/>
      <c r="CAQ7" s="271"/>
      <c r="CAR7" s="271"/>
      <c r="CAS7" s="271"/>
      <c r="CAT7" s="271"/>
      <c r="CAU7" s="271"/>
      <c r="CAV7" s="271"/>
      <c r="CBB7" s="270"/>
      <c r="CBC7" s="271"/>
      <c r="CBD7" s="271"/>
      <c r="CBE7" s="271"/>
      <c r="CBF7" s="271"/>
      <c r="CBG7" s="271"/>
      <c r="CBH7" s="271"/>
      <c r="CBN7" s="270"/>
      <c r="CBO7" s="271"/>
      <c r="CBP7" s="271"/>
      <c r="CBQ7" s="271"/>
      <c r="CBR7" s="271"/>
      <c r="CBS7" s="271"/>
      <c r="CBT7" s="271"/>
      <c r="CBZ7" s="270"/>
      <c r="CCA7" s="271"/>
      <c r="CCB7" s="271"/>
      <c r="CCC7" s="271"/>
      <c r="CCD7" s="271"/>
      <c r="CCE7" s="271"/>
      <c r="CCF7" s="271"/>
      <c r="CCL7" s="270"/>
      <c r="CCM7" s="271"/>
      <c r="CCN7" s="271"/>
      <c r="CCO7" s="271"/>
      <c r="CCP7" s="271"/>
      <c r="CCQ7" s="271"/>
      <c r="CCR7" s="271"/>
      <c r="CCX7" s="270"/>
      <c r="CCY7" s="271"/>
      <c r="CCZ7" s="271"/>
      <c r="CDA7" s="271"/>
      <c r="CDB7" s="271"/>
      <c r="CDC7" s="271"/>
      <c r="CDD7" s="271"/>
      <c r="CDJ7" s="270"/>
      <c r="CDK7" s="271"/>
      <c r="CDL7" s="271"/>
      <c r="CDM7" s="271"/>
      <c r="CDN7" s="271"/>
      <c r="CDO7" s="271"/>
      <c r="CDP7" s="271"/>
      <c r="CDV7" s="270"/>
      <c r="CDW7" s="271"/>
      <c r="CDX7" s="271"/>
      <c r="CDY7" s="271"/>
      <c r="CDZ7" s="271"/>
      <c r="CEA7" s="271"/>
      <c r="CEB7" s="271"/>
      <c r="CEH7" s="270"/>
      <c r="CEI7" s="271"/>
      <c r="CEJ7" s="271"/>
      <c r="CEK7" s="271"/>
      <c r="CEL7" s="271"/>
      <c r="CEM7" s="271"/>
      <c r="CEN7" s="271"/>
      <c r="CET7" s="270"/>
      <c r="CEU7" s="271"/>
      <c r="CEV7" s="271"/>
      <c r="CEW7" s="271"/>
      <c r="CEX7" s="271"/>
      <c r="CEY7" s="271"/>
      <c r="CEZ7" s="271"/>
      <c r="CFF7" s="270"/>
      <c r="CFG7" s="271"/>
      <c r="CFH7" s="271"/>
      <c r="CFI7" s="271"/>
      <c r="CFJ7" s="271"/>
      <c r="CFK7" s="271"/>
      <c r="CFL7" s="271"/>
      <c r="CFR7" s="270"/>
      <c r="CFS7" s="271"/>
      <c r="CFT7" s="271"/>
      <c r="CFU7" s="271"/>
      <c r="CFV7" s="271"/>
      <c r="CFW7" s="271"/>
      <c r="CFX7" s="271"/>
      <c r="CGD7" s="270"/>
      <c r="CGE7" s="271"/>
      <c r="CGF7" s="271"/>
      <c r="CGG7" s="271"/>
      <c r="CGH7" s="271"/>
      <c r="CGI7" s="271"/>
      <c r="CGJ7" s="271"/>
      <c r="CGP7" s="270"/>
      <c r="CGQ7" s="271"/>
      <c r="CGR7" s="271"/>
      <c r="CGS7" s="271"/>
      <c r="CGT7" s="271"/>
      <c r="CGU7" s="271"/>
      <c r="CGV7" s="271"/>
      <c r="CHB7" s="270"/>
      <c r="CHC7" s="271"/>
      <c r="CHD7" s="271"/>
      <c r="CHE7" s="271"/>
      <c r="CHF7" s="271"/>
      <c r="CHG7" s="271"/>
      <c r="CHH7" s="271"/>
      <c r="CHN7" s="270"/>
      <c r="CHO7" s="271"/>
      <c r="CHP7" s="271"/>
      <c r="CHQ7" s="271"/>
      <c r="CHR7" s="271"/>
      <c r="CHS7" s="271"/>
      <c r="CHT7" s="271"/>
      <c r="CHZ7" s="270"/>
      <c r="CIA7" s="271"/>
      <c r="CIB7" s="271"/>
      <c r="CIC7" s="271"/>
      <c r="CID7" s="271"/>
      <c r="CIE7" s="271"/>
      <c r="CIF7" s="271"/>
      <c r="CIL7" s="270"/>
      <c r="CIM7" s="271"/>
      <c r="CIN7" s="271"/>
      <c r="CIO7" s="271"/>
      <c r="CIP7" s="271"/>
      <c r="CIQ7" s="271"/>
      <c r="CIR7" s="271"/>
      <c r="CIX7" s="270"/>
      <c r="CIY7" s="271"/>
      <c r="CIZ7" s="271"/>
      <c r="CJA7" s="271"/>
      <c r="CJB7" s="271"/>
      <c r="CJC7" s="271"/>
      <c r="CJD7" s="271"/>
      <c r="CJJ7" s="270"/>
      <c r="CJK7" s="271"/>
      <c r="CJL7" s="271"/>
      <c r="CJM7" s="271"/>
      <c r="CJN7" s="271"/>
      <c r="CJO7" s="271"/>
      <c r="CJP7" s="271"/>
      <c r="CJV7" s="270"/>
      <c r="CJW7" s="271"/>
      <c r="CJX7" s="271"/>
      <c r="CJY7" s="271"/>
      <c r="CJZ7" s="271"/>
      <c r="CKA7" s="271"/>
      <c r="CKB7" s="271"/>
      <c r="CKH7" s="270"/>
      <c r="CKI7" s="271"/>
      <c r="CKJ7" s="271"/>
      <c r="CKK7" s="271"/>
      <c r="CKL7" s="271"/>
      <c r="CKM7" s="271"/>
      <c r="CKN7" s="271"/>
      <c r="CKT7" s="270"/>
      <c r="CKU7" s="271"/>
      <c r="CKV7" s="271"/>
      <c r="CKW7" s="271"/>
      <c r="CKX7" s="271"/>
      <c r="CKY7" s="271"/>
      <c r="CKZ7" s="271"/>
      <c r="CLF7" s="270"/>
      <c r="CLG7" s="271"/>
      <c r="CLH7" s="271"/>
      <c r="CLI7" s="271"/>
      <c r="CLJ7" s="271"/>
      <c r="CLK7" s="271"/>
      <c r="CLL7" s="271"/>
      <c r="CLR7" s="270"/>
      <c r="CLS7" s="271"/>
      <c r="CLT7" s="271"/>
      <c r="CLU7" s="271"/>
      <c r="CLV7" s="271"/>
      <c r="CLW7" s="271"/>
      <c r="CLX7" s="271"/>
      <c r="CMD7" s="270"/>
      <c r="CME7" s="271"/>
      <c r="CMF7" s="271"/>
      <c r="CMG7" s="271"/>
      <c r="CMH7" s="271"/>
      <c r="CMI7" s="271"/>
      <c r="CMJ7" s="271"/>
      <c r="CMP7" s="270"/>
      <c r="CMQ7" s="271"/>
      <c r="CMR7" s="271"/>
      <c r="CMS7" s="271"/>
      <c r="CMT7" s="271"/>
      <c r="CMU7" s="271"/>
      <c r="CMV7" s="271"/>
      <c r="CNB7" s="270"/>
      <c r="CNC7" s="271"/>
      <c r="CND7" s="271"/>
      <c r="CNE7" s="271"/>
      <c r="CNF7" s="271"/>
      <c r="CNG7" s="271"/>
      <c r="CNH7" s="271"/>
      <c r="CNN7" s="270"/>
      <c r="CNO7" s="271"/>
      <c r="CNP7" s="271"/>
      <c r="CNQ7" s="271"/>
      <c r="CNR7" s="271"/>
      <c r="CNS7" s="271"/>
      <c r="CNT7" s="271"/>
      <c r="CNZ7" s="270"/>
      <c r="COA7" s="271"/>
      <c r="COB7" s="271"/>
      <c r="COC7" s="271"/>
      <c r="COD7" s="271"/>
      <c r="COE7" s="271"/>
      <c r="COF7" s="271"/>
      <c r="COL7" s="270"/>
      <c r="COM7" s="271"/>
      <c r="CON7" s="271"/>
      <c r="COO7" s="271"/>
      <c r="COP7" s="271"/>
      <c r="COQ7" s="271"/>
      <c r="COR7" s="271"/>
      <c r="COX7" s="270"/>
      <c r="COY7" s="271"/>
      <c r="COZ7" s="271"/>
      <c r="CPA7" s="271"/>
      <c r="CPB7" s="271"/>
      <c r="CPC7" s="271"/>
      <c r="CPD7" s="271"/>
      <c r="CPJ7" s="270"/>
      <c r="CPK7" s="271"/>
      <c r="CPL7" s="271"/>
      <c r="CPM7" s="271"/>
      <c r="CPN7" s="271"/>
      <c r="CPO7" s="271"/>
      <c r="CPP7" s="271"/>
      <c r="CPV7" s="270"/>
      <c r="CPW7" s="271"/>
      <c r="CPX7" s="271"/>
      <c r="CPY7" s="271"/>
      <c r="CPZ7" s="271"/>
      <c r="CQA7" s="271"/>
      <c r="CQB7" s="271"/>
      <c r="CQH7" s="270"/>
      <c r="CQI7" s="271"/>
      <c r="CQJ7" s="271"/>
      <c r="CQK7" s="271"/>
      <c r="CQL7" s="271"/>
      <c r="CQM7" s="271"/>
      <c r="CQN7" s="271"/>
      <c r="CQT7" s="270"/>
      <c r="CQU7" s="271"/>
      <c r="CQV7" s="271"/>
      <c r="CQW7" s="271"/>
      <c r="CQX7" s="271"/>
      <c r="CQY7" s="271"/>
      <c r="CQZ7" s="271"/>
      <c r="CRF7" s="270"/>
      <c r="CRG7" s="271"/>
      <c r="CRH7" s="271"/>
      <c r="CRI7" s="271"/>
      <c r="CRJ7" s="271"/>
      <c r="CRK7" s="271"/>
      <c r="CRL7" s="271"/>
      <c r="CRR7" s="270"/>
      <c r="CRS7" s="271"/>
      <c r="CRT7" s="271"/>
      <c r="CRU7" s="271"/>
      <c r="CRV7" s="271"/>
      <c r="CRW7" s="271"/>
      <c r="CRX7" s="271"/>
      <c r="CSD7" s="270"/>
      <c r="CSE7" s="271"/>
      <c r="CSF7" s="271"/>
      <c r="CSG7" s="271"/>
      <c r="CSH7" s="271"/>
      <c r="CSI7" s="271"/>
      <c r="CSJ7" s="271"/>
      <c r="CSP7" s="270"/>
      <c r="CSQ7" s="271"/>
      <c r="CSR7" s="271"/>
      <c r="CSS7" s="271"/>
      <c r="CST7" s="271"/>
      <c r="CSU7" s="271"/>
      <c r="CSV7" s="271"/>
      <c r="CTB7" s="270"/>
      <c r="CTC7" s="271"/>
      <c r="CTD7" s="271"/>
      <c r="CTE7" s="271"/>
      <c r="CTF7" s="271"/>
      <c r="CTG7" s="271"/>
      <c r="CTH7" s="271"/>
      <c r="CTN7" s="270"/>
      <c r="CTO7" s="271"/>
      <c r="CTP7" s="271"/>
      <c r="CTQ7" s="271"/>
      <c r="CTR7" s="271"/>
      <c r="CTS7" s="271"/>
      <c r="CTT7" s="271"/>
      <c r="CTZ7" s="270"/>
      <c r="CUA7" s="271"/>
      <c r="CUB7" s="271"/>
      <c r="CUC7" s="271"/>
      <c r="CUD7" s="271"/>
      <c r="CUE7" s="271"/>
      <c r="CUF7" s="271"/>
      <c r="CUL7" s="270"/>
      <c r="CUM7" s="271"/>
      <c r="CUN7" s="271"/>
      <c r="CUO7" s="271"/>
      <c r="CUP7" s="271"/>
      <c r="CUQ7" s="271"/>
      <c r="CUR7" s="271"/>
      <c r="CUX7" s="270"/>
      <c r="CUY7" s="271"/>
      <c r="CUZ7" s="271"/>
      <c r="CVA7" s="271"/>
      <c r="CVB7" s="271"/>
      <c r="CVC7" s="271"/>
      <c r="CVD7" s="271"/>
      <c r="CVJ7" s="270"/>
      <c r="CVK7" s="271"/>
      <c r="CVL7" s="271"/>
      <c r="CVM7" s="271"/>
      <c r="CVN7" s="271"/>
      <c r="CVO7" s="271"/>
      <c r="CVP7" s="271"/>
      <c r="CVV7" s="270"/>
      <c r="CVW7" s="271"/>
      <c r="CVX7" s="271"/>
      <c r="CVY7" s="271"/>
      <c r="CVZ7" s="271"/>
      <c r="CWA7" s="271"/>
      <c r="CWB7" s="271"/>
      <c r="CWH7" s="270"/>
      <c r="CWI7" s="271"/>
      <c r="CWJ7" s="271"/>
      <c r="CWK7" s="271"/>
      <c r="CWL7" s="271"/>
      <c r="CWM7" s="271"/>
      <c r="CWN7" s="271"/>
      <c r="CWT7" s="270"/>
      <c r="CWU7" s="271"/>
      <c r="CWV7" s="271"/>
      <c r="CWW7" s="271"/>
      <c r="CWX7" s="271"/>
      <c r="CWY7" s="271"/>
      <c r="CWZ7" s="271"/>
      <c r="CXF7" s="270"/>
      <c r="CXG7" s="271"/>
      <c r="CXH7" s="271"/>
      <c r="CXI7" s="271"/>
      <c r="CXJ7" s="271"/>
      <c r="CXK7" s="271"/>
      <c r="CXL7" s="271"/>
      <c r="CXR7" s="270"/>
      <c r="CXS7" s="271"/>
      <c r="CXT7" s="271"/>
      <c r="CXU7" s="271"/>
      <c r="CXV7" s="271"/>
      <c r="CXW7" s="271"/>
      <c r="CXX7" s="271"/>
      <c r="CYD7" s="270"/>
      <c r="CYE7" s="271"/>
      <c r="CYF7" s="271"/>
      <c r="CYG7" s="271"/>
      <c r="CYH7" s="271"/>
      <c r="CYI7" s="271"/>
      <c r="CYJ7" s="271"/>
      <c r="CYP7" s="270"/>
      <c r="CYQ7" s="271"/>
      <c r="CYR7" s="271"/>
      <c r="CYS7" s="271"/>
      <c r="CYT7" s="271"/>
      <c r="CYU7" s="271"/>
      <c r="CYV7" s="271"/>
      <c r="CZB7" s="270"/>
      <c r="CZC7" s="271"/>
      <c r="CZD7" s="271"/>
      <c r="CZE7" s="271"/>
      <c r="CZF7" s="271"/>
      <c r="CZG7" s="271"/>
      <c r="CZH7" s="271"/>
      <c r="CZN7" s="270"/>
      <c r="CZO7" s="271"/>
      <c r="CZP7" s="271"/>
      <c r="CZQ7" s="271"/>
      <c r="CZR7" s="271"/>
      <c r="CZS7" s="271"/>
      <c r="CZT7" s="271"/>
      <c r="CZZ7" s="270"/>
      <c r="DAA7" s="271"/>
      <c r="DAB7" s="271"/>
      <c r="DAC7" s="271"/>
      <c r="DAD7" s="271"/>
      <c r="DAE7" s="271"/>
      <c r="DAF7" s="271"/>
      <c r="DAL7" s="270"/>
      <c r="DAM7" s="271"/>
      <c r="DAN7" s="271"/>
      <c r="DAO7" s="271"/>
      <c r="DAP7" s="271"/>
      <c r="DAQ7" s="271"/>
      <c r="DAR7" s="271"/>
      <c r="DAX7" s="270"/>
      <c r="DAY7" s="271"/>
      <c r="DAZ7" s="271"/>
      <c r="DBA7" s="271"/>
      <c r="DBB7" s="271"/>
      <c r="DBC7" s="271"/>
      <c r="DBD7" s="271"/>
      <c r="DBJ7" s="270"/>
      <c r="DBK7" s="271"/>
      <c r="DBL7" s="271"/>
      <c r="DBM7" s="271"/>
      <c r="DBN7" s="271"/>
      <c r="DBO7" s="271"/>
      <c r="DBP7" s="271"/>
      <c r="DBV7" s="270"/>
      <c r="DBW7" s="271"/>
      <c r="DBX7" s="271"/>
      <c r="DBY7" s="271"/>
      <c r="DBZ7" s="271"/>
      <c r="DCA7" s="271"/>
      <c r="DCB7" s="271"/>
      <c r="DCH7" s="270"/>
      <c r="DCI7" s="271"/>
      <c r="DCJ7" s="271"/>
      <c r="DCK7" s="271"/>
      <c r="DCL7" s="271"/>
      <c r="DCM7" s="271"/>
      <c r="DCN7" s="271"/>
      <c r="DCT7" s="270"/>
      <c r="DCU7" s="271"/>
      <c r="DCV7" s="271"/>
      <c r="DCW7" s="271"/>
      <c r="DCX7" s="271"/>
      <c r="DCY7" s="271"/>
      <c r="DCZ7" s="271"/>
      <c r="DDF7" s="270"/>
      <c r="DDG7" s="271"/>
      <c r="DDH7" s="271"/>
      <c r="DDI7" s="271"/>
      <c r="DDJ7" s="271"/>
      <c r="DDK7" s="271"/>
      <c r="DDL7" s="271"/>
      <c r="DDR7" s="270"/>
      <c r="DDS7" s="271"/>
      <c r="DDT7" s="271"/>
      <c r="DDU7" s="271"/>
      <c r="DDV7" s="271"/>
      <c r="DDW7" s="271"/>
      <c r="DDX7" s="271"/>
      <c r="DED7" s="270"/>
      <c r="DEE7" s="271"/>
      <c r="DEF7" s="271"/>
      <c r="DEG7" s="271"/>
      <c r="DEH7" s="271"/>
      <c r="DEI7" s="271"/>
      <c r="DEJ7" s="271"/>
      <c r="DEP7" s="270"/>
      <c r="DEQ7" s="271"/>
      <c r="DER7" s="271"/>
      <c r="DES7" s="271"/>
      <c r="DET7" s="271"/>
      <c r="DEU7" s="271"/>
      <c r="DEV7" s="271"/>
      <c r="DFB7" s="270"/>
      <c r="DFC7" s="271"/>
      <c r="DFD7" s="271"/>
      <c r="DFE7" s="271"/>
      <c r="DFF7" s="271"/>
      <c r="DFG7" s="271"/>
      <c r="DFH7" s="271"/>
      <c r="DFN7" s="270"/>
      <c r="DFO7" s="271"/>
      <c r="DFP7" s="271"/>
      <c r="DFQ7" s="271"/>
      <c r="DFR7" s="271"/>
      <c r="DFS7" s="271"/>
      <c r="DFT7" s="271"/>
      <c r="DFZ7" s="270"/>
      <c r="DGA7" s="271"/>
      <c r="DGB7" s="271"/>
      <c r="DGC7" s="271"/>
      <c r="DGD7" s="271"/>
      <c r="DGE7" s="271"/>
      <c r="DGF7" s="271"/>
      <c r="DGL7" s="270"/>
      <c r="DGM7" s="271"/>
      <c r="DGN7" s="271"/>
      <c r="DGO7" s="271"/>
      <c r="DGP7" s="271"/>
      <c r="DGQ7" s="271"/>
      <c r="DGR7" s="271"/>
      <c r="DGX7" s="270"/>
      <c r="DGY7" s="271"/>
      <c r="DGZ7" s="271"/>
      <c r="DHA7" s="271"/>
      <c r="DHB7" s="271"/>
      <c r="DHC7" s="271"/>
      <c r="DHD7" s="271"/>
      <c r="DHJ7" s="270"/>
      <c r="DHK7" s="271"/>
      <c r="DHL7" s="271"/>
      <c r="DHM7" s="271"/>
      <c r="DHN7" s="271"/>
      <c r="DHO7" s="271"/>
      <c r="DHP7" s="271"/>
      <c r="DHV7" s="270"/>
      <c r="DHW7" s="271"/>
      <c r="DHX7" s="271"/>
      <c r="DHY7" s="271"/>
      <c r="DHZ7" s="271"/>
      <c r="DIA7" s="271"/>
      <c r="DIB7" s="271"/>
      <c r="DIH7" s="270"/>
      <c r="DII7" s="271"/>
      <c r="DIJ7" s="271"/>
      <c r="DIK7" s="271"/>
      <c r="DIL7" s="271"/>
      <c r="DIM7" s="271"/>
      <c r="DIN7" s="271"/>
      <c r="DIT7" s="270"/>
      <c r="DIU7" s="271"/>
      <c r="DIV7" s="271"/>
      <c r="DIW7" s="271"/>
      <c r="DIX7" s="271"/>
      <c r="DIY7" s="271"/>
      <c r="DIZ7" s="271"/>
      <c r="DJF7" s="270"/>
      <c r="DJG7" s="271"/>
      <c r="DJH7" s="271"/>
      <c r="DJI7" s="271"/>
      <c r="DJJ7" s="271"/>
      <c r="DJK7" s="271"/>
      <c r="DJL7" s="271"/>
      <c r="DJR7" s="270"/>
      <c r="DJS7" s="271"/>
      <c r="DJT7" s="271"/>
      <c r="DJU7" s="271"/>
      <c r="DJV7" s="271"/>
      <c r="DJW7" s="271"/>
      <c r="DJX7" s="271"/>
      <c r="DKD7" s="270"/>
      <c r="DKE7" s="271"/>
      <c r="DKF7" s="271"/>
      <c r="DKG7" s="271"/>
      <c r="DKH7" s="271"/>
      <c r="DKI7" s="271"/>
      <c r="DKJ7" s="271"/>
      <c r="DKP7" s="270"/>
      <c r="DKQ7" s="271"/>
      <c r="DKR7" s="271"/>
      <c r="DKS7" s="271"/>
      <c r="DKT7" s="271"/>
      <c r="DKU7" s="271"/>
      <c r="DKV7" s="271"/>
      <c r="DLB7" s="270"/>
      <c r="DLC7" s="271"/>
      <c r="DLD7" s="271"/>
      <c r="DLE7" s="271"/>
      <c r="DLF7" s="271"/>
      <c r="DLG7" s="271"/>
      <c r="DLH7" s="271"/>
      <c r="DLN7" s="270"/>
      <c r="DLO7" s="271"/>
      <c r="DLP7" s="271"/>
      <c r="DLQ7" s="271"/>
      <c r="DLR7" s="271"/>
      <c r="DLS7" s="271"/>
      <c r="DLT7" s="271"/>
      <c r="DLZ7" s="270"/>
      <c r="DMA7" s="271"/>
      <c r="DMB7" s="271"/>
      <c r="DMC7" s="271"/>
      <c r="DMD7" s="271"/>
      <c r="DME7" s="271"/>
      <c r="DMF7" s="271"/>
      <c r="DML7" s="270"/>
      <c r="DMM7" s="271"/>
      <c r="DMN7" s="271"/>
      <c r="DMO7" s="271"/>
      <c r="DMP7" s="271"/>
      <c r="DMQ7" s="271"/>
      <c r="DMR7" s="271"/>
      <c r="DMX7" s="270"/>
      <c r="DMY7" s="271"/>
      <c r="DMZ7" s="271"/>
      <c r="DNA7" s="271"/>
      <c r="DNB7" s="271"/>
      <c r="DNC7" s="271"/>
      <c r="DND7" s="271"/>
      <c r="DNJ7" s="270"/>
      <c r="DNK7" s="271"/>
      <c r="DNL7" s="271"/>
      <c r="DNM7" s="271"/>
      <c r="DNN7" s="271"/>
      <c r="DNO7" s="271"/>
      <c r="DNP7" s="271"/>
      <c r="DNV7" s="270"/>
      <c r="DNW7" s="271"/>
      <c r="DNX7" s="271"/>
      <c r="DNY7" s="271"/>
      <c r="DNZ7" s="271"/>
      <c r="DOA7" s="271"/>
      <c r="DOB7" s="271"/>
      <c r="DOH7" s="270"/>
      <c r="DOI7" s="271"/>
      <c r="DOJ7" s="271"/>
      <c r="DOK7" s="271"/>
      <c r="DOL7" s="271"/>
      <c r="DOM7" s="271"/>
      <c r="DON7" s="271"/>
      <c r="DOT7" s="270"/>
      <c r="DOU7" s="271"/>
      <c r="DOV7" s="271"/>
      <c r="DOW7" s="271"/>
      <c r="DOX7" s="271"/>
      <c r="DOY7" s="271"/>
      <c r="DOZ7" s="271"/>
      <c r="DPF7" s="270"/>
      <c r="DPG7" s="271"/>
      <c r="DPH7" s="271"/>
      <c r="DPI7" s="271"/>
      <c r="DPJ7" s="271"/>
      <c r="DPK7" s="271"/>
      <c r="DPL7" s="271"/>
      <c r="DPR7" s="270"/>
      <c r="DPS7" s="271"/>
      <c r="DPT7" s="271"/>
      <c r="DPU7" s="271"/>
      <c r="DPV7" s="271"/>
      <c r="DPW7" s="271"/>
      <c r="DPX7" s="271"/>
      <c r="DQD7" s="270"/>
      <c r="DQE7" s="271"/>
      <c r="DQF7" s="271"/>
      <c r="DQG7" s="271"/>
      <c r="DQH7" s="271"/>
      <c r="DQI7" s="271"/>
      <c r="DQJ7" s="271"/>
      <c r="DQP7" s="270"/>
      <c r="DQQ7" s="271"/>
      <c r="DQR7" s="271"/>
      <c r="DQS7" s="271"/>
      <c r="DQT7" s="271"/>
      <c r="DQU7" s="271"/>
      <c r="DQV7" s="271"/>
      <c r="DRB7" s="270"/>
      <c r="DRC7" s="271"/>
      <c r="DRD7" s="271"/>
      <c r="DRE7" s="271"/>
      <c r="DRF7" s="271"/>
      <c r="DRG7" s="271"/>
      <c r="DRH7" s="271"/>
      <c r="DRN7" s="270"/>
      <c r="DRO7" s="271"/>
      <c r="DRP7" s="271"/>
      <c r="DRQ7" s="271"/>
      <c r="DRR7" s="271"/>
      <c r="DRS7" s="271"/>
      <c r="DRT7" s="271"/>
      <c r="DRZ7" s="270"/>
      <c r="DSA7" s="271"/>
      <c r="DSB7" s="271"/>
      <c r="DSC7" s="271"/>
      <c r="DSD7" s="271"/>
      <c r="DSE7" s="271"/>
      <c r="DSF7" s="271"/>
      <c r="DSL7" s="270"/>
      <c r="DSM7" s="271"/>
      <c r="DSN7" s="271"/>
      <c r="DSO7" s="271"/>
      <c r="DSP7" s="271"/>
      <c r="DSQ7" s="271"/>
      <c r="DSR7" s="271"/>
      <c r="DSX7" s="270"/>
      <c r="DSY7" s="271"/>
      <c r="DSZ7" s="271"/>
      <c r="DTA7" s="271"/>
      <c r="DTB7" s="271"/>
      <c r="DTC7" s="271"/>
      <c r="DTD7" s="271"/>
      <c r="DTJ7" s="270"/>
      <c r="DTK7" s="271"/>
      <c r="DTL7" s="271"/>
      <c r="DTM7" s="271"/>
      <c r="DTN7" s="271"/>
      <c r="DTO7" s="271"/>
      <c r="DTP7" s="271"/>
      <c r="DTV7" s="270"/>
      <c r="DTW7" s="271"/>
      <c r="DTX7" s="271"/>
      <c r="DTY7" s="271"/>
      <c r="DTZ7" s="271"/>
      <c r="DUA7" s="271"/>
      <c r="DUB7" s="271"/>
      <c r="DUH7" s="270"/>
      <c r="DUI7" s="271"/>
      <c r="DUJ7" s="271"/>
      <c r="DUK7" s="271"/>
      <c r="DUL7" s="271"/>
      <c r="DUM7" s="271"/>
      <c r="DUN7" s="271"/>
      <c r="DUT7" s="270"/>
      <c r="DUU7" s="271"/>
      <c r="DUV7" s="271"/>
      <c r="DUW7" s="271"/>
      <c r="DUX7" s="271"/>
      <c r="DUY7" s="271"/>
      <c r="DUZ7" s="271"/>
      <c r="DVF7" s="270"/>
      <c r="DVG7" s="271"/>
      <c r="DVH7" s="271"/>
      <c r="DVI7" s="271"/>
      <c r="DVJ7" s="271"/>
      <c r="DVK7" s="271"/>
      <c r="DVL7" s="271"/>
      <c r="DVR7" s="270"/>
      <c r="DVS7" s="271"/>
      <c r="DVT7" s="271"/>
      <c r="DVU7" s="271"/>
      <c r="DVV7" s="271"/>
      <c r="DVW7" s="271"/>
      <c r="DVX7" s="271"/>
      <c r="DWD7" s="270"/>
      <c r="DWE7" s="271"/>
      <c r="DWF7" s="271"/>
      <c r="DWG7" s="271"/>
      <c r="DWH7" s="271"/>
      <c r="DWI7" s="271"/>
      <c r="DWJ7" s="271"/>
      <c r="DWP7" s="270"/>
      <c r="DWQ7" s="271"/>
      <c r="DWR7" s="271"/>
      <c r="DWS7" s="271"/>
      <c r="DWT7" s="271"/>
      <c r="DWU7" s="271"/>
      <c r="DWV7" s="271"/>
      <c r="DXB7" s="270"/>
      <c r="DXC7" s="271"/>
      <c r="DXD7" s="271"/>
      <c r="DXE7" s="271"/>
      <c r="DXF7" s="271"/>
      <c r="DXG7" s="271"/>
      <c r="DXH7" s="271"/>
      <c r="DXN7" s="270"/>
      <c r="DXO7" s="271"/>
      <c r="DXP7" s="271"/>
      <c r="DXQ7" s="271"/>
      <c r="DXR7" s="271"/>
      <c r="DXS7" s="271"/>
      <c r="DXT7" s="271"/>
      <c r="DXZ7" s="270"/>
      <c r="DYA7" s="271"/>
      <c r="DYB7" s="271"/>
      <c r="DYC7" s="271"/>
      <c r="DYD7" s="271"/>
      <c r="DYE7" s="271"/>
      <c r="DYF7" s="271"/>
      <c r="DYL7" s="270"/>
      <c r="DYM7" s="271"/>
      <c r="DYN7" s="271"/>
      <c r="DYO7" s="271"/>
      <c r="DYP7" s="271"/>
      <c r="DYQ7" s="271"/>
      <c r="DYR7" s="271"/>
      <c r="DYX7" s="270"/>
      <c r="DYY7" s="271"/>
      <c r="DYZ7" s="271"/>
      <c r="DZA7" s="271"/>
      <c r="DZB7" s="271"/>
      <c r="DZC7" s="271"/>
      <c r="DZD7" s="271"/>
      <c r="DZJ7" s="270"/>
      <c r="DZK7" s="271"/>
      <c r="DZL7" s="271"/>
      <c r="DZM7" s="271"/>
      <c r="DZN7" s="271"/>
      <c r="DZO7" s="271"/>
      <c r="DZP7" s="271"/>
      <c r="DZV7" s="270"/>
      <c r="DZW7" s="271"/>
      <c r="DZX7" s="271"/>
      <c r="DZY7" s="271"/>
      <c r="DZZ7" s="271"/>
      <c r="EAA7" s="271"/>
      <c r="EAB7" s="271"/>
      <c r="EAH7" s="270"/>
      <c r="EAI7" s="271"/>
      <c r="EAJ7" s="271"/>
      <c r="EAK7" s="271"/>
      <c r="EAL7" s="271"/>
      <c r="EAM7" s="271"/>
      <c r="EAN7" s="271"/>
      <c r="EAT7" s="270"/>
      <c r="EAU7" s="271"/>
      <c r="EAV7" s="271"/>
      <c r="EAW7" s="271"/>
      <c r="EAX7" s="271"/>
      <c r="EAY7" s="271"/>
      <c r="EAZ7" s="271"/>
      <c r="EBF7" s="270"/>
      <c r="EBG7" s="271"/>
      <c r="EBH7" s="271"/>
      <c r="EBI7" s="271"/>
      <c r="EBJ7" s="271"/>
      <c r="EBK7" s="271"/>
      <c r="EBL7" s="271"/>
      <c r="EBR7" s="270"/>
      <c r="EBS7" s="271"/>
      <c r="EBT7" s="271"/>
      <c r="EBU7" s="271"/>
      <c r="EBV7" s="271"/>
      <c r="EBW7" s="271"/>
      <c r="EBX7" s="271"/>
      <c r="ECD7" s="270"/>
      <c r="ECE7" s="271"/>
      <c r="ECF7" s="271"/>
      <c r="ECG7" s="271"/>
      <c r="ECH7" s="271"/>
      <c r="ECI7" s="271"/>
      <c r="ECJ7" s="271"/>
      <c r="ECP7" s="270"/>
      <c r="ECQ7" s="271"/>
      <c r="ECR7" s="271"/>
      <c r="ECS7" s="271"/>
      <c r="ECT7" s="271"/>
      <c r="ECU7" s="271"/>
      <c r="ECV7" s="271"/>
      <c r="EDB7" s="270"/>
      <c r="EDC7" s="271"/>
      <c r="EDD7" s="271"/>
      <c r="EDE7" s="271"/>
      <c r="EDF7" s="271"/>
      <c r="EDG7" s="271"/>
      <c r="EDH7" s="271"/>
      <c r="EDN7" s="270"/>
      <c r="EDO7" s="271"/>
      <c r="EDP7" s="271"/>
      <c r="EDQ7" s="271"/>
      <c r="EDR7" s="271"/>
      <c r="EDS7" s="271"/>
      <c r="EDT7" s="271"/>
      <c r="EDZ7" s="270"/>
      <c r="EEA7" s="271"/>
      <c r="EEB7" s="271"/>
      <c r="EEC7" s="271"/>
      <c r="EED7" s="271"/>
      <c r="EEE7" s="271"/>
      <c r="EEF7" s="271"/>
      <c r="EEL7" s="270"/>
      <c r="EEM7" s="271"/>
      <c r="EEN7" s="271"/>
      <c r="EEO7" s="271"/>
      <c r="EEP7" s="271"/>
      <c r="EEQ7" s="271"/>
      <c r="EER7" s="271"/>
      <c r="EEX7" s="270"/>
      <c r="EEY7" s="271"/>
      <c r="EEZ7" s="271"/>
      <c r="EFA7" s="271"/>
      <c r="EFB7" s="271"/>
      <c r="EFC7" s="271"/>
      <c r="EFD7" s="271"/>
      <c r="EFJ7" s="270"/>
      <c r="EFK7" s="271"/>
      <c r="EFL7" s="271"/>
      <c r="EFM7" s="271"/>
      <c r="EFN7" s="271"/>
      <c r="EFO7" s="271"/>
      <c r="EFP7" s="271"/>
      <c r="EFV7" s="270"/>
      <c r="EFW7" s="271"/>
      <c r="EFX7" s="271"/>
      <c r="EFY7" s="271"/>
      <c r="EFZ7" s="271"/>
      <c r="EGA7" s="271"/>
      <c r="EGB7" s="271"/>
      <c r="EGH7" s="270"/>
      <c r="EGI7" s="271"/>
      <c r="EGJ7" s="271"/>
      <c r="EGK7" s="271"/>
      <c r="EGL7" s="271"/>
      <c r="EGM7" s="271"/>
      <c r="EGN7" s="271"/>
      <c r="EGT7" s="270"/>
      <c r="EGU7" s="271"/>
      <c r="EGV7" s="271"/>
      <c r="EGW7" s="271"/>
      <c r="EGX7" s="271"/>
      <c r="EGY7" s="271"/>
      <c r="EGZ7" s="271"/>
      <c r="EHF7" s="270"/>
      <c r="EHG7" s="271"/>
      <c r="EHH7" s="271"/>
      <c r="EHI7" s="271"/>
      <c r="EHJ7" s="271"/>
      <c r="EHK7" s="271"/>
      <c r="EHL7" s="271"/>
      <c r="EHR7" s="270"/>
      <c r="EHS7" s="271"/>
      <c r="EHT7" s="271"/>
      <c r="EHU7" s="271"/>
      <c r="EHV7" s="271"/>
      <c r="EHW7" s="271"/>
      <c r="EHX7" s="271"/>
      <c r="EID7" s="270"/>
      <c r="EIE7" s="271"/>
      <c r="EIF7" s="271"/>
      <c r="EIG7" s="271"/>
      <c r="EIH7" s="271"/>
      <c r="EII7" s="271"/>
      <c r="EIJ7" s="271"/>
      <c r="EIP7" s="270"/>
      <c r="EIQ7" s="271"/>
      <c r="EIR7" s="271"/>
      <c r="EIS7" s="271"/>
      <c r="EIT7" s="271"/>
      <c r="EIU7" s="271"/>
      <c r="EIV7" s="271"/>
      <c r="EJB7" s="270"/>
      <c r="EJC7" s="271"/>
      <c r="EJD7" s="271"/>
      <c r="EJE7" s="271"/>
      <c r="EJF7" s="271"/>
      <c r="EJG7" s="271"/>
      <c r="EJH7" s="271"/>
      <c r="EJN7" s="270"/>
      <c r="EJO7" s="271"/>
      <c r="EJP7" s="271"/>
      <c r="EJQ7" s="271"/>
      <c r="EJR7" s="271"/>
      <c r="EJS7" s="271"/>
      <c r="EJT7" s="271"/>
      <c r="EJZ7" s="270"/>
      <c r="EKA7" s="271"/>
      <c r="EKB7" s="271"/>
      <c r="EKC7" s="271"/>
      <c r="EKD7" s="271"/>
      <c r="EKE7" s="271"/>
      <c r="EKF7" s="271"/>
      <c r="EKL7" s="270"/>
      <c r="EKM7" s="271"/>
      <c r="EKN7" s="271"/>
      <c r="EKO7" s="271"/>
      <c r="EKP7" s="271"/>
      <c r="EKQ7" s="271"/>
      <c r="EKR7" s="271"/>
      <c r="EKX7" s="270"/>
      <c r="EKY7" s="271"/>
      <c r="EKZ7" s="271"/>
      <c r="ELA7" s="271"/>
      <c r="ELB7" s="271"/>
      <c r="ELC7" s="271"/>
      <c r="ELD7" s="271"/>
      <c r="ELJ7" s="270"/>
      <c r="ELK7" s="271"/>
      <c r="ELL7" s="271"/>
      <c r="ELM7" s="271"/>
      <c r="ELN7" s="271"/>
      <c r="ELO7" s="271"/>
      <c r="ELP7" s="271"/>
      <c r="ELV7" s="270"/>
      <c r="ELW7" s="271"/>
      <c r="ELX7" s="271"/>
      <c r="ELY7" s="271"/>
      <c r="ELZ7" s="271"/>
      <c r="EMA7" s="271"/>
      <c r="EMB7" s="271"/>
      <c r="EMH7" s="270"/>
      <c r="EMI7" s="271"/>
      <c r="EMJ7" s="271"/>
      <c r="EMK7" s="271"/>
      <c r="EML7" s="271"/>
      <c r="EMM7" s="271"/>
      <c r="EMN7" s="271"/>
      <c r="EMT7" s="270"/>
      <c r="EMU7" s="271"/>
      <c r="EMV7" s="271"/>
      <c r="EMW7" s="271"/>
      <c r="EMX7" s="271"/>
      <c r="EMY7" s="271"/>
      <c r="EMZ7" s="271"/>
      <c r="ENF7" s="270"/>
      <c r="ENG7" s="271"/>
      <c r="ENH7" s="271"/>
      <c r="ENI7" s="271"/>
      <c r="ENJ7" s="271"/>
      <c r="ENK7" s="271"/>
      <c r="ENL7" s="271"/>
      <c r="ENR7" s="270"/>
      <c r="ENS7" s="271"/>
      <c r="ENT7" s="271"/>
      <c r="ENU7" s="271"/>
      <c r="ENV7" s="271"/>
      <c r="ENW7" s="271"/>
      <c r="ENX7" s="271"/>
      <c r="EOD7" s="270"/>
      <c r="EOE7" s="271"/>
      <c r="EOF7" s="271"/>
      <c r="EOG7" s="271"/>
      <c r="EOH7" s="271"/>
      <c r="EOI7" s="271"/>
      <c r="EOJ7" s="271"/>
      <c r="EOP7" s="270"/>
      <c r="EOQ7" s="271"/>
      <c r="EOR7" s="271"/>
      <c r="EOS7" s="271"/>
      <c r="EOT7" s="271"/>
      <c r="EOU7" s="271"/>
      <c r="EOV7" s="271"/>
      <c r="EPB7" s="270"/>
      <c r="EPC7" s="271"/>
      <c r="EPD7" s="271"/>
      <c r="EPE7" s="271"/>
      <c r="EPF7" s="271"/>
      <c r="EPG7" s="271"/>
      <c r="EPH7" s="271"/>
      <c r="EPN7" s="270"/>
      <c r="EPO7" s="271"/>
      <c r="EPP7" s="271"/>
      <c r="EPQ7" s="271"/>
      <c r="EPR7" s="271"/>
      <c r="EPS7" s="271"/>
      <c r="EPT7" s="271"/>
      <c r="EPZ7" s="270"/>
      <c r="EQA7" s="271"/>
      <c r="EQB7" s="271"/>
      <c r="EQC7" s="271"/>
      <c r="EQD7" s="271"/>
      <c r="EQE7" s="271"/>
      <c r="EQF7" s="271"/>
      <c r="EQL7" s="270"/>
      <c r="EQM7" s="271"/>
      <c r="EQN7" s="271"/>
      <c r="EQO7" s="271"/>
      <c r="EQP7" s="271"/>
      <c r="EQQ7" s="271"/>
      <c r="EQR7" s="271"/>
      <c r="EQX7" s="270"/>
      <c r="EQY7" s="271"/>
      <c r="EQZ7" s="271"/>
      <c r="ERA7" s="271"/>
      <c r="ERB7" s="271"/>
      <c r="ERC7" s="271"/>
      <c r="ERD7" s="271"/>
      <c r="ERJ7" s="270"/>
      <c r="ERK7" s="271"/>
      <c r="ERL7" s="271"/>
      <c r="ERM7" s="271"/>
      <c r="ERN7" s="271"/>
      <c r="ERO7" s="271"/>
      <c r="ERP7" s="271"/>
      <c r="ERV7" s="270"/>
      <c r="ERW7" s="271"/>
      <c r="ERX7" s="271"/>
      <c r="ERY7" s="271"/>
      <c r="ERZ7" s="271"/>
      <c r="ESA7" s="271"/>
      <c r="ESB7" s="271"/>
      <c r="ESH7" s="270"/>
      <c r="ESI7" s="271"/>
      <c r="ESJ7" s="271"/>
      <c r="ESK7" s="271"/>
      <c r="ESL7" s="271"/>
      <c r="ESM7" s="271"/>
      <c r="ESN7" s="271"/>
      <c r="EST7" s="270"/>
      <c r="ESU7" s="271"/>
      <c r="ESV7" s="271"/>
      <c r="ESW7" s="271"/>
      <c r="ESX7" s="271"/>
      <c r="ESY7" s="271"/>
      <c r="ESZ7" s="271"/>
      <c r="ETF7" s="270"/>
      <c r="ETG7" s="271"/>
      <c r="ETH7" s="271"/>
      <c r="ETI7" s="271"/>
      <c r="ETJ7" s="271"/>
      <c r="ETK7" s="271"/>
      <c r="ETL7" s="271"/>
      <c r="ETR7" s="270"/>
      <c r="ETS7" s="271"/>
      <c r="ETT7" s="271"/>
      <c r="ETU7" s="271"/>
      <c r="ETV7" s="271"/>
      <c r="ETW7" s="271"/>
      <c r="ETX7" s="271"/>
      <c r="EUD7" s="270"/>
      <c r="EUE7" s="271"/>
      <c r="EUF7" s="271"/>
      <c r="EUG7" s="271"/>
      <c r="EUH7" s="271"/>
      <c r="EUI7" s="271"/>
      <c r="EUJ7" s="271"/>
      <c r="EUP7" s="270"/>
      <c r="EUQ7" s="271"/>
      <c r="EUR7" s="271"/>
      <c r="EUS7" s="271"/>
      <c r="EUT7" s="271"/>
      <c r="EUU7" s="271"/>
      <c r="EUV7" s="271"/>
      <c r="EVB7" s="270"/>
      <c r="EVC7" s="271"/>
      <c r="EVD7" s="271"/>
      <c r="EVE7" s="271"/>
      <c r="EVF7" s="271"/>
      <c r="EVG7" s="271"/>
      <c r="EVH7" s="271"/>
      <c r="EVN7" s="270"/>
      <c r="EVO7" s="271"/>
      <c r="EVP7" s="271"/>
      <c r="EVQ7" s="271"/>
      <c r="EVR7" s="271"/>
      <c r="EVS7" s="271"/>
      <c r="EVT7" s="271"/>
      <c r="EVZ7" s="270"/>
      <c r="EWA7" s="271"/>
      <c r="EWB7" s="271"/>
      <c r="EWC7" s="271"/>
      <c r="EWD7" s="271"/>
      <c r="EWE7" s="271"/>
      <c r="EWF7" s="271"/>
      <c r="EWL7" s="270"/>
      <c r="EWM7" s="271"/>
      <c r="EWN7" s="271"/>
      <c r="EWO7" s="271"/>
      <c r="EWP7" s="271"/>
      <c r="EWQ7" s="271"/>
      <c r="EWR7" s="271"/>
      <c r="EWX7" s="270"/>
      <c r="EWY7" s="271"/>
      <c r="EWZ7" s="271"/>
      <c r="EXA7" s="271"/>
      <c r="EXB7" s="271"/>
      <c r="EXC7" s="271"/>
      <c r="EXD7" s="271"/>
      <c r="EXJ7" s="270"/>
      <c r="EXK7" s="271"/>
      <c r="EXL7" s="271"/>
      <c r="EXM7" s="271"/>
      <c r="EXN7" s="271"/>
      <c r="EXO7" s="271"/>
      <c r="EXP7" s="271"/>
      <c r="EXV7" s="270"/>
      <c r="EXW7" s="271"/>
      <c r="EXX7" s="271"/>
      <c r="EXY7" s="271"/>
      <c r="EXZ7" s="271"/>
      <c r="EYA7" s="271"/>
      <c r="EYB7" s="271"/>
      <c r="EYH7" s="270"/>
      <c r="EYI7" s="271"/>
      <c r="EYJ7" s="271"/>
      <c r="EYK7" s="271"/>
      <c r="EYL7" s="271"/>
      <c r="EYM7" s="271"/>
      <c r="EYN7" s="271"/>
      <c r="EYT7" s="270"/>
      <c r="EYU7" s="271"/>
      <c r="EYV7" s="271"/>
      <c r="EYW7" s="271"/>
      <c r="EYX7" s="271"/>
      <c r="EYY7" s="271"/>
      <c r="EYZ7" s="271"/>
      <c r="EZF7" s="270"/>
      <c r="EZG7" s="271"/>
      <c r="EZH7" s="271"/>
      <c r="EZI7" s="271"/>
      <c r="EZJ7" s="271"/>
      <c r="EZK7" s="271"/>
      <c r="EZL7" s="271"/>
      <c r="EZR7" s="270"/>
      <c r="EZS7" s="271"/>
      <c r="EZT7" s="271"/>
      <c r="EZU7" s="271"/>
      <c r="EZV7" s="271"/>
      <c r="EZW7" s="271"/>
      <c r="EZX7" s="271"/>
      <c r="FAD7" s="270"/>
      <c r="FAE7" s="271"/>
      <c r="FAF7" s="271"/>
      <c r="FAG7" s="271"/>
      <c r="FAH7" s="271"/>
      <c r="FAI7" s="271"/>
      <c r="FAJ7" s="271"/>
      <c r="FAP7" s="270"/>
      <c r="FAQ7" s="271"/>
      <c r="FAR7" s="271"/>
      <c r="FAS7" s="271"/>
      <c r="FAT7" s="271"/>
      <c r="FAU7" s="271"/>
      <c r="FAV7" s="271"/>
      <c r="FBB7" s="270"/>
      <c r="FBC7" s="271"/>
      <c r="FBD7" s="271"/>
      <c r="FBE7" s="271"/>
      <c r="FBF7" s="271"/>
      <c r="FBG7" s="271"/>
      <c r="FBH7" s="271"/>
      <c r="FBN7" s="270"/>
      <c r="FBO7" s="271"/>
      <c r="FBP7" s="271"/>
      <c r="FBQ7" s="271"/>
      <c r="FBR7" s="271"/>
      <c r="FBS7" s="271"/>
      <c r="FBT7" s="271"/>
      <c r="FBZ7" s="270"/>
      <c r="FCA7" s="271"/>
      <c r="FCB7" s="271"/>
      <c r="FCC7" s="271"/>
      <c r="FCD7" s="271"/>
      <c r="FCE7" s="271"/>
      <c r="FCF7" s="271"/>
      <c r="FCL7" s="270"/>
      <c r="FCM7" s="271"/>
      <c r="FCN7" s="271"/>
      <c r="FCO7" s="271"/>
      <c r="FCP7" s="271"/>
      <c r="FCQ7" s="271"/>
      <c r="FCR7" s="271"/>
      <c r="FCX7" s="270"/>
      <c r="FCY7" s="271"/>
      <c r="FCZ7" s="271"/>
      <c r="FDA7" s="271"/>
      <c r="FDB7" s="271"/>
      <c r="FDC7" s="271"/>
      <c r="FDD7" s="271"/>
      <c r="FDJ7" s="270"/>
      <c r="FDK7" s="271"/>
      <c r="FDL7" s="271"/>
      <c r="FDM7" s="271"/>
      <c r="FDN7" s="271"/>
      <c r="FDO7" s="271"/>
      <c r="FDP7" s="271"/>
      <c r="FDV7" s="270"/>
      <c r="FDW7" s="271"/>
      <c r="FDX7" s="271"/>
      <c r="FDY7" s="271"/>
      <c r="FDZ7" s="271"/>
      <c r="FEA7" s="271"/>
      <c r="FEB7" s="271"/>
      <c r="FEH7" s="270"/>
      <c r="FEI7" s="271"/>
      <c r="FEJ7" s="271"/>
      <c r="FEK7" s="271"/>
      <c r="FEL7" s="271"/>
      <c r="FEM7" s="271"/>
      <c r="FEN7" s="271"/>
      <c r="FET7" s="270"/>
      <c r="FEU7" s="271"/>
      <c r="FEV7" s="271"/>
      <c r="FEW7" s="271"/>
      <c r="FEX7" s="271"/>
      <c r="FEY7" s="271"/>
      <c r="FEZ7" s="271"/>
      <c r="FFF7" s="270"/>
      <c r="FFG7" s="271"/>
      <c r="FFH7" s="271"/>
      <c r="FFI7" s="271"/>
      <c r="FFJ7" s="271"/>
      <c r="FFK7" s="271"/>
      <c r="FFL7" s="271"/>
      <c r="FFR7" s="270"/>
      <c r="FFS7" s="271"/>
      <c r="FFT7" s="271"/>
      <c r="FFU7" s="271"/>
      <c r="FFV7" s="271"/>
      <c r="FFW7" s="271"/>
      <c r="FFX7" s="271"/>
      <c r="FGD7" s="270"/>
      <c r="FGE7" s="271"/>
      <c r="FGF7" s="271"/>
      <c r="FGG7" s="271"/>
      <c r="FGH7" s="271"/>
      <c r="FGI7" s="271"/>
      <c r="FGJ7" s="271"/>
      <c r="FGP7" s="270"/>
      <c r="FGQ7" s="271"/>
      <c r="FGR7" s="271"/>
      <c r="FGS7" s="271"/>
      <c r="FGT7" s="271"/>
      <c r="FGU7" s="271"/>
      <c r="FGV7" s="271"/>
      <c r="FHB7" s="270"/>
      <c r="FHC7" s="271"/>
      <c r="FHD7" s="271"/>
      <c r="FHE7" s="271"/>
      <c r="FHF7" s="271"/>
      <c r="FHG7" s="271"/>
      <c r="FHH7" s="271"/>
      <c r="FHN7" s="270"/>
      <c r="FHO7" s="271"/>
      <c r="FHP7" s="271"/>
      <c r="FHQ7" s="271"/>
      <c r="FHR7" s="271"/>
      <c r="FHS7" s="271"/>
      <c r="FHT7" s="271"/>
      <c r="FHZ7" s="270"/>
      <c r="FIA7" s="271"/>
      <c r="FIB7" s="271"/>
      <c r="FIC7" s="271"/>
      <c r="FID7" s="271"/>
      <c r="FIE7" s="271"/>
      <c r="FIF7" s="271"/>
      <c r="FIL7" s="270"/>
      <c r="FIM7" s="271"/>
      <c r="FIN7" s="271"/>
      <c r="FIO7" s="271"/>
      <c r="FIP7" s="271"/>
      <c r="FIQ7" s="271"/>
      <c r="FIR7" s="271"/>
      <c r="FIX7" s="270"/>
      <c r="FIY7" s="271"/>
      <c r="FIZ7" s="271"/>
      <c r="FJA7" s="271"/>
      <c r="FJB7" s="271"/>
      <c r="FJC7" s="271"/>
      <c r="FJD7" s="271"/>
      <c r="FJJ7" s="270"/>
      <c r="FJK7" s="271"/>
      <c r="FJL7" s="271"/>
      <c r="FJM7" s="271"/>
      <c r="FJN7" s="271"/>
      <c r="FJO7" s="271"/>
      <c r="FJP7" s="271"/>
      <c r="FJV7" s="270"/>
      <c r="FJW7" s="271"/>
      <c r="FJX7" s="271"/>
      <c r="FJY7" s="271"/>
      <c r="FJZ7" s="271"/>
      <c r="FKA7" s="271"/>
      <c r="FKB7" s="271"/>
      <c r="FKH7" s="270"/>
      <c r="FKI7" s="271"/>
      <c r="FKJ7" s="271"/>
      <c r="FKK7" s="271"/>
      <c r="FKL7" s="271"/>
      <c r="FKM7" s="271"/>
      <c r="FKN7" s="271"/>
      <c r="FKT7" s="270"/>
      <c r="FKU7" s="271"/>
      <c r="FKV7" s="271"/>
      <c r="FKW7" s="271"/>
      <c r="FKX7" s="271"/>
      <c r="FKY7" s="271"/>
      <c r="FKZ7" s="271"/>
      <c r="FLF7" s="270"/>
      <c r="FLG7" s="271"/>
      <c r="FLH7" s="271"/>
      <c r="FLI7" s="271"/>
      <c r="FLJ7" s="271"/>
      <c r="FLK7" s="271"/>
      <c r="FLL7" s="271"/>
      <c r="FLR7" s="270"/>
      <c r="FLS7" s="271"/>
      <c r="FLT7" s="271"/>
      <c r="FLU7" s="271"/>
      <c r="FLV7" s="271"/>
      <c r="FLW7" s="271"/>
      <c r="FLX7" s="271"/>
      <c r="FMD7" s="270"/>
      <c r="FME7" s="271"/>
      <c r="FMF7" s="271"/>
      <c r="FMG7" s="271"/>
      <c r="FMH7" s="271"/>
      <c r="FMI7" s="271"/>
      <c r="FMJ7" s="271"/>
      <c r="FMP7" s="270"/>
      <c r="FMQ7" s="271"/>
      <c r="FMR7" s="271"/>
      <c r="FMS7" s="271"/>
      <c r="FMT7" s="271"/>
      <c r="FMU7" s="271"/>
      <c r="FMV7" s="271"/>
      <c r="FNB7" s="270"/>
      <c r="FNC7" s="271"/>
      <c r="FND7" s="271"/>
      <c r="FNE7" s="271"/>
      <c r="FNF7" s="271"/>
      <c r="FNG7" s="271"/>
      <c r="FNH7" s="271"/>
      <c r="FNN7" s="270"/>
      <c r="FNO7" s="271"/>
      <c r="FNP7" s="271"/>
      <c r="FNQ7" s="271"/>
      <c r="FNR7" s="271"/>
      <c r="FNS7" s="271"/>
      <c r="FNT7" s="271"/>
      <c r="FNZ7" s="270"/>
      <c r="FOA7" s="271"/>
      <c r="FOB7" s="271"/>
      <c r="FOC7" s="271"/>
      <c r="FOD7" s="271"/>
      <c r="FOE7" s="271"/>
      <c r="FOF7" s="271"/>
      <c r="FOL7" s="270"/>
      <c r="FOM7" s="271"/>
      <c r="FON7" s="271"/>
      <c r="FOO7" s="271"/>
      <c r="FOP7" s="271"/>
      <c r="FOQ7" s="271"/>
      <c r="FOR7" s="271"/>
      <c r="FOX7" s="270"/>
      <c r="FOY7" s="271"/>
      <c r="FOZ7" s="271"/>
      <c r="FPA7" s="271"/>
      <c r="FPB7" s="271"/>
      <c r="FPC7" s="271"/>
      <c r="FPD7" s="271"/>
      <c r="FPJ7" s="270"/>
      <c r="FPK7" s="271"/>
      <c r="FPL7" s="271"/>
      <c r="FPM7" s="271"/>
      <c r="FPN7" s="271"/>
      <c r="FPO7" s="271"/>
      <c r="FPP7" s="271"/>
      <c r="FPV7" s="270"/>
      <c r="FPW7" s="271"/>
      <c r="FPX7" s="271"/>
      <c r="FPY7" s="271"/>
      <c r="FPZ7" s="271"/>
      <c r="FQA7" s="271"/>
      <c r="FQB7" s="271"/>
      <c r="FQH7" s="270"/>
      <c r="FQI7" s="271"/>
      <c r="FQJ7" s="271"/>
      <c r="FQK7" s="271"/>
      <c r="FQL7" s="271"/>
      <c r="FQM7" s="271"/>
      <c r="FQN7" s="271"/>
      <c r="FQT7" s="270"/>
      <c r="FQU7" s="271"/>
      <c r="FQV7" s="271"/>
      <c r="FQW7" s="271"/>
      <c r="FQX7" s="271"/>
      <c r="FQY7" s="271"/>
      <c r="FQZ7" s="271"/>
      <c r="FRF7" s="270"/>
      <c r="FRG7" s="271"/>
      <c r="FRH7" s="271"/>
      <c r="FRI7" s="271"/>
      <c r="FRJ7" s="271"/>
      <c r="FRK7" s="271"/>
      <c r="FRL7" s="271"/>
      <c r="FRR7" s="270"/>
      <c r="FRS7" s="271"/>
      <c r="FRT7" s="271"/>
      <c r="FRU7" s="271"/>
      <c r="FRV7" s="271"/>
      <c r="FRW7" s="271"/>
      <c r="FRX7" s="271"/>
      <c r="FSD7" s="270"/>
      <c r="FSE7" s="271"/>
      <c r="FSF7" s="271"/>
      <c r="FSG7" s="271"/>
      <c r="FSH7" s="271"/>
      <c r="FSI7" s="271"/>
      <c r="FSJ7" s="271"/>
      <c r="FSP7" s="270"/>
      <c r="FSQ7" s="271"/>
      <c r="FSR7" s="271"/>
      <c r="FSS7" s="271"/>
      <c r="FST7" s="271"/>
      <c r="FSU7" s="271"/>
      <c r="FSV7" s="271"/>
      <c r="FTB7" s="270"/>
      <c r="FTC7" s="271"/>
      <c r="FTD7" s="271"/>
      <c r="FTE7" s="271"/>
      <c r="FTF7" s="271"/>
      <c r="FTG7" s="271"/>
      <c r="FTH7" s="271"/>
      <c r="FTN7" s="270"/>
      <c r="FTO7" s="271"/>
      <c r="FTP7" s="271"/>
      <c r="FTQ7" s="271"/>
      <c r="FTR7" s="271"/>
      <c r="FTS7" s="271"/>
      <c r="FTT7" s="271"/>
      <c r="FTZ7" s="270"/>
      <c r="FUA7" s="271"/>
      <c r="FUB7" s="271"/>
      <c r="FUC7" s="271"/>
      <c r="FUD7" s="271"/>
      <c r="FUE7" s="271"/>
      <c r="FUF7" s="271"/>
      <c r="FUL7" s="270"/>
      <c r="FUM7" s="271"/>
      <c r="FUN7" s="271"/>
      <c r="FUO7" s="271"/>
      <c r="FUP7" s="271"/>
      <c r="FUQ7" s="271"/>
      <c r="FUR7" s="271"/>
      <c r="FUX7" s="270"/>
      <c r="FUY7" s="271"/>
      <c r="FUZ7" s="271"/>
      <c r="FVA7" s="271"/>
      <c r="FVB7" s="271"/>
      <c r="FVC7" s="271"/>
      <c r="FVD7" s="271"/>
      <c r="FVJ7" s="270"/>
      <c r="FVK7" s="271"/>
      <c r="FVL7" s="271"/>
      <c r="FVM7" s="271"/>
      <c r="FVN7" s="271"/>
      <c r="FVO7" s="271"/>
      <c r="FVP7" s="271"/>
      <c r="FVV7" s="270"/>
      <c r="FVW7" s="271"/>
      <c r="FVX7" s="271"/>
      <c r="FVY7" s="271"/>
      <c r="FVZ7" s="271"/>
      <c r="FWA7" s="271"/>
      <c r="FWB7" s="271"/>
      <c r="FWH7" s="270"/>
      <c r="FWI7" s="271"/>
      <c r="FWJ7" s="271"/>
      <c r="FWK7" s="271"/>
      <c r="FWL7" s="271"/>
      <c r="FWM7" s="271"/>
      <c r="FWN7" s="271"/>
      <c r="FWT7" s="270"/>
      <c r="FWU7" s="271"/>
      <c r="FWV7" s="271"/>
      <c r="FWW7" s="271"/>
      <c r="FWX7" s="271"/>
      <c r="FWY7" s="271"/>
      <c r="FWZ7" s="271"/>
      <c r="FXF7" s="270"/>
      <c r="FXG7" s="271"/>
      <c r="FXH7" s="271"/>
      <c r="FXI7" s="271"/>
      <c r="FXJ7" s="271"/>
      <c r="FXK7" s="271"/>
      <c r="FXL7" s="271"/>
      <c r="FXR7" s="270"/>
      <c r="FXS7" s="271"/>
      <c r="FXT7" s="271"/>
      <c r="FXU7" s="271"/>
      <c r="FXV7" s="271"/>
      <c r="FXW7" s="271"/>
      <c r="FXX7" s="271"/>
      <c r="FYD7" s="270"/>
      <c r="FYE7" s="271"/>
      <c r="FYF7" s="271"/>
      <c r="FYG7" s="271"/>
      <c r="FYH7" s="271"/>
      <c r="FYI7" s="271"/>
      <c r="FYJ7" s="271"/>
      <c r="FYP7" s="270"/>
      <c r="FYQ7" s="271"/>
      <c r="FYR7" s="271"/>
      <c r="FYS7" s="271"/>
      <c r="FYT7" s="271"/>
      <c r="FYU7" s="271"/>
      <c r="FYV7" s="271"/>
      <c r="FZB7" s="270"/>
      <c r="FZC7" s="271"/>
      <c r="FZD7" s="271"/>
      <c r="FZE7" s="271"/>
      <c r="FZF7" s="271"/>
      <c r="FZG7" s="271"/>
      <c r="FZH7" s="271"/>
      <c r="FZN7" s="270"/>
      <c r="FZO7" s="271"/>
      <c r="FZP7" s="271"/>
      <c r="FZQ7" s="271"/>
      <c r="FZR7" s="271"/>
      <c r="FZS7" s="271"/>
      <c r="FZT7" s="271"/>
      <c r="FZZ7" s="270"/>
      <c r="GAA7" s="271"/>
      <c r="GAB7" s="271"/>
      <c r="GAC7" s="271"/>
      <c r="GAD7" s="271"/>
      <c r="GAE7" s="271"/>
      <c r="GAF7" s="271"/>
      <c r="GAL7" s="270"/>
      <c r="GAM7" s="271"/>
      <c r="GAN7" s="271"/>
      <c r="GAO7" s="271"/>
      <c r="GAP7" s="271"/>
      <c r="GAQ7" s="271"/>
      <c r="GAR7" s="271"/>
      <c r="GAX7" s="270"/>
      <c r="GAY7" s="271"/>
      <c r="GAZ7" s="271"/>
      <c r="GBA7" s="271"/>
      <c r="GBB7" s="271"/>
      <c r="GBC7" s="271"/>
      <c r="GBD7" s="271"/>
      <c r="GBJ7" s="270"/>
      <c r="GBK7" s="271"/>
      <c r="GBL7" s="271"/>
      <c r="GBM7" s="271"/>
      <c r="GBN7" s="271"/>
      <c r="GBO7" s="271"/>
      <c r="GBP7" s="271"/>
      <c r="GBV7" s="270"/>
      <c r="GBW7" s="271"/>
      <c r="GBX7" s="271"/>
      <c r="GBY7" s="271"/>
      <c r="GBZ7" s="271"/>
      <c r="GCA7" s="271"/>
      <c r="GCB7" s="271"/>
      <c r="GCH7" s="270"/>
      <c r="GCI7" s="271"/>
      <c r="GCJ7" s="271"/>
      <c r="GCK7" s="271"/>
      <c r="GCL7" s="271"/>
      <c r="GCM7" s="271"/>
      <c r="GCN7" s="271"/>
      <c r="GCT7" s="270"/>
      <c r="GCU7" s="271"/>
      <c r="GCV7" s="271"/>
      <c r="GCW7" s="271"/>
      <c r="GCX7" s="271"/>
      <c r="GCY7" s="271"/>
      <c r="GCZ7" s="271"/>
      <c r="GDF7" s="270"/>
      <c r="GDG7" s="271"/>
      <c r="GDH7" s="271"/>
      <c r="GDI7" s="271"/>
      <c r="GDJ7" s="271"/>
      <c r="GDK7" s="271"/>
      <c r="GDL7" s="271"/>
      <c r="GDR7" s="270"/>
      <c r="GDS7" s="271"/>
      <c r="GDT7" s="271"/>
      <c r="GDU7" s="271"/>
      <c r="GDV7" s="271"/>
      <c r="GDW7" s="271"/>
      <c r="GDX7" s="271"/>
      <c r="GED7" s="270"/>
      <c r="GEE7" s="271"/>
      <c r="GEF7" s="271"/>
      <c r="GEG7" s="271"/>
      <c r="GEH7" s="271"/>
      <c r="GEI7" s="271"/>
      <c r="GEJ7" s="271"/>
      <c r="GEP7" s="270"/>
      <c r="GEQ7" s="271"/>
      <c r="GER7" s="271"/>
      <c r="GES7" s="271"/>
      <c r="GET7" s="271"/>
      <c r="GEU7" s="271"/>
      <c r="GEV7" s="271"/>
      <c r="GFB7" s="270"/>
      <c r="GFC7" s="271"/>
      <c r="GFD7" s="271"/>
      <c r="GFE7" s="271"/>
      <c r="GFF7" s="271"/>
      <c r="GFG7" s="271"/>
      <c r="GFH7" s="271"/>
      <c r="GFN7" s="270"/>
      <c r="GFO7" s="271"/>
      <c r="GFP7" s="271"/>
      <c r="GFQ7" s="271"/>
      <c r="GFR7" s="271"/>
      <c r="GFS7" s="271"/>
      <c r="GFT7" s="271"/>
      <c r="GFZ7" s="270"/>
      <c r="GGA7" s="271"/>
      <c r="GGB7" s="271"/>
      <c r="GGC7" s="271"/>
      <c r="GGD7" s="271"/>
      <c r="GGE7" s="271"/>
      <c r="GGF7" s="271"/>
      <c r="GGL7" s="270"/>
      <c r="GGM7" s="271"/>
      <c r="GGN7" s="271"/>
      <c r="GGO7" s="271"/>
      <c r="GGP7" s="271"/>
      <c r="GGQ7" s="271"/>
      <c r="GGR7" s="271"/>
      <c r="GGX7" s="270"/>
      <c r="GGY7" s="271"/>
      <c r="GGZ7" s="271"/>
      <c r="GHA7" s="271"/>
      <c r="GHB7" s="271"/>
      <c r="GHC7" s="271"/>
      <c r="GHD7" s="271"/>
      <c r="GHJ7" s="270"/>
      <c r="GHK7" s="271"/>
      <c r="GHL7" s="271"/>
      <c r="GHM7" s="271"/>
      <c r="GHN7" s="271"/>
      <c r="GHO7" s="271"/>
      <c r="GHP7" s="271"/>
      <c r="GHV7" s="270"/>
      <c r="GHW7" s="271"/>
      <c r="GHX7" s="271"/>
      <c r="GHY7" s="271"/>
      <c r="GHZ7" s="271"/>
      <c r="GIA7" s="271"/>
      <c r="GIB7" s="271"/>
      <c r="GIH7" s="270"/>
      <c r="GII7" s="271"/>
      <c r="GIJ7" s="271"/>
      <c r="GIK7" s="271"/>
      <c r="GIL7" s="271"/>
      <c r="GIM7" s="271"/>
      <c r="GIN7" s="271"/>
      <c r="GIT7" s="270"/>
      <c r="GIU7" s="271"/>
      <c r="GIV7" s="271"/>
      <c r="GIW7" s="271"/>
      <c r="GIX7" s="271"/>
      <c r="GIY7" s="271"/>
      <c r="GIZ7" s="271"/>
      <c r="GJF7" s="270"/>
      <c r="GJG7" s="271"/>
      <c r="GJH7" s="271"/>
      <c r="GJI7" s="271"/>
      <c r="GJJ7" s="271"/>
      <c r="GJK7" s="271"/>
      <c r="GJL7" s="271"/>
      <c r="GJR7" s="270"/>
      <c r="GJS7" s="271"/>
      <c r="GJT7" s="271"/>
      <c r="GJU7" s="271"/>
      <c r="GJV7" s="271"/>
      <c r="GJW7" s="271"/>
      <c r="GJX7" s="271"/>
      <c r="GKD7" s="270"/>
      <c r="GKE7" s="271"/>
      <c r="GKF7" s="271"/>
      <c r="GKG7" s="271"/>
      <c r="GKH7" s="271"/>
      <c r="GKI7" s="271"/>
      <c r="GKJ7" s="271"/>
      <c r="GKP7" s="270"/>
      <c r="GKQ7" s="271"/>
      <c r="GKR7" s="271"/>
      <c r="GKS7" s="271"/>
      <c r="GKT7" s="271"/>
      <c r="GKU7" s="271"/>
      <c r="GKV7" s="271"/>
      <c r="GLB7" s="270"/>
      <c r="GLC7" s="271"/>
      <c r="GLD7" s="271"/>
      <c r="GLE7" s="271"/>
      <c r="GLF7" s="271"/>
      <c r="GLG7" s="271"/>
      <c r="GLH7" s="271"/>
      <c r="GLN7" s="270"/>
      <c r="GLO7" s="271"/>
      <c r="GLP7" s="271"/>
      <c r="GLQ7" s="271"/>
      <c r="GLR7" s="271"/>
      <c r="GLS7" s="271"/>
      <c r="GLT7" s="271"/>
      <c r="GLZ7" s="270"/>
      <c r="GMA7" s="271"/>
      <c r="GMB7" s="271"/>
      <c r="GMC7" s="271"/>
      <c r="GMD7" s="271"/>
      <c r="GME7" s="271"/>
      <c r="GMF7" s="271"/>
      <c r="GML7" s="270"/>
      <c r="GMM7" s="271"/>
      <c r="GMN7" s="271"/>
      <c r="GMO7" s="271"/>
      <c r="GMP7" s="271"/>
      <c r="GMQ7" s="271"/>
      <c r="GMR7" s="271"/>
      <c r="GMX7" s="270"/>
      <c r="GMY7" s="271"/>
      <c r="GMZ7" s="271"/>
      <c r="GNA7" s="271"/>
      <c r="GNB7" s="271"/>
      <c r="GNC7" s="271"/>
      <c r="GND7" s="271"/>
      <c r="GNJ7" s="270"/>
      <c r="GNK7" s="271"/>
      <c r="GNL7" s="271"/>
      <c r="GNM7" s="271"/>
      <c r="GNN7" s="271"/>
      <c r="GNO7" s="271"/>
      <c r="GNP7" s="271"/>
      <c r="GNV7" s="270"/>
      <c r="GNW7" s="271"/>
      <c r="GNX7" s="271"/>
      <c r="GNY7" s="271"/>
      <c r="GNZ7" s="271"/>
      <c r="GOA7" s="271"/>
      <c r="GOB7" s="271"/>
      <c r="GOH7" s="270"/>
      <c r="GOI7" s="271"/>
      <c r="GOJ7" s="271"/>
      <c r="GOK7" s="271"/>
      <c r="GOL7" s="271"/>
      <c r="GOM7" s="271"/>
      <c r="GON7" s="271"/>
      <c r="GOT7" s="270"/>
      <c r="GOU7" s="271"/>
      <c r="GOV7" s="271"/>
      <c r="GOW7" s="271"/>
      <c r="GOX7" s="271"/>
      <c r="GOY7" s="271"/>
      <c r="GOZ7" s="271"/>
      <c r="GPF7" s="270"/>
      <c r="GPG7" s="271"/>
      <c r="GPH7" s="271"/>
      <c r="GPI7" s="271"/>
      <c r="GPJ7" s="271"/>
      <c r="GPK7" s="271"/>
      <c r="GPL7" s="271"/>
      <c r="GPR7" s="270"/>
      <c r="GPS7" s="271"/>
      <c r="GPT7" s="271"/>
      <c r="GPU7" s="271"/>
      <c r="GPV7" s="271"/>
      <c r="GPW7" s="271"/>
      <c r="GPX7" s="271"/>
      <c r="GQD7" s="270"/>
      <c r="GQE7" s="271"/>
      <c r="GQF7" s="271"/>
      <c r="GQG7" s="271"/>
      <c r="GQH7" s="271"/>
      <c r="GQI7" s="271"/>
      <c r="GQJ7" s="271"/>
      <c r="GQP7" s="270"/>
      <c r="GQQ7" s="271"/>
      <c r="GQR7" s="271"/>
      <c r="GQS7" s="271"/>
      <c r="GQT7" s="271"/>
      <c r="GQU7" s="271"/>
      <c r="GQV7" s="271"/>
      <c r="GRB7" s="270"/>
      <c r="GRC7" s="271"/>
      <c r="GRD7" s="271"/>
      <c r="GRE7" s="271"/>
      <c r="GRF7" s="271"/>
      <c r="GRG7" s="271"/>
      <c r="GRH7" s="271"/>
      <c r="GRN7" s="270"/>
      <c r="GRO7" s="271"/>
      <c r="GRP7" s="271"/>
      <c r="GRQ7" s="271"/>
      <c r="GRR7" s="271"/>
      <c r="GRS7" s="271"/>
      <c r="GRT7" s="271"/>
      <c r="GRZ7" s="270"/>
      <c r="GSA7" s="271"/>
      <c r="GSB7" s="271"/>
      <c r="GSC7" s="271"/>
      <c r="GSD7" s="271"/>
      <c r="GSE7" s="271"/>
      <c r="GSF7" s="271"/>
      <c r="GSL7" s="270"/>
      <c r="GSM7" s="271"/>
      <c r="GSN7" s="271"/>
      <c r="GSO7" s="271"/>
      <c r="GSP7" s="271"/>
      <c r="GSQ7" s="271"/>
      <c r="GSR7" s="271"/>
      <c r="GSX7" s="270"/>
      <c r="GSY7" s="271"/>
      <c r="GSZ7" s="271"/>
      <c r="GTA7" s="271"/>
      <c r="GTB7" s="271"/>
      <c r="GTC7" s="271"/>
      <c r="GTD7" s="271"/>
      <c r="GTJ7" s="270"/>
      <c r="GTK7" s="271"/>
      <c r="GTL7" s="271"/>
      <c r="GTM7" s="271"/>
      <c r="GTN7" s="271"/>
      <c r="GTO7" s="271"/>
      <c r="GTP7" s="271"/>
      <c r="GTV7" s="270"/>
      <c r="GTW7" s="271"/>
      <c r="GTX7" s="271"/>
      <c r="GTY7" s="271"/>
      <c r="GTZ7" s="271"/>
      <c r="GUA7" s="271"/>
      <c r="GUB7" s="271"/>
      <c r="GUH7" s="270"/>
      <c r="GUI7" s="271"/>
      <c r="GUJ7" s="271"/>
      <c r="GUK7" s="271"/>
      <c r="GUL7" s="271"/>
      <c r="GUM7" s="271"/>
      <c r="GUN7" s="271"/>
      <c r="GUT7" s="270"/>
      <c r="GUU7" s="271"/>
      <c r="GUV7" s="271"/>
      <c r="GUW7" s="271"/>
      <c r="GUX7" s="271"/>
      <c r="GUY7" s="271"/>
      <c r="GUZ7" s="271"/>
      <c r="GVF7" s="270"/>
      <c r="GVG7" s="271"/>
      <c r="GVH7" s="271"/>
      <c r="GVI7" s="271"/>
      <c r="GVJ7" s="271"/>
      <c r="GVK7" s="271"/>
      <c r="GVL7" s="271"/>
      <c r="GVR7" s="270"/>
      <c r="GVS7" s="271"/>
      <c r="GVT7" s="271"/>
      <c r="GVU7" s="271"/>
      <c r="GVV7" s="271"/>
      <c r="GVW7" s="271"/>
      <c r="GVX7" s="271"/>
      <c r="GWD7" s="270"/>
      <c r="GWE7" s="271"/>
      <c r="GWF7" s="271"/>
      <c r="GWG7" s="271"/>
      <c r="GWH7" s="271"/>
      <c r="GWI7" s="271"/>
      <c r="GWJ7" s="271"/>
      <c r="GWP7" s="270"/>
      <c r="GWQ7" s="271"/>
      <c r="GWR7" s="271"/>
      <c r="GWS7" s="271"/>
      <c r="GWT7" s="271"/>
      <c r="GWU7" s="271"/>
      <c r="GWV7" s="271"/>
      <c r="GXB7" s="270"/>
      <c r="GXC7" s="271"/>
      <c r="GXD7" s="271"/>
      <c r="GXE7" s="271"/>
      <c r="GXF7" s="271"/>
      <c r="GXG7" s="271"/>
      <c r="GXH7" s="271"/>
      <c r="GXN7" s="270"/>
      <c r="GXO7" s="271"/>
      <c r="GXP7" s="271"/>
      <c r="GXQ7" s="271"/>
      <c r="GXR7" s="271"/>
      <c r="GXS7" s="271"/>
      <c r="GXT7" s="271"/>
      <c r="GXZ7" s="270"/>
      <c r="GYA7" s="271"/>
      <c r="GYB7" s="271"/>
      <c r="GYC7" s="271"/>
      <c r="GYD7" s="271"/>
      <c r="GYE7" s="271"/>
      <c r="GYF7" s="271"/>
      <c r="GYL7" s="270"/>
      <c r="GYM7" s="271"/>
      <c r="GYN7" s="271"/>
      <c r="GYO7" s="271"/>
      <c r="GYP7" s="271"/>
      <c r="GYQ7" s="271"/>
      <c r="GYR7" s="271"/>
      <c r="GYX7" s="270"/>
      <c r="GYY7" s="271"/>
      <c r="GYZ7" s="271"/>
      <c r="GZA7" s="271"/>
      <c r="GZB7" s="271"/>
      <c r="GZC7" s="271"/>
      <c r="GZD7" s="271"/>
      <c r="GZJ7" s="270"/>
      <c r="GZK7" s="271"/>
      <c r="GZL7" s="271"/>
      <c r="GZM7" s="271"/>
      <c r="GZN7" s="271"/>
      <c r="GZO7" s="271"/>
      <c r="GZP7" s="271"/>
      <c r="GZV7" s="270"/>
      <c r="GZW7" s="271"/>
      <c r="GZX7" s="271"/>
      <c r="GZY7" s="271"/>
      <c r="GZZ7" s="271"/>
      <c r="HAA7" s="271"/>
      <c r="HAB7" s="271"/>
      <c r="HAH7" s="270"/>
      <c r="HAI7" s="271"/>
      <c r="HAJ7" s="271"/>
      <c r="HAK7" s="271"/>
      <c r="HAL7" s="271"/>
      <c r="HAM7" s="271"/>
      <c r="HAN7" s="271"/>
      <c r="HAT7" s="270"/>
      <c r="HAU7" s="271"/>
      <c r="HAV7" s="271"/>
      <c r="HAW7" s="271"/>
      <c r="HAX7" s="271"/>
      <c r="HAY7" s="271"/>
      <c r="HAZ7" s="271"/>
      <c r="HBF7" s="270"/>
      <c r="HBG7" s="271"/>
      <c r="HBH7" s="271"/>
      <c r="HBI7" s="271"/>
      <c r="HBJ7" s="271"/>
      <c r="HBK7" s="271"/>
      <c r="HBL7" s="271"/>
      <c r="HBR7" s="270"/>
      <c r="HBS7" s="271"/>
      <c r="HBT7" s="271"/>
      <c r="HBU7" s="271"/>
      <c r="HBV7" s="271"/>
      <c r="HBW7" s="271"/>
      <c r="HBX7" s="271"/>
      <c r="HCD7" s="270"/>
      <c r="HCE7" s="271"/>
      <c r="HCF7" s="271"/>
      <c r="HCG7" s="271"/>
      <c r="HCH7" s="271"/>
      <c r="HCI7" s="271"/>
      <c r="HCJ7" s="271"/>
      <c r="HCP7" s="270"/>
      <c r="HCQ7" s="271"/>
      <c r="HCR7" s="271"/>
      <c r="HCS7" s="271"/>
      <c r="HCT7" s="271"/>
      <c r="HCU7" s="271"/>
      <c r="HCV7" s="271"/>
      <c r="HDB7" s="270"/>
      <c r="HDC7" s="271"/>
      <c r="HDD7" s="271"/>
      <c r="HDE7" s="271"/>
      <c r="HDF7" s="271"/>
      <c r="HDG7" s="271"/>
      <c r="HDH7" s="271"/>
      <c r="HDN7" s="270"/>
      <c r="HDO7" s="271"/>
      <c r="HDP7" s="271"/>
      <c r="HDQ7" s="271"/>
      <c r="HDR7" s="271"/>
      <c r="HDS7" s="271"/>
      <c r="HDT7" s="271"/>
      <c r="HDZ7" s="270"/>
      <c r="HEA7" s="271"/>
      <c r="HEB7" s="271"/>
      <c r="HEC7" s="271"/>
      <c r="HED7" s="271"/>
      <c r="HEE7" s="271"/>
      <c r="HEF7" s="271"/>
      <c r="HEL7" s="270"/>
      <c r="HEM7" s="271"/>
      <c r="HEN7" s="271"/>
      <c r="HEO7" s="271"/>
      <c r="HEP7" s="271"/>
      <c r="HEQ7" s="271"/>
      <c r="HER7" s="271"/>
      <c r="HEX7" s="270"/>
      <c r="HEY7" s="271"/>
      <c r="HEZ7" s="271"/>
      <c r="HFA7" s="271"/>
      <c r="HFB7" s="271"/>
      <c r="HFC7" s="271"/>
      <c r="HFD7" s="271"/>
      <c r="HFJ7" s="270"/>
      <c r="HFK7" s="271"/>
      <c r="HFL7" s="271"/>
      <c r="HFM7" s="271"/>
      <c r="HFN7" s="271"/>
      <c r="HFO7" s="271"/>
      <c r="HFP7" s="271"/>
      <c r="HFV7" s="270"/>
      <c r="HFW7" s="271"/>
      <c r="HFX7" s="271"/>
      <c r="HFY7" s="271"/>
      <c r="HFZ7" s="271"/>
      <c r="HGA7" s="271"/>
      <c r="HGB7" s="271"/>
      <c r="HGH7" s="270"/>
      <c r="HGI7" s="271"/>
      <c r="HGJ7" s="271"/>
      <c r="HGK7" s="271"/>
      <c r="HGL7" s="271"/>
      <c r="HGM7" s="271"/>
      <c r="HGN7" s="271"/>
      <c r="HGT7" s="270"/>
      <c r="HGU7" s="271"/>
      <c r="HGV7" s="271"/>
      <c r="HGW7" s="271"/>
      <c r="HGX7" s="271"/>
      <c r="HGY7" s="271"/>
      <c r="HGZ7" s="271"/>
      <c r="HHF7" s="270"/>
      <c r="HHG7" s="271"/>
      <c r="HHH7" s="271"/>
      <c r="HHI7" s="271"/>
      <c r="HHJ7" s="271"/>
      <c r="HHK7" s="271"/>
      <c r="HHL7" s="271"/>
      <c r="HHR7" s="270"/>
      <c r="HHS7" s="271"/>
      <c r="HHT7" s="271"/>
      <c r="HHU7" s="271"/>
      <c r="HHV7" s="271"/>
      <c r="HHW7" s="271"/>
      <c r="HHX7" s="271"/>
      <c r="HID7" s="270"/>
      <c r="HIE7" s="271"/>
      <c r="HIF7" s="271"/>
      <c r="HIG7" s="271"/>
      <c r="HIH7" s="271"/>
      <c r="HII7" s="271"/>
      <c r="HIJ7" s="271"/>
      <c r="HIP7" s="270"/>
      <c r="HIQ7" s="271"/>
      <c r="HIR7" s="271"/>
      <c r="HIS7" s="271"/>
      <c r="HIT7" s="271"/>
      <c r="HIU7" s="271"/>
      <c r="HIV7" s="271"/>
      <c r="HJB7" s="270"/>
      <c r="HJC7" s="271"/>
      <c r="HJD7" s="271"/>
      <c r="HJE7" s="271"/>
      <c r="HJF7" s="271"/>
      <c r="HJG7" s="271"/>
      <c r="HJH7" s="271"/>
      <c r="HJN7" s="270"/>
      <c r="HJO7" s="271"/>
      <c r="HJP7" s="271"/>
      <c r="HJQ7" s="271"/>
      <c r="HJR7" s="271"/>
      <c r="HJS7" s="271"/>
      <c r="HJT7" s="271"/>
      <c r="HJZ7" s="270"/>
      <c r="HKA7" s="271"/>
      <c r="HKB7" s="271"/>
      <c r="HKC7" s="271"/>
      <c r="HKD7" s="271"/>
      <c r="HKE7" s="271"/>
      <c r="HKF7" s="271"/>
      <c r="HKL7" s="270"/>
      <c r="HKM7" s="271"/>
      <c r="HKN7" s="271"/>
      <c r="HKO7" s="271"/>
      <c r="HKP7" s="271"/>
      <c r="HKQ7" s="271"/>
      <c r="HKR7" s="271"/>
      <c r="HKX7" s="270"/>
      <c r="HKY7" s="271"/>
      <c r="HKZ7" s="271"/>
      <c r="HLA7" s="271"/>
      <c r="HLB7" s="271"/>
      <c r="HLC7" s="271"/>
      <c r="HLD7" s="271"/>
      <c r="HLJ7" s="270"/>
      <c r="HLK7" s="271"/>
      <c r="HLL7" s="271"/>
      <c r="HLM7" s="271"/>
      <c r="HLN7" s="271"/>
      <c r="HLO7" s="271"/>
      <c r="HLP7" s="271"/>
      <c r="HLV7" s="270"/>
      <c r="HLW7" s="271"/>
      <c r="HLX7" s="271"/>
      <c r="HLY7" s="271"/>
      <c r="HLZ7" s="271"/>
      <c r="HMA7" s="271"/>
      <c r="HMB7" s="271"/>
      <c r="HMH7" s="270"/>
      <c r="HMI7" s="271"/>
      <c r="HMJ7" s="271"/>
      <c r="HMK7" s="271"/>
      <c r="HML7" s="271"/>
      <c r="HMM7" s="271"/>
      <c r="HMN7" s="271"/>
      <c r="HMT7" s="270"/>
      <c r="HMU7" s="271"/>
      <c r="HMV7" s="271"/>
      <c r="HMW7" s="271"/>
      <c r="HMX7" s="271"/>
      <c r="HMY7" s="271"/>
      <c r="HMZ7" s="271"/>
      <c r="HNF7" s="270"/>
      <c r="HNG7" s="271"/>
      <c r="HNH7" s="271"/>
      <c r="HNI7" s="271"/>
      <c r="HNJ7" s="271"/>
      <c r="HNK7" s="271"/>
      <c r="HNL7" s="271"/>
      <c r="HNR7" s="270"/>
      <c r="HNS7" s="271"/>
      <c r="HNT7" s="271"/>
      <c r="HNU7" s="271"/>
      <c r="HNV7" s="271"/>
      <c r="HNW7" s="271"/>
      <c r="HNX7" s="271"/>
      <c r="HOD7" s="270"/>
      <c r="HOE7" s="271"/>
      <c r="HOF7" s="271"/>
      <c r="HOG7" s="271"/>
      <c r="HOH7" s="271"/>
      <c r="HOI7" s="271"/>
      <c r="HOJ7" s="271"/>
      <c r="HOP7" s="270"/>
      <c r="HOQ7" s="271"/>
      <c r="HOR7" s="271"/>
      <c r="HOS7" s="271"/>
      <c r="HOT7" s="271"/>
      <c r="HOU7" s="271"/>
      <c r="HOV7" s="271"/>
      <c r="HPB7" s="270"/>
      <c r="HPC7" s="271"/>
      <c r="HPD7" s="271"/>
      <c r="HPE7" s="271"/>
      <c r="HPF7" s="271"/>
      <c r="HPG7" s="271"/>
      <c r="HPH7" s="271"/>
      <c r="HPN7" s="270"/>
      <c r="HPO7" s="271"/>
      <c r="HPP7" s="271"/>
      <c r="HPQ7" s="271"/>
      <c r="HPR7" s="271"/>
      <c r="HPS7" s="271"/>
      <c r="HPT7" s="271"/>
      <c r="HPZ7" s="270"/>
      <c r="HQA7" s="271"/>
      <c r="HQB7" s="271"/>
      <c r="HQC7" s="271"/>
      <c r="HQD7" s="271"/>
      <c r="HQE7" s="271"/>
      <c r="HQF7" s="271"/>
      <c r="HQL7" s="270"/>
      <c r="HQM7" s="271"/>
      <c r="HQN7" s="271"/>
      <c r="HQO7" s="271"/>
      <c r="HQP7" s="271"/>
      <c r="HQQ7" s="271"/>
      <c r="HQR7" s="271"/>
      <c r="HQX7" s="270"/>
      <c r="HQY7" s="271"/>
      <c r="HQZ7" s="271"/>
      <c r="HRA7" s="271"/>
      <c r="HRB7" s="271"/>
      <c r="HRC7" s="271"/>
      <c r="HRD7" s="271"/>
      <c r="HRJ7" s="270"/>
      <c r="HRK7" s="271"/>
      <c r="HRL7" s="271"/>
      <c r="HRM7" s="271"/>
      <c r="HRN7" s="271"/>
      <c r="HRO7" s="271"/>
      <c r="HRP7" s="271"/>
      <c r="HRV7" s="270"/>
      <c r="HRW7" s="271"/>
      <c r="HRX7" s="271"/>
      <c r="HRY7" s="271"/>
      <c r="HRZ7" s="271"/>
      <c r="HSA7" s="271"/>
      <c r="HSB7" s="271"/>
      <c r="HSH7" s="270"/>
      <c r="HSI7" s="271"/>
      <c r="HSJ7" s="271"/>
      <c r="HSK7" s="271"/>
      <c r="HSL7" s="271"/>
      <c r="HSM7" s="271"/>
      <c r="HSN7" s="271"/>
      <c r="HST7" s="270"/>
      <c r="HSU7" s="271"/>
      <c r="HSV7" s="271"/>
      <c r="HSW7" s="271"/>
      <c r="HSX7" s="271"/>
      <c r="HSY7" s="271"/>
      <c r="HSZ7" s="271"/>
      <c r="HTF7" s="270"/>
      <c r="HTG7" s="271"/>
      <c r="HTH7" s="271"/>
      <c r="HTI7" s="271"/>
      <c r="HTJ7" s="271"/>
      <c r="HTK7" s="271"/>
      <c r="HTL7" s="271"/>
      <c r="HTR7" s="270"/>
      <c r="HTS7" s="271"/>
      <c r="HTT7" s="271"/>
      <c r="HTU7" s="271"/>
      <c r="HTV7" s="271"/>
      <c r="HTW7" s="271"/>
      <c r="HTX7" s="271"/>
      <c r="HUD7" s="270"/>
      <c r="HUE7" s="271"/>
      <c r="HUF7" s="271"/>
      <c r="HUG7" s="271"/>
      <c r="HUH7" s="271"/>
      <c r="HUI7" s="271"/>
      <c r="HUJ7" s="271"/>
      <c r="HUP7" s="270"/>
      <c r="HUQ7" s="271"/>
      <c r="HUR7" s="271"/>
      <c r="HUS7" s="271"/>
      <c r="HUT7" s="271"/>
      <c r="HUU7" s="271"/>
      <c r="HUV7" s="271"/>
      <c r="HVB7" s="270"/>
      <c r="HVC7" s="271"/>
      <c r="HVD7" s="271"/>
      <c r="HVE7" s="271"/>
      <c r="HVF7" s="271"/>
      <c r="HVG7" s="271"/>
      <c r="HVH7" s="271"/>
      <c r="HVN7" s="270"/>
      <c r="HVO7" s="271"/>
      <c r="HVP7" s="271"/>
      <c r="HVQ7" s="271"/>
      <c r="HVR7" s="271"/>
      <c r="HVS7" s="271"/>
      <c r="HVT7" s="271"/>
      <c r="HVZ7" s="270"/>
      <c r="HWA7" s="271"/>
      <c r="HWB7" s="271"/>
      <c r="HWC7" s="271"/>
      <c r="HWD7" s="271"/>
      <c r="HWE7" s="271"/>
      <c r="HWF7" s="271"/>
      <c r="HWL7" s="270"/>
      <c r="HWM7" s="271"/>
      <c r="HWN7" s="271"/>
      <c r="HWO7" s="271"/>
      <c r="HWP7" s="271"/>
      <c r="HWQ7" s="271"/>
      <c r="HWR7" s="271"/>
      <c r="HWX7" s="270"/>
      <c r="HWY7" s="271"/>
      <c r="HWZ7" s="271"/>
      <c r="HXA7" s="271"/>
      <c r="HXB7" s="271"/>
      <c r="HXC7" s="271"/>
      <c r="HXD7" s="271"/>
      <c r="HXJ7" s="270"/>
      <c r="HXK7" s="271"/>
      <c r="HXL7" s="271"/>
      <c r="HXM7" s="271"/>
      <c r="HXN7" s="271"/>
      <c r="HXO7" s="271"/>
      <c r="HXP7" s="271"/>
      <c r="HXV7" s="270"/>
      <c r="HXW7" s="271"/>
      <c r="HXX7" s="271"/>
      <c r="HXY7" s="271"/>
      <c r="HXZ7" s="271"/>
      <c r="HYA7" s="271"/>
      <c r="HYB7" s="271"/>
      <c r="HYH7" s="270"/>
      <c r="HYI7" s="271"/>
      <c r="HYJ7" s="271"/>
      <c r="HYK7" s="271"/>
      <c r="HYL7" s="271"/>
      <c r="HYM7" s="271"/>
      <c r="HYN7" s="271"/>
      <c r="HYT7" s="270"/>
      <c r="HYU7" s="271"/>
      <c r="HYV7" s="271"/>
      <c r="HYW7" s="271"/>
      <c r="HYX7" s="271"/>
      <c r="HYY7" s="271"/>
      <c r="HYZ7" s="271"/>
      <c r="HZF7" s="270"/>
      <c r="HZG7" s="271"/>
      <c r="HZH7" s="271"/>
      <c r="HZI7" s="271"/>
      <c r="HZJ7" s="271"/>
      <c r="HZK7" s="271"/>
      <c r="HZL7" s="271"/>
      <c r="HZR7" s="270"/>
      <c r="HZS7" s="271"/>
      <c r="HZT7" s="271"/>
      <c r="HZU7" s="271"/>
      <c r="HZV7" s="271"/>
      <c r="HZW7" s="271"/>
      <c r="HZX7" s="271"/>
      <c r="IAD7" s="270"/>
      <c r="IAE7" s="271"/>
      <c r="IAF7" s="271"/>
      <c r="IAG7" s="271"/>
      <c r="IAH7" s="271"/>
      <c r="IAI7" s="271"/>
      <c r="IAJ7" s="271"/>
      <c r="IAP7" s="270"/>
      <c r="IAQ7" s="271"/>
      <c r="IAR7" s="271"/>
      <c r="IAS7" s="271"/>
      <c r="IAT7" s="271"/>
      <c r="IAU7" s="271"/>
      <c r="IAV7" s="271"/>
      <c r="IBB7" s="270"/>
      <c r="IBC7" s="271"/>
      <c r="IBD7" s="271"/>
      <c r="IBE7" s="271"/>
      <c r="IBF7" s="271"/>
      <c r="IBG7" s="271"/>
      <c r="IBH7" s="271"/>
      <c r="IBN7" s="270"/>
      <c r="IBO7" s="271"/>
      <c r="IBP7" s="271"/>
      <c r="IBQ7" s="271"/>
      <c r="IBR7" s="271"/>
      <c r="IBS7" s="271"/>
      <c r="IBT7" s="271"/>
      <c r="IBZ7" s="270"/>
      <c r="ICA7" s="271"/>
      <c r="ICB7" s="271"/>
      <c r="ICC7" s="271"/>
      <c r="ICD7" s="271"/>
      <c r="ICE7" s="271"/>
      <c r="ICF7" s="271"/>
      <c r="ICL7" s="270"/>
      <c r="ICM7" s="271"/>
      <c r="ICN7" s="271"/>
      <c r="ICO7" s="271"/>
      <c r="ICP7" s="271"/>
      <c r="ICQ7" s="271"/>
      <c r="ICR7" s="271"/>
      <c r="ICX7" s="270"/>
      <c r="ICY7" s="271"/>
      <c r="ICZ7" s="271"/>
      <c r="IDA7" s="271"/>
      <c r="IDB7" s="271"/>
      <c r="IDC7" s="271"/>
      <c r="IDD7" s="271"/>
      <c r="IDJ7" s="270"/>
      <c r="IDK7" s="271"/>
      <c r="IDL7" s="271"/>
      <c r="IDM7" s="271"/>
      <c r="IDN7" s="271"/>
      <c r="IDO7" s="271"/>
      <c r="IDP7" s="271"/>
      <c r="IDV7" s="270"/>
      <c r="IDW7" s="271"/>
      <c r="IDX7" s="271"/>
      <c r="IDY7" s="271"/>
      <c r="IDZ7" s="271"/>
      <c r="IEA7" s="271"/>
      <c r="IEB7" s="271"/>
      <c r="IEH7" s="270"/>
      <c r="IEI7" s="271"/>
      <c r="IEJ7" s="271"/>
      <c r="IEK7" s="271"/>
      <c r="IEL7" s="271"/>
      <c r="IEM7" s="271"/>
      <c r="IEN7" s="271"/>
      <c r="IET7" s="270"/>
      <c r="IEU7" s="271"/>
      <c r="IEV7" s="271"/>
      <c r="IEW7" s="271"/>
      <c r="IEX7" s="271"/>
      <c r="IEY7" s="271"/>
      <c r="IEZ7" s="271"/>
      <c r="IFF7" s="270"/>
      <c r="IFG7" s="271"/>
      <c r="IFH7" s="271"/>
      <c r="IFI7" s="271"/>
      <c r="IFJ7" s="271"/>
      <c r="IFK7" s="271"/>
      <c r="IFL7" s="271"/>
      <c r="IFR7" s="270"/>
      <c r="IFS7" s="271"/>
      <c r="IFT7" s="271"/>
      <c r="IFU7" s="271"/>
      <c r="IFV7" s="271"/>
      <c r="IFW7" s="271"/>
      <c r="IFX7" s="271"/>
      <c r="IGD7" s="270"/>
      <c r="IGE7" s="271"/>
      <c r="IGF7" s="271"/>
      <c r="IGG7" s="271"/>
      <c r="IGH7" s="271"/>
      <c r="IGI7" s="271"/>
      <c r="IGJ7" s="271"/>
      <c r="IGP7" s="270"/>
      <c r="IGQ7" s="271"/>
      <c r="IGR7" s="271"/>
      <c r="IGS7" s="271"/>
      <c r="IGT7" s="271"/>
      <c r="IGU7" s="271"/>
      <c r="IGV7" s="271"/>
      <c r="IHB7" s="270"/>
      <c r="IHC7" s="271"/>
      <c r="IHD7" s="271"/>
      <c r="IHE7" s="271"/>
      <c r="IHF7" s="271"/>
      <c r="IHG7" s="271"/>
      <c r="IHH7" s="271"/>
      <c r="IHN7" s="270"/>
      <c r="IHO7" s="271"/>
      <c r="IHP7" s="271"/>
      <c r="IHQ7" s="271"/>
      <c r="IHR7" s="271"/>
      <c r="IHS7" s="271"/>
      <c r="IHT7" s="271"/>
      <c r="IHZ7" s="270"/>
      <c r="IIA7" s="271"/>
      <c r="IIB7" s="271"/>
      <c r="IIC7" s="271"/>
      <c r="IID7" s="271"/>
      <c r="IIE7" s="271"/>
      <c r="IIF7" s="271"/>
      <c r="IIL7" s="270"/>
      <c r="IIM7" s="271"/>
      <c r="IIN7" s="271"/>
      <c r="IIO7" s="271"/>
      <c r="IIP7" s="271"/>
      <c r="IIQ7" s="271"/>
      <c r="IIR7" s="271"/>
      <c r="IIX7" s="270"/>
      <c r="IIY7" s="271"/>
      <c r="IIZ7" s="271"/>
      <c r="IJA7" s="271"/>
      <c r="IJB7" s="271"/>
      <c r="IJC7" s="271"/>
      <c r="IJD7" s="271"/>
      <c r="IJJ7" s="270"/>
      <c r="IJK7" s="271"/>
      <c r="IJL7" s="271"/>
      <c r="IJM7" s="271"/>
      <c r="IJN7" s="271"/>
      <c r="IJO7" s="271"/>
      <c r="IJP7" s="271"/>
      <c r="IJV7" s="270"/>
      <c r="IJW7" s="271"/>
      <c r="IJX7" s="271"/>
      <c r="IJY7" s="271"/>
      <c r="IJZ7" s="271"/>
      <c r="IKA7" s="271"/>
      <c r="IKB7" s="271"/>
      <c r="IKH7" s="270"/>
      <c r="IKI7" s="271"/>
      <c r="IKJ7" s="271"/>
      <c r="IKK7" s="271"/>
      <c r="IKL7" s="271"/>
      <c r="IKM7" s="271"/>
      <c r="IKN7" s="271"/>
      <c r="IKT7" s="270"/>
      <c r="IKU7" s="271"/>
      <c r="IKV7" s="271"/>
      <c r="IKW7" s="271"/>
      <c r="IKX7" s="271"/>
      <c r="IKY7" s="271"/>
      <c r="IKZ7" s="271"/>
      <c r="ILF7" s="270"/>
      <c r="ILG7" s="271"/>
      <c r="ILH7" s="271"/>
      <c r="ILI7" s="271"/>
      <c r="ILJ7" s="271"/>
      <c r="ILK7" s="271"/>
      <c r="ILL7" s="271"/>
      <c r="ILR7" s="270"/>
      <c r="ILS7" s="271"/>
      <c r="ILT7" s="271"/>
      <c r="ILU7" s="271"/>
      <c r="ILV7" s="271"/>
      <c r="ILW7" s="271"/>
      <c r="ILX7" s="271"/>
      <c r="IMD7" s="270"/>
      <c r="IME7" s="271"/>
      <c r="IMF7" s="271"/>
      <c r="IMG7" s="271"/>
      <c r="IMH7" s="271"/>
      <c r="IMI7" s="271"/>
      <c r="IMJ7" s="271"/>
      <c r="IMP7" s="270"/>
      <c r="IMQ7" s="271"/>
      <c r="IMR7" s="271"/>
      <c r="IMS7" s="271"/>
      <c r="IMT7" s="271"/>
      <c r="IMU7" s="271"/>
      <c r="IMV7" s="271"/>
      <c r="INB7" s="270"/>
      <c r="INC7" s="271"/>
      <c r="IND7" s="271"/>
      <c r="INE7" s="271"/>
      <c r="INF7" s="271"/>
      <c r="ING7" s="271"/>
      <c r="INH7" s="271"/>
      <c r="INN7" s="270"/>
      <c r="INO7" s="271"/>
      <c r="INP7" s="271"/>
      <c r="INQ7" s="271"/>
      <c r="INR7" s="271"/>
      <c r="INS7" s="271"/>
      <c r="INT7" s="271"/>
      <c r="INZ7" s="270"/>
      <c r="IOA7" s="271"/>
      <c r="IOB7" s="271"/>
      <c r="IOC7" s="271"/>
      <c r="IOD7" s="271"/>
      <c r="IOE7" s="271"/>
      <c r="IOF7" s="271"/>
      <c r="IOL7" s="270"/>
      <c r="IOM7" s="271"/>
      <c r="ION7" s="271"/>
      <c r="IOO7" s="271"/>
      <c r="IOP7" s="271"/>
      <c r="IOQ7" s="271"/>
      <c r="IOR7" s="271"/>
      <c r="IOX7" s="270"/>
      <c r="IOY7" s="271"/>
      <c r="IOZ7" s="271"/>
      <c r="IPA7" s="271"/>
      <c r="IPB7" s="271"/>
      <c r="IPC7" s="271"/>
      <c r="IPD7" s="271"/>
      <c r="IPJ7" s="270"/>
      <c r="IPK7" s="271"/>
      <c r="IPL7" s="271"/>
      <c r="IPM7" s="271"/>
      <c r="IPN7" s="271"/>
      <c r="IPO7" s="271"/>
      <c r="IPP7" s="271"/>
      <c r="IPV7" s="270"/>
      <c r="IPW7" s="271"/>
      <c r="IPX7" s="271"/>
      <c r="IPY7" s="271"/>
      <c r="IPZ7" s="271"/>
      <c r="IQA7" s="271"/>
      <c r="IQB7" s="271"/>
      <c r="IQH7" s="270"/>
      <c r="IQI7" s="271"/>
      <c r="IQJ7" s="271"/>
      <c r="IQK7" s="271"/>
      <c r="IQL7" s="271"/>
      <c r="IQM7" s="271"/>
      <c r="IQN7" s="271"/>
      <c r="IQT7" s="270"/>
      <c r="IQU7" s="271"/>
      <c r="IQV7" s="271"/>
      <c r="IQW7" s="271"/>
      <c r="IQX7" s="271"/>
      <c r="IQY7" s="271"/>
      <c r="IQZ7" s="271"/>
      <c r="IRF7" s="270"/>
      <c r="IRG7" s="271"/>
      <c r="IRH7" s="271"/>
      <c r="IRI7" s="271"/>
      <c r="IRJ7" s="271"/>
      <c r="IRK7" s="271"/>
      <c r="IRL7" s="271"/>
      <c r="IRR7" s="270"/>
      <c r="IRS7" s="271"/>
      <c r="IRT7" s="271"/>
      <c r="IRU7" s="271"/>
      <c r="IRV7" s="271"/>
      <c r="IRW7" s="271"/>
      <c r="IRX7" s="271"/>
      <c r="ISD7" s="270"/>
      <c r="ISE7" s="271"/>
      <c r="ISF7" s="271"/>
      <c r="ISG7" s="271"/>
      <c r="ISH7" s="271"/>
      <c r="ISI7" s="271"/>
      <c r="ISJ7" s="271"/>
      <c r="ISP7" s="270"/>
      <c r="ISQ7" s="271"/>
      <c r="ISR7" s="271"/>
      <c r="ISS7" s="271"/>
      <c r="IST7" s="271"/>
      <c r="ISU7" s="271"/>
      <c r="ISV7" s="271"/>
      <c r="ITB7" s="270"/>
      <c r="ITC7" s="271"/>
      <c r="ITD7" s="271"/>
      <c r="ITE7" s="271"/>
      <c r="ITF7" s="271"/>
      <c r="ITG7" s="271"/>
      <c r="ITH7" s="271"/>
      <c r="ITN7" s="270"/>
      <c r="ITO7" s="271"/>
      <c r="ITP7" s="271"/>
      <c r="ITQ7" s="271"/>
      <c r="ITR7" s="271"/>
      <c r="ITS7" s="271"/>
      <c r="ITT7" s="271"/>
      <c r="ITZ7" s="270"/>
      <c r="IUA7" s="271"/>
      <c r="IUB7" s="271"/>
      <c r="IUC7" s="271"/>
      <c r="IUD7" s="271"/>
      <c r="IUE7" s="271"/>
      <c r="IUF7" s="271"/>
      <c r="IUL7" s="270"/>
      <c r="IUM7" s="271"/>
      <c r="IUN7" s="271"/>
      <c r="IUO7" s="271"/>
      <c r="IUP7" s="271"/>
      <c r="IUQ7" s="271"/>
      <c r="IUR7" s="271"/>
      <c r="IUX7" s="270"/>
      <c r="IUY7" s="271"/>
      <c r="IUZ7" s="271"/>
      <c r="IVA7" s="271"/>
      <c r="IVB7" s="271"/>
      <c r="IVC7" s="271"/>
      <c r="IVD7" s="271"/>
      <c r="IVJ7" s="270"/>
      <c r="IVK7" s="271"/>
      <c r="IVL7" s="271"/>
      <c r="IVM7" s="271"/>
      <c r="IVN7" s="271"/>
      <c r="IVO7" s="271"/>
      <c r="IVP7" s="271"/>
      <c r="IVV7" s="270"/>
      <c r="IVW7" s="271"/>
      <c r="IVX7" s="271"/>
      <c r="IVY7" s="271"/>
      <c r="IVZ7" s="271"/>
      <c r="IWA7" s="271"/>
      <c r="IWB7" s="271"/>
      <c r="IWH7" s="270"/>
      <c r="IWI7" s="271"/>
      <c r="IWJ7" s="271"/>
      <c r="IWK7" s="271"/>
      <c r="IWL7" s="271"/>
      <c r="IWM7" s="271"/>
      <c r="IWN7" s="271"/>
      <c r="IWT7" s="270"/>
      <c r="IWU7" s="271"/>
      <c r="IWV7" s="271"/>
      <c r="IWW7" s="271"/>
      <c r="IWX7" s="271"/>
      <c r="IWY7" s="271"/>
      <c r="IWZ7" s="271"/>
      <c r="IXF7" s="270"/>
      <c r="IXG7" s="271"/>
      <c r="IXH7" s="271"/>
      <c r="IXI7" s="271"/>
      <c r="IXJ7" s="271"/>
      <c r="IXK7" s="271"/>
      <c r="IXL7" s="271"/>
      <c r="IXR7" s="270"/>
      <c r="IXS7" s="271"/>
      <c r="IXT7" s="271"/>
      <c r="IXU7" s="271"/>
      <c r="IXV7" s="271"/>
      <c r="IXW7" s="271"/>
      <c r="IXX7" s="271"/>
      <c r="IYD7" s="270"/>
      <c r="IYE7" s="271"/>
      <c r="IYF7" s="271"/>
      <c r="IYG7" s="271"/>
      <c r="IYH7" s="271"/>
      <c r="IYI7" s="271"/>
      <c r="IYJ7" s="271"/>
      <c r="IYP7" s="270"/>
      <c r="IYQ7" s="271"/>
      <c r="IYR7" s="271"/>
      <c r="IYS7" s="271"/>
      <c r="IYT7" s="271"/>
      <c r="IYU7" s="271"/>
      <c r="IYV7" s="271"/>
      <c r="IZB7" s="270"/>
      <c r="IZC7" s="271"/>
      <c r="IZD7" s="271"/>
      <c r="IZE7" s="271"/>
      <c r="IZF7" s="271"/>
      <c r="IZG7" s="271"/>
      <c r="IZH7" s="271"/>
      <c r="IZN7" s="270"/>
      <c r="IZO7" s="271"/>
      <c r="IZP7" s="271"/>
      <c r="IZQ7" s="271"/>
      <c r="IZR7" s="271"/>
      <c r="IZS7" s="271"/>
      <c r="IZT7" s="271"/>
      <c r="IZZ7" s="270"/>
      <c r="JAA7" s="271"/>
      <c r="JAB7" s="271"/>
      <c r="JAC7" s="271"/>
      <c r="JAD7" s="271"/>
      <c r="JAE7" s="271"/>
      <c r="JAF7" s="271"/>
      <c r="JAL7" s="270"/>
      <c r="JAM7" s="271"/>
      <c r="JAN7" s="271"/>
      <c r="JAO7" s="271"/>
      <c r="JAP7" s="271"/>
      <c r="JAQ7" s="271"/>
      <c r="JAR7" s="271"/>
      <c r="JAX7" s="270"/>
      <c r="JAY7" s="271"/>
      <c r="JAZ7" s="271"/>
      <c r="JBA7" s="271"/>
      <c r="JBB7" s="271"/>
      <c r="JBC7" s="271"/>
      <c r="JBD7" s="271"/>
      <c r="JBJ7" s="270"/>
      <c r="JBK7" s="271"/>
      <c r="JBL7" s="271"/>
      <c r="JBM7" s="271"/>
      <c r="JBN7" s="271"/>
      <c r="JBO7" s="271"/>
      <c r="JBP7" s="271"/>
      <c r="JBV7" s="270"/>
      <c r="JBW7" s="271"/>
      <c r="JBX7" s="271"/>
      <c r="JBY7" s="271"/>
      <c r="JBZ7" s="271"/>
      <c r="JCA7" s="271"/>
      <c r="JCB7" s="271"/>
      <c r="JCH7" s="270"/>
      <c r="JCI7" s="271"/>
      <c r="JCJ7" s="271"/>
      <c r="JCK7" s="271"/>
      <c r="JCL7" s="271"/>
      <c r="JCM7" s="271"/>
      <c r="JCN7" s="271"/>
      <c r="JCT7" s="270"/>
      <c r="JCU7" s="271"/>
      <c r="JCV7" s="271"/>
      <c r="JCW7" s="271"/>
      <c r="JCX7" s="271"/>
      <c r="JCY7" s="271"/>
      <c r="JCZ7" s="271"/>
      <c r="JDF7" s="270"/>
      <c r="JDG7" s="271"/>
      <c r="JDH7" s="271"/>
      <c r="JDI7" s="271"/>
      <c r="JDJ7" s="271"/>
      <c r="JDK7" s="271"/>
      <c r="JDL7" s="271"/>
      <c r="JDR7" s="270"/>
      <c r="JDS7" s="271"/>
      <c r="JDT7" s="271"/>
      <c r="JDU7" s="271"/>
      <c r="JDV7" s="271"/>
      <c r="JDW7" s="271"/>
      <c r="JDX7" s="271"/>
      <c r="JED7" s="270"/>
      <c r="JEE7" s="271"/>
      <c r="JEF7" s="271"/>
      <c r="JEG7" s="271"/>
      <c r="JEH7" s="271"/>
      <c r="JEI7" s="271"/>
      <c r="JEJ7" s="271"/>
      <c r="JEP7" s="270"/>
      <c r="JEQ7" s="271"/>
      <c r="JER7" s="271"/>
      <c r="JES7" s="271"/>
      <c r="JET7" s="271"/>
      <c r="JEU7" s="271"/>
      <c r="JEV7" s="271"/>
      <c r="JFB7" s="270"/>
      <c r="JFC7" s="271"/>
      <c r="JFD7" s="271"/>
      <c r="JFE7" s="271"/>
      <c r="JFF7" s="271"/>
      <c r="JFG7" s="271"/>
      <c r="JFH7" s="271"/>
      <c r="JFN7" s="270"/>
      <c r="JFO7" s="271"/>
      <c r="JFP7" s="271"/>
      <c r="JFQ7" s="271"/>
      <c r="JFR7" s="271"/>
      <c r="JFS7" s="271"/>
      <c r="JFT7" s="271"/>
      <c r="JFZ7" s="270"/>
      <c r="JGA7" s="271"/>
      <c r="JGB7" s="271"/>
      <c r="JGC7" s="271"/>
      <c r="JGD7" s="271"/>
      <c r="JGE7" s="271"/>
      <c r="JGF7" s="271"/>
      <c r="JGL7" s="270"/>
      <c r="JGM7" s="271"/>
      <c r="JGN7" s="271"/>
      <c r="JGO7" s="271"/>
      <c r="JGP7" s="271"/>
      <c r="JGQ7" s="271"/>
      <c r="JGR7" s="271"/>
      <c r="JGX7" s="270"/>
      <c r="JGY7" s="271"/>
      <c r="JGZ7" s="271"/>
      <c r="JHA7" s="271"/>
      <c r="JHB7" s="271"/>
      <c r="JHC7" s="271"/>
      <c r="JHD7" s="271"/>
      <c r="JHJ7" s="270"/>
      <c r="JHK7" s="271"/>
      <c r="JHL7" s="271"/>
      <c r="JHM7" s="271"/>
      <c r="JHN7" s="271"/>
      <c r="JHO7" s="271"/>
      <c r="JHP7" s="271"/>
      <c r="JHV7" s="270"/>
      <c r="JHW7" s="271"/>
      <c r="JHX7" s="271"/>
      <c r="JHY7" s="271"/>
      <c r="JHZ7" s="271"/>
      <c r="JIA7" s="271"/>
      <c r="JIB7" s="271"/>
      <c r="JIH7" s="270"/>
      <c r="JII7" s="271"/>
      <c r="JIJ7" s="271"/>
      <c r="JIK7" s="271"/>
      <c r="JIL7" s="271"/>
      <c r="JIM7" s="271"/>
      <c r="JIN7" s="271"/>
      <c r="JIT7" s="270"/>
      <c r="JIU7" s="271"/>
      <c r="JIV7" s="271"/>
      <c r="JIW7" s="271"/>
      <c r="JIX7" s="271"/>
      <c r="JIY7" s="271"/>
      <c r="JIZ7" s="271"/>
      <c r="JJF7" s="270"/>
      <c r="JJG7" s="271"/>
      <c r="JJH7" s="271"/>
      <c r="JJI7" s="271"/>
      <c r="JJJ7" s="271"/>
      <c r="JJK7" s="271"/>
      <c r="JJL7" s="271"/>
      <c r="JJR7" s="270"/>
      <c r="JJS7" s="271"/>
      <c r="JJT7" s="271"/>
      <c r="JJU7" s="271"/>
      <c r="JJV7" s="271"/>
      <c r="JJW7" s="271"/>
      <c r="JJX7" s="271"/>
      <c r="JKD7" s="270"/>
      <c r="JKE7" s="271"/>
      <c r="JKF7" s="271"/>
      <c r="JKG7" s="271"/>
      <c r="JKH7" s="271"/>
      <c r="JKI7" s="271"/>
      <c r="JKJ7" s="271"/>
      <c r="JKP7" s="270"/>
      <c r="JKQ7" s="271"/>
      <c r="JKR7" s="271"/>
      <c r="JKS7" s="271"/>
      <c r="JKT7" s="271"/>
      <c r="JKU7" s="271"/>
      <c r="JKV7" s="271"/>
      <c r="JLB7" s="270"/>
      <c r="JLC7" s="271"/>
      <c r="JLD7" s="271"/>
      <c r="JLE7" s="271"/>
      <c r="JLF7" s="271"/>
      <c r="JLG7" s="271"/>
      <c r="JLH7" s="271"/>
      <c r="JLN7" s="270"/>
      <c r="JLO7" s="271"/>
      <c r="JLP7" s="271"/>
      <c r="JLQ7" s="271"/>
      <c r="JLR7" s="271"/>
      <c r="JLS7" s="271"/>
      <c r="JLT7" s="271"/>
      <c r="JLZ7" s="270"/>
      <c r="JMA7" s="271"/>
      <c r="JMB7" s="271"/>
      <c r="JMC7" s="271"/>
      <c r="JMD7" s="271"/>
      <c r="JME7" s="271"/>
      <c r="JMF7" s="271"/>
      <c r="JML7" s="270"/>
      <c r="JMM7" s="271"/>
      <c r="JMN7" s="271"/>
      <c r="JMO7" s="271"/>
      <c r="JMP7" s="271"/>
      <c r="JMQ7" s="271"/>
      <c r="JMR7" s="271"/>
      <c r="JMX7" s="270"/>
      <c r="JMY7" s="271"/>
      <c r="JMZ7" s="271"/>
      <c r="JNA7" s="271"/>
      <c r="JNB7" s="271"/>
      <c r="JNC7" s="271"/>
      <c r="JND7" s="271"/>
      <c r="JNJ7" s="270"/>
      <c r="JNK7" s="271"/>
      <c r="JNL7" s="271"/>
      <c r="JNM7" s="271"/>
      <c r="JNN7" s="271"/>
      <c r="JNO7" s="271"/>
      <c r="JNP7" s="271"/>
      <c r="JNV7" s="270"/>
      <c r="JNW7" s="271"/>
      <c r="JNX7" s="271"/>
      <c r="JNY7" s="271"/>
      <c r="JNZ7" s="271"/>
      <c r="JOA7" s="271"/>
      <c r="JOB7" s="271"/>
      <c r="JOH7" s="270"/>
      <c r="JOI7" s="271"/>
      <c r="JOJ7" s="271"/>
      <c r="JOK7" s="271"/>
      <c r="JOL7" s="271"/>
      <c r="JOM7" s="271"/>
      <c r="JON7" s="271"/>
      <c r="JOT7" s="270"/>
      <c r="JOU7" s="271"/>
      <c r="JOV7" s="271"/>
      <c r="JOW7" s="271"/>
      <c r="JOX7" s="271"/>
      <c r="JOY7" s="271"/>
      <c r="JOZ7" s="271"/>
      <c r="JPF7" s="270"/>
      <c r="JPG7" s="271"/>
      <c r="JPH7" s="271"/>
      <c r="JPI7" s="271"/>
      <c r="JPJ7" s="271"/>
      <c r="JPK7" s="271"/>
      <c r="JPL7" s="271"/>
      <c r="JPR7" s="270"/>
      <c r="JPS7" s="271"/>
      <c r="JPT7" s="271"/>
      <c r="JPU7" s="271"/>
      <c r="JPV7" s="271"/>
      <c r="JPW7" s="271"/>
      <c r="JPX7" s="271"/>
      <c r="JQD7" s="270"/>
      <c r="JQE7" s="271"/>
      <c r="JQF7" s="271"/>
      <c r="JQG7" s="271"/>
      <c r="JQH7" s="271"/>
      <c r="JQI7" s="271"/>
      <c r="JQJ7" s="271"/>
      <c r="JQP7" s="270"/>
      <c r="JQQ7" s="271"/>
      <c r="JQR7" s="271"/>
      <c r="JQS7" s="271"/>
      <c r="JQT7" s="271"/>
      <c r="JQU7" s="271"/>
      <c r="JQV7" s="271"/>
      <c r="JRB7" s="270"/>
      <c r="JRC7" s="271"/>
      <c r="JRD7" s="271"/>
      <c r="JRE7" s="271"/>
      <c r="JRF7" s="271"/>
      <c r="JRG7" s="271"/>
      <c r="JRH7" s="271"/>
      <c r="JRN7" s="270"/>
      <c r="JRO7" s="271"/>
      <c r="JRP7" s="271"/>
      <c r="JRQ7" s="271"/>
      <c r="JRR7" s="271"/>
      <c r="JRS7" s="271"/>
      <c r="JRT7" s="271"/>
      <c r="JRZ7" s="270"/>
      <c r="JSA7" s="271"/>
      <c r="JSB7" s="271"/>
      <c r="JSC7" s="271"/>
      <c r="JSD7" s="271"/>
      <c r="JSE7" s="271"/>
      <c r="JSF7" s="271"/>
      <c r="JSL7" s="270"/>
      <c r="JSM7" s="271"/>
      <c r="JSN7" s="271"/>
      <c r="JSO7" s="271"/>
      <c r="JSP7" s="271"/>
      <c r="JSQ7" s="271"/>
      <c r="JSR7" s="271"/>
      <c r="JSX7" s="270"/>
      <c r="JSY7" s="271"/>
      <c r="JSZ7" s="271"/>
      <c r="JTA7" s="271"/>
      <c r="JTB7" s="271"/>
      <c r="JTC7" s="271"/>
      <c r="JTD7" s="271"/>
      <c r="JTJ7" s="270"/>
      <c r="JTK7" s="271"/>
      <c r="JTL7" s="271"/>
      <c r="JTM7" s="271"/>
      <c r="JTN7" s="271"/>
      <c r="JTO7" s="271"/>
      <c r="JTP7" s="271"/>
      <c r="JTV7" s="270"/>
      <c r="JTW7" s="271"/>
      <c r="JTX7" s="271"/>
      <c r="JTY7" s="271"/>
      <c r="JTZ7" s="271"/>
      <c r="JUA7" s="271"/>
      <c r="JUB7" s="271"/>
      <c r="JUH7" s="270"/>
      <c r="JUI7" s="271"/>
      <c r="JUJ7" s="271"/>
      <c r="JUK7" s="271"/>
      <c r="JUL7" s="271"/>
      <c r="JUM7" s="271"/>
      <c r="JUN7" s="271"/>
      <c r="JUT7" s="270"/>
      <c r="JUU7" s="271"/>
      <c r="JUV7" s="271"/>
      <c r="JUW7" s="271"/>
      <c r="JUX7" s="271"/>
      <c r="JUY7" s="271"/>
      <c r="JUZ7" s="271"/>
      <c r="JVF7" s="270"/>
      <c r="JVG7" s="271"/>
      <c r="JVH7" s="271"/>
      <c r="JVI7" s="271"/>
      <c r="JVJ7" s="271"/>
      <c r="JVK7" s="271"/>
      <c r="JVL7" s="271"/>
      <c r="JVR7" s="270"/>
      <c r="JVS7" s="271"/>
      <c r="JVT7" s="271"/>
      <c r="JVU7" s="271"/>
      <c r="JVV7" s="271"/>
      <c r="JVW7" s="271"/>
      <c r="JVX7" s="271"/>
      <c r="JWD7" s="270"/>
      <c r="JWE7" s="271"/>
      <c r="JWF7" s="271"/>
      <c r="JWG7" s="271"/>
      <c r="JWH7" s="271"/>
      <c r="JWI7" s="271"/>
      <c r="JWJ7" s="271"/>
      <c r="JWP7" s="270"/>
      <c r="JWQ7" s="271"/>
      <c r="JWR7" s="271"/>
      <c r="JWS7" s="271"/>
      <c r="JWT7" s="271"/>
      <c r="JWU7" s="271"/>
      <c r="JWV7" s="271"/>
      <c r="JXB7" s="270"/>
      <c r="JXC7" s="271"/>
      <c r="JXD7" s="271"/>
      <c r="JXE7" s="271"/>
      <c r="JXF7" s="271"/>
      <c r="JXG7" s="271"/>
      <c r="JXH7" s="271"/>
      <c r="JXN7" s="270"/>
      <c r="JXO7" s="271"/>
      <c r="JXP7" s="271"/>
      <c r="JXQ7" s="271"/>
      <c r="JXR7" s="271"/>
      <c r="JXS7" s="271"/>
      <c r="JXT7" s="271"/>
      <c r="JXZ7" s="270"/>
      <c r="JYA7" s="271"/>
      <c r="JYB7" s="271"/>
      <c r="JYC7" s="271"/>
      <c r="JYD7" s="271"/>
      <c r="JYE7" s="271"/>
      <c r="JYF7" s="271"/>
      <c r="JYL7" s="270"/>
      <c r="JYM7" s="271"/>
      <c r="JYN7" s="271"/>
      <c r="JYO7" s="271"/>
      <c r="JYP7" s="271"/>
      <c r="JYQ7" s="271"/>
      <c r="JYR7" s="271"/>
      <c r="JYX7" s="270"/>
      <c r="JYY7" s="271"/>
      <c r="JYZ7" s="271"/>
      <c r="JZA7" s="271"/>
      <c r="JZB7" s="271"/>
      <c r="JZC7" s="271"/>
      <c r="JZD7" s="271"/>
      <c r="JZJ7" s="270"/>
      <c r="JZK7" s="271"/>
      <c r="JZL7" s="271"/>
      <c r="JZM7" s="271"/>
      <c r="JZN7" s="271"/>
      <c r="JZO7" s="271"/>
      <c r="JZP7" s="271"/>
      <c r="JZV7" s="270"/>
      <c r="JZW7" s="271"/>
      <c r="JZX7" s="271"/>
      <c r="JZY7" s="271"/>
      <c r="JZZ7" s="271"/>
      <c r="KAA7" s="271"/>
      <c r="KAB7" s="271"/>
      <c r="KAH7" s="270"/>
      <c r="KAI7" s="271"/>
      <c r="KAJ7" s="271"/>
      <c r="KAK7" s="271"/>
      <c r="KAL7" s="271"/>
      <c r="KAM7" s="271"/>
      <c r="KAN7" s="271"/>
      <c r="KAT7" s="270"/>
      <c r="KAU7" s="271"/>
      <c r="KAV7" s="271"/>
      <c r="KAW7" s="271"/>
      <c r="KAX7" s="271"/>
      <c r="KAY7" s="271"/>
      <c r="KAZ7" s="271"/>
      <c r="KBF7" s="270"/>
      <c r="KBG7" s="271"/>
      <c r="KBH7" s="271"/>
      <c r="KBI7" s="271"/>
      <c r="KBJ7" s="271"/>
      <c r="KBK7" s="271"/>
      <c r="KBL7" s="271"/>
      <c r="KBR7" s="270"/>
      <c r="KBS7" s="271"/>
      <c r="KBT7" s="271"/>
      <c r="KBU7" s="271"/>
      <c r="KBV7" s="271"/>
      <c r="KBW7" s="271"/>
      <c r="KBX7" s="271"/>
      <c r="KCD7" s="270"/>
      <c r="KCE7" s="271"/>
      <c r="KCF7" s="271"/>
      <c r="KCG7" s="271"/>
      <c r="KCH7" s="271"/>
      <c r="KCI7" s="271"/>
      <c r="KCJ7" s="271"/>
      <c r="KCP7" s="270"/>
      <c r="KCQ7" s="271"/>
      <c r="KCR7" s="271"/>
      <c r="KCS7" s="271"/>
      <c r="KCT7" s="271"/>
      <c r="KCU7" s="271"/>
      <c r="KCV7" s="271"/>
      <c r="KDB7" s="270"/>
      <c r="KDC7" s="271"/>
      <c r="KDD7" s="271"/>
      <c r="KDE7" s="271"/>
      <c r="KDF7" s="271"/>
      <c r="KDG7" s="271"/>
      <c r="KDH7" s="271"/>
      <c r="KDN7" s="270"/>
      <c r="KDO7" s="271"/>
      <c r="KDP7" s="271"/>
      <c r="KDQ7" s="271"/>
      <c r="KDR7" s="271"/>
      <c r="KDS7" s="271"/>
      <c r="KDT7" s="271"/>
      <c r="KDZ7" s="270"/>
      <c r="KEA7" s="271"/>
      <c r="KEB7" s="271"/>
      <c r="KEC7" s="271"/>
      <c r="KED7" s="271"/>
      <c r="KEE7" s="271"/>
      <c r="KEF7" s="271"/>
      <c r="KEL7" s="270"/>
      <c r="KEM7" s="271"/>
      <c r="KEN7" s="271"/>
      <c r="KEO7" s="271"/>
      <c r="KEP7" s="271"/>
      <c r="KEQ7" s="271"/>
      <c r="KER7" s="271"/>
      <c r="KEX7" s="270"/>
      <c r="KEY7" s="271"/>
      <c r="KEZ7" s="271"/>
      <c r="KFA7" s="271"/>
      <c r="KFB7" s="271"/>
      <c r="KFC7" s="271"/>
      <c r="KFD7" s="271"/>
      <c r="KFJ7" s="270"/>
      <c r="KFK7" s="271"/>
      <c r="KFL7" s="271"/>
      <c r="KFM7" s="271"/>
      <c r="KFN7" s="271"/>
      <c r="KFO7" s="271"/>
      <c r="KFP7" s="271"/>
      <c r="KFV7" s="270"/>
      <c r="KFW7" s="271"/>
      <c r="KFX7" s="271"/>
      <c r="KFY7" s="271"/>
      <c r="KFZ7" s="271"/>
      <c r="KGA7" s="271"/>
      <c r="KGB7" s="271"/>
      <c r="KGH7" s="270"/>
      <c r="KGI7" s="271"/>
      <c r="KGJ7" s="271"/>
      <c r="KGK7" s="271"/>
      <c r="KGL7" s="271"/>
      <c r="KGM7" s="271"/>
      <c r="KGN7" s="271"/>
      <c r="KGT7" s="270"/>
      <c r="KGU7" s="271"/>
      <c r="KGV7" s="271"/>
      <c r="KGW7" s="271"/>
      <c r="KGX7" s="271"/>
      <c r="KGY7" s="271"/>
      <c r="KGZ7" s="271"/>
      <c r="KHF7" s="270"/>
      <c r="KHG7" s="271"/>
      <c r="KHH7" s="271"/>
      <c r="KHI7" s="271"/>
      <c r="KHJ7" s="271"/>
      <c r="KHK7" s="271"/>
      <c r="KHL7" s="271"/>
      <c r="KHR7" s="270"/>
      <c r="KHS7" s="271"/>
      <c r="KHT7" s="271"/>
      <c r="KHU7" s="271"/>
      <c r="KHV7" s="271"/>
      <c r="KHW7" s="271"/>
      <c r="KHX7" s="271"/>
      <c r="KID7" s="270"/>
      <c r="KIE7" s="271"/>
      <c r="KIF7" s="271"/>
      <c r="KIG7" s="271"/>
      <c r="KIH7" s="271"/>
      <c r="KII7" s="271"/>
      <c r="KIJ7" s="271"/>
      <c r="KIP7" s="270"/>
      <c r="KIQ7" s="271"/>
      <c r="KIR7" s="271"/>
      <c r="KIS7" s="271"/>
      <c r="KIT7" s="271"/>
      <c r="KIU7" s="271"/>
      <c r="KIV7" s="271"/>
      <c r="KJB7" s="270"/>
      <c r="KJC7" s="271"/>
      <c r="KJD7" s="271"/>
      <c r="KJE7" s="271"/>
      <c r="KJF7" s="271"/>
      <c r="KJG7" s="271"/>
      <c r="KJH7" s="271"/>
      <c r="KJN7" s="270"/>
      <c r="KJO7" s="271"/>
      <c r="KJP7" s="271"/>
      <c r="KJQ7" s="271"/>
      <c r="KJR7" s="271"/>
      <c r="KJS7" s="271"/>
      <c r="KJT7" s="271"/>
      <c r="KJZ7" s="270"/>
      <c r="KKA7" s="271"/>
      <c r="KKB7" s="271"/>
      <c r="KKC7" s="271"/>
      <c r="KKD7" s="271"/>
      <c r="KKE7" s="271"/>
      <c r="KKF7" s="271"/>
      <c r="KKL7" s="270"/>
      <c r="KKM7" s="271"/>
      <c r="KKN7" s="271"/>
      <c r="KKO7" s="271"/>
      <c r="KKP7" s="271"/>
      <c r="KKQ7" s="271"/>
      <c r="KKR7" s="271"/>
      <c r="KKX7" s="270"/>
      <c r="KKY7" s="271"/>
      <c r="KKZ7" s="271"/>
      <c r="KLA7" s="271"/>
      <c r="KLB7" s="271"/>
      <c r="KLC7" s="271"/>
      <c r="KLD7" s="271"/>
      <c r="KLJ7" s="270"/>
      <c r="KLK7" s="271"/>
      <c r="KLL7" s="271"/>
      <c r="KLM7" s="271"/>
      <c r="KLN7" s="271"/>
      <c r="KLO7" s="271"/>
      <c r="KLP7" s="271"/>
      <c r="KLV7" s="270"/>
      <c r="KLW7" s="271"/>
      <c r="KLX7" s="271"/>
      <c r="KLY7" s="271"/>
      <c r="KLZ7" s="271"/>
      <c r="KMA7" s="271"/>
      <c r="KMB7" s="271"/>
      <c r="KMH7" s="270"/>
      <c r="KMI7" s="271"/>
      <c r="KMJ7" s="271"/>
      <c r="KMK7" s="271"/>
      <c r="KML7" s="271"/>
      <c r="KMM7" s="271"/>
      <c r="KMN7" s="271"/>
      <c r="KMT7" s="270"/>
      <c r="KMU7" s="271"/>
      <c r="KMV7" s="271"/>
      <c r="KMW7" s="271"/>
      <c r="KMX7" s="271"/>
      <c r="KMY7" s="271"/>
      <c r="KMZ7" s="271"/>
      <c r="KNF7" s="270"/>
      <c r="KNG7" s="271"/>
      <c r="KNH7" s="271"/>
      <c r="KNI7" s="271"/>
      <c r="KNJ7" s="271"/>
      <c r="KNK7" s="271"/>
      <c r="KNL7" s="271"/>
      <c r="KNR7" s="270"/>
      <c r="KNS7" s="271"/>
      <c r="KNT7" s="271"/>
      <c r="KNU7" s="271"/>
      <c r="KNV7" s="271"/>
      <c r="KNW7" s="271"/>
      <c r="KNX7" s="271"/>
      <c r="KOD7" s="270"/>
      <c r="KOE7" s="271"/>
      <c r="KOF7" s="271"/>
      <c r="KOG7" s="271"/>
      <c r="KOH7" s="271"/>
      <c r="KOI7" s="271"/>
      <c r="KOJ7" s="271"/>
      <c r="KOP7" s="270"/>
      <c r="KOQ7" s="271"/>
      <c r="KOR7" s="271"/>
      <c r="KOS7" s="271"/>
      <c r="KOT7" s="271"/>
      <c r="KOU7" s="271"/>
      <c r="KOV7" s="271"/>
      <c r="KPB7" s="270"/>
      <c r="KPC7" s="271"/>
      <c r="KPD7" s="271"/>
      <c r="KPE7" s="271"/>
      <c r="KPF7" s="271"/>
      <c r="KPG7" s="271"/>
      <c r="KPH7" s="271"/>
      <c r="KPN7" s="270"/>
      <c r="KPO7" s="271"/>
      <c r="KPP7" s="271"/>
      <c r="KPQ7" s="271"/>
      <c r="KPR7" s="271"/>
      <c r="KPS7" s="271"/>
      <c r="KPT7" s="271"/>
      <c r="KPZ7" s="270"/>
      <c r="KQA7" s="271"/>
      <c r="KQB7" s="271"/>
      <c r="KQC7" s="271"/>
      <c r="KQD7" s="271"/>
      <c r="KQE7" s="271"/>
      <c r="KQF7" s="271"/>
      <c r="KQL7" s="270"/>
      <c r="KQM7" s="271"/>
      <c r="KQN7" s="271"/>
      <c r="KQO7" s="271"/>
      <c r="KQP7" s="271"/>
      <c r="KQQ7" s="271"/>
      <c r="KQR7" s="271"/>
      <c r="KQX7" s="270"/>
      <c r="KQY7" s="271"/>
      <c r="KQZ7" s="271"/>
      <c r="KRA7" s="271"/>
      <c r="KRB7" s="271"/>
      <c r="KRC7" s="271"/>
      <c r="KRD7" s="271"/>
      <c r="KRJ7" s="270"/>
      <c r="KRK7" s="271"/>
      <c r="KRL7" s="271"/>
      <c r="KRM7" s="271"/>
      <c r="KRN7" s="271"/>
      <c r="KRO7" s="271"/>
      <c r="KRP7" s="271"/>
      <c r="KRV7" s="270"/>
      <c r="KRW7" s="271"/>
      <c r="KRX7" s="271"/>
      <c r="KRY7" s="271"/>
      <c r="KRZ7" s="271"/>
      <c r="KSA7" s="271"/>
      <c r="KSB7" s="271"/>
      <c r="KSH7" s="270"/>
      <c r="KSI7" s="271"/>
      <c r="KSJ7" s="271"/>
      <c r="KSK7" s="271"/>
      <c r="KSL7" s="271"/>
      <c r="KSM7" s="271"/>
      <c r="KSN7" s="271"/>
      <c r="KST7" s="270"/>
      <c r="KSU7" s="271"/>
      <c r="KSV7" s="271"/>
      <c r="KSW7" s="271"/>
      <c r="KSX7" s="271"/>
      <c r="KSY7" s="271"/>
      <c r="KSZ7" s="271"/>
      <c r="KTF7" s="270"/>
      <c r="KTG7" s="271"/>
      <c r="KTH7" s="271"/>
      <c r="KTI7" s="271"/>
      <c r="KTJ7" s="271"/>
      <c r="KTK7" s="271"/>
      <c r="KTL7" s="271"/>
      <c r="KTR7" s="270"/>
      <c r="KTS7" s="271"/>
      <c r="KTT7" s="271"/>
      <c r="KTU7" s="271"/>
      <c r="KTV7" s="271"/>
      <c r="KTW7" s="271"/>
      <c r="KTX7" s="271"/>
      <c r="KUD7" s="270"/>
      <c r="KUE7" s="271"/>
      <c r="KUF7" s="271"/>
      <c r="KUG7" s="271"/>
      <c r="KUH7" s="271"/>
      <c r="KUI7" s="271"/>
      <c r="KUJ7" s="271"/>
      <c r="KUP7" s="270"/>
      <c r="KUQ7" s="271"/>
      <c r="KUR7" s="271"/>
      <c r="KUS7" s="271"/>
      <c r="KUT7" s="271"/>
      <c r="KUU7" s="271"/>
      <c r="KUV7" s="271"/>
      <c r="KVB7" s="270"/>
      <c r="KVC7" s="271"/>
      <c r="KVD7" s="271"/>
      <c r="KVE7" s="271"/>
      <c r="KVF7" s="271"/>
      <c r="KVG7" s="271"/>
      <c r="KVH7" s="271"/>
      <c r="KVN7" s="270"/>
      <c r="KVO7" s="271"/>
      <c r="KVP7" s="271"/>
      <c r="KVQ7" s="271"/>
      <c r="KVR7" s="271"/>
      <c r="KVS7" s="271"/>
      <c r="KVT7" s="271"/>
      <c r="KVZ7" s="270"/>
      <c r="KWA7" s="271"/>
      <c r="KWB7" s="271"/>
      <c r="KWC7" s="271"/>
      <c r="KWD7" s="271"/>
      <c r="KWE7" s="271"/>
      <c r="KWF7" s="271"/>
      <c r="KWL7" s="270"/>
      <c r="KWM7" s="271"/>
      <c r="KWN7" s="271"/>
      <c r="KWO7" s="271"/>
      <c r="KWP7" s="271"/>
      <c r="KWQ7" s="271"/>
      <c r="KWR7" s="271"/>
      <c r="KWX7" s="270"/>
      <c r="KWY7" s="271"/>
      <c r="KWZ7" s="271"/>
      <c r="KXA7" s="271"/>
      <c r="KXB7" s="271"/>
      <c r="KXC7" s="271"/>
      <c r="KXD7" s="271"/>
      <c r="KXJ7" s="270"/>
      <c r="KXK7" s="271"/>
      <c r="KXL7" s="271"/>
      <c r="KXM7" s="271"/>
      <c r="KXN7" s="271"/>
      <c r="KXO7" s="271"/>
      <c r="KXP7" s="271"/>
      <c r="KXV7" s="270"/>
      <c r="KXW7" s="271"/>
      <c r="KXX7" s="271"/>
      <c r="KXY7" s="271"/>
      <c r="KXZ7" s="271"/>
      <c r="KYA7" s="271"/>
      <c r="KYB7" s="271"/>
      <c r="KYH7" s="270"/>
      <c r="KYI7" s="271"/>
      <c r="KYJ7" s="271"/>
      <c r="KYK7" s="271"/>
      <c r="KYL7" s="271"/>
      <c r="KYM7" s="271"/>
      <c r="KYN7" s="271"/>
      <c r="KYT7" s="270"/>
      <c r="KYU7" s="271"/>
      <c r="KYV7" s="271"/>
      <c r="KYW7" s="271"/>
      <c r="KYX7" s="271"/>
      <c r="KYY7" s="271"/>
      <c r="KYZ7" s="271"/>
      <c r="KZF7" s="270"/>
      <c r="KZG7" s="271"/>
      <c r="KZH7" s="271"/>
      <c r="KZI7" s="271"/>
      <c r="KZJ7" s="271"/>
      <c r="KZK7" s="271"/>
      <c r="KZL7" s="271"/>
      <c r="KZR7" s="270"/>
      <c r="KZS7" s="271"/>
      <c r="KZT7" s="271"/>
      <c r="KZU7" s="271"/>
      <c r="KZV7" s="271"/>
      <c r="KZW7" s="271"/>
      <c r="KZX7" s="271"/>
      <c r="LAD7" s="270"/>
      <c r="LAE7" s="271"/>
      <c r="LAF7" s="271"/>
      <c r="LAG7" s="271"/>
      <c r="LAH7" s="271"/>
      <c r="LAI7" s="271"/>
      <c r="LAJ7" s="271"/>
      <c r="LAP7" s="270"/>
      <c r="LAQ7" s="271"/>
      <c r="LAR7" s="271"/>
      <c r="LAS7" s="271"/>
      <c r="LAT7" s="271"/>
      <c r="LAU7" s="271"/>
      <c r="LAV7" s="271"/>
      <c r="LBB7" s="270"/>
      <c r="LBC7" s="271"/>
      <c r="LBD7" s="271"/>
      <c r="LBE7" s="271"/>
      <c r="LBF7" s="271"/>
      <c r="LBG7" s="271"/>
      <c r="LBH7" s="271"/>
      <c r="LBN7" s="270"/>
      <c r="LBO7" s="271"/>
      <c r="LBP7" s="271"/>
      <c r="LBQ7" s="271"/>
      <c r="LBR7" s="271"/>
      <c r="LBS7" s="271"/>
      <c r="LBT7" s="271"/>
      <c r="LBZ7" s="270"/>
      <c r="LCA7" s="271"/>
      <c r="LCB7" s="271"/>
      <c r="LCC7" s="271"/>
      <c r="LCD7" s="271"/>
      <c r="LCE7" s="271"/>
      <c r="LCF7" s="271"/>
      <c r="LCL7" s="270"/>
      <c r="LCM7" s="271"/>
      <c r="LCN7" s="271"/>
      <c r="LCO7" s="271"/>
      <c r="LCP7" s="271"/>
      <c r="LCQ7" s="271"/>
      <c r="LCR7" s="271"/>
      <c r="LCX7" s="270"/>
      <c r="LCY7" s="271"/>
      <c r="LCZ7" s="271"/>
      <c r="LDA7" s="271"/>
      <c r="LDB7" s="271"/>
      <c r="LDC7" s="271"/>
      <c r="LDD7" s="271"/>
      <c r="LDJ7" s="270"/>
      <c r="LDK7" s="271"/>
      <c r="LDL7" s="271"/>
      <c r="LDM7" s="271"/>
      <c r="LDN7" s="271"/>
      <c r="LDO7" s="271"/>
      <c r="LDP7" s="271"/>
      <c r="LDV7" s="270"/>
      <c r="LDW7" s="271"/>
      <c r="LDX7" s="271"/>
      <c r="LDY7" s="271"/>
      <c r="LDZ7" s="271"/>
      <c r="LEA7" s="271"/>
      <c r="LEB7" s="271"/>
      <c r="LEH7" s="270"/>
      <c r="LEI7" s="271"/>
      <c r="LEJ7" s="271"/>
      <c r="LEK7" s="271"/>
      <c r="LEL7" s="271"/>
      <c r="LEM7" s="271"/>
      <c r="LEN7" s="271"/>
      <c r="LET7" s="270"/>
      <c r="LEU7" s="271"/>
      <c r="LEV7" s="271"/>
      <c r="LEW7" s="271"/>
      <c r="LEX7" s="271"/>
      <c r="LEY7" s="271"/>
      <c r="LEZ7" s="271"/>
      <c r="LFF7" s="270"/>
      <c r="LFG7" s="271"/>
      <c r="LFH7" s="271"/>
      <c r="LFI7" s="271"/>
      <c r="LFJ7" s="271"/>
      <c r="LFK7" s="271"/>
      <c r="LFL7" s="271"/>
      <c r="LFR7" s="270"/>
      <c r="LFS7" s="271"/>
      <c r="LFT7" s="271"/>
      <c r="LFU7" s="271"/>
      <c r="LFV7" s="271"/>
      <c r="LFW7" s="271"/>
      <c r="LFX7" s="271"/>
      <c r="LGD7" s="270"/>
      <c r="LGE7" s="271"/>
      <c r="LGF7" s="271"/>
      <c r="LGG7" s="271"/>
      <c r="LGH7" s="271"/>
      <c r="LGI7" s="271"/>
      <c r="LGJ7" s="271"/>
      <c r="LGP7" s="270"/>
      <c r="LGQ7" s="271"/>
      <c r="LGR7" s="271"/>
      <c r="LGS7" s="271"/>
      <c r="LGT7" s="271"/>
      <c r="LGU7" s="271"/>
      <c r="LGV7" s="271"/>
      <c r="LHB7" s="270"/>
      <c r="LHC7" s="271"/>
      <c r="LHD7" s="271"/>
      <c r="LHE7" s="271"/>
      <c r="LHF7" s="271"/>
      <c r="LHG7" s="271"/>
      <c r="LHH7" s="271"/>
      <c r="LHN7" s="270"/>
      <c r="LHO7" s="271"/>
      <c r="LHP7" s="271"/>
      <c r="LHQ7" s="271"/>
      <c r="LHR7" s="271"/>
      <c r="LHS7" s="271"/>
      <c r="LHT7" s="271"/>
      <c r="LHZ7" s="270"/>
      <c r="LIA7" s="271"/>
      <c r="LIB7" s="271"/>
      <c r="LIC7" s="271"/>
      <c r="LID7" s="271"/>
      <c r="LIE7" s="271"/>
      <c r="LIF7" s="271"/>
      <c r="LIL7" s="270"/>
      <c r="LIM7" s="271"/>
      <c r="LIN7" s="271"/>
      <c r="LIO7" s="271"/>
      <c r="LIP7" s="271"/>
      <c r="LIQ7" s="271"/>
      <c r="LIR7" s="271"/>
      <c r="LIX7" s="270"/>
      <c r="LIY7" s="271"/>
      <c r="LIZ7" s="271"/>
      <c r="LJA7" s="271"/>
      <c r="LJB7" s="271"/>
      <c r="LJC7" s="271"/>
      <c r="LJD7" s="271"/>
      <c r="LJJ7" s="270"/>
      <c r="LJK7" s="271"/>
      <c r="LJL7" s="271"/>
      <c r="LJM7" s="271"/>
      <c r="LJN7" s="271"/>
      <c r="LJO7" s="271"/>
      <c r="LJP7" s="271"/>
      <c r="LJV7" s="270"/>
      <c r="LJW7" s="271"/>
      <c r="LJX7" s="271"/>
      <c r="LJY7" s="271"/>
      <c r="LJZ7" s="271"/>
      <c r="LKA7" s="271"/>
      <c r="LKB7" s="271"/>
      <c r="LKH7" s="270"/>
      <c r="LKI7" s="271"/>
      <c r="LKJ7" s="271"/>
      <c r="LKK7" s="271"/>
      <c r="LKL7" s="271"/>
      <c r="LKM7" s="271"/>
      <c r="LKN7" s="271"/>
      <c r="LKT7" s="270"/>
      <c r="LKU7" s="271"/>
      <c r="LKV7" s="271"/>
      <c r="LKW7" s="271"/>
      <c r="LKX7" s="271"/>
      <c r="LKY7" s="271"/>
      <c r="LKZ7" s="271"/>
      <c r="LLF7" s="270"/>
      <c r="LLG7" s="271"/>
      <c r="LLH7" s="271"/>
      <c r="LLI7" s="271"/>
      <c r="LLJ7" s="271"/>
      <c r="LLK7" s="271"/>
      <c r="LLL7" s="271"/>
      <c r="LLR7" s="270"/>
      <c r="LLS7" s="271"/>
      <c r="LLT7" s="271"/>
      <c r="LLU7" s="271"/>
      <c r="LLV7" s="271"/>
      <c r="LLW7" s="271"/>
      <c r="LLX7" s="271"/>
      <c r="LMD7" s="270"/>
      <c r="LME7" s="271"/>
      <c r="LMF7" s="271"/>
      <c r="LMG7" s="271"/>
      <c r="LMH7" s="271"/>
      <c r="LMI7" s="271"/>
      <c r="LMJ7" s="271"/>
      <c r="LMP7" s="270"/>
      <c r="LMQ7" s="271"/>
      <c r="LMR7" s="271"/>
      <c r="LMS7" s="271"/>
      <c r="LMT7" s="271"/>
      <c r="LMU7" s="271"/>
      <c r="LMV7" s="271"/>
      <c r="LNB7" s="270"/>
      <c r="LNC7" s="271"/>
      <c r="LND7" s="271"/>
      <c r="LNE7" s="271"/>
      <c r="LNF7" s="271"/>
      <c r="LNG7" s="271"/>
      <c r="LNH7" s="271"/>
      <c r="LNN7" s="270"/>
      <c r="LNO7" s="271"/>
      <c r="LNP7" s="271"/>
      <c r="LNQ7" s="271"/>
      <c r="LNR7" s="271"/>
      <c r="LNS7" s="271"/>
      <c r="LNT7" s="271"/>
      <c r="LNZ7" s="270"/>
      <c r="LOA7" s="271"/>
      <c r="LOB7" s="271"/>
      <c r="LOC7" s="271"/>
      <c r="LOD7" s="271"/>
      <c r="LOE7" s="271"/>
      <c r="LOF7" s="271"/>
      <c r="LOL7" s="270"/>
      <c r="LOM7" s="271"/>
      <c r="LON7" s="271"/>
      <c r="LOO7" s="271"/>
      <c r="LOP7" s="271"/>
      <c r="LOQ7" s="271"/>
      <c r="LOR7" s="271"/>
      <c r="LOX7" s="270"/>
      <c r="LOY7" s="271"/>
      <c r="LOZ7" s="271"/>
      <c r="LPA7" s="271"/>
      <c r="LPB7" s="271"/>
      <c r="LPC7" s="271"/>
      <c r="LPD7" s="271"/>
      <c r="LPJ7" s="270"/>
      <c r="LPK7" s="271"/>
      <c r="LPL7" s="271"/>
      <c r="LPM7" s="271"/>
      <c r="LPN7" s="271"/>
      <c r="LPO7" s="271"/>
      <c r="LPP7" s="271"/>
      <c r="LPV7" s="270"/>
      <c r="LPW7" s="271"/>
      <c r="LPX7" s="271"/>
      <c r="LPY7" s="271"/>
      <c r="LPZ7" s="271"/>
      <c r="LQA7" s="271"/>
      <c r="LQB7" s="271"/>
      <c r="LQH7" s="270"/>
      <c r="LQI7" s="271"/>
      <c r="LQJ7" s="271"/>
      <c r="LQK7" s="271"/>
      <c r="LQL7" s="271"/>
      <c r="LQM7" s="271"/>
      <c r="LQN7" s="271"/>
      <c r="LQT7" s="270"/>
      <c r="LQU7" s="271"/>
      <c r="LQV7" s="271"/>
      <c r="LQW7" s="271"/>
      <c r="LQX7" s="271"/>
      <c r="LQY7" s="271"/>
      <c r="LQZ7" s="271"/>
      <c r="LRF7" s="270"/>
      <c r="LRG7" s="271"/>
      <c r="LRH7" s="271"/>
      <c r="LRI7" s="271"/>
      <c r="LRJ7" s="271"/>
      <c r="LRK7" s="271"/>
      <c r="LRL7" s="271"/>
      <c r="LRR7" s="270"/>
      <c r="LRS7" s="271"/>
      <c r="LRT7" s="271"/>
      <c r="LRU7" s="271"/>
      <c r="LRV7" s="271"/>
      <c r="LRW7" s="271"/>
      <c r="LRX7" s="271"/>
      <c r="LSD7" s="270"/>
      <c r="LSE7" s="271"/>
      <c r="LSF7" s="271"/>
      <c r="LSG7" s="271"/>
      <c r="LSH7" s="271"/>
      <c r="LSI7" s="271"/>
      <c r="LSJ7" s="271"/>
      <c r="LSP7" s="270"/>
      <c r="LSQ7" s="271"/>
      <c r="LSR7" s="271"/>
      <c r="LSS7" s="271"/>
      <c r="LST7" s="271"/>
      <c r="LSU7" s="271"/>
      <c r="LSV7" s="271"/>
      <c r="LTB7" s="270"/>
      <c r="LTC7" s="271"/>
      <c r="LTD7" s="271"/>
      <c r="LTE7" s="271"/>
      <c r="LTF7" s="271"/>
      <c r="LTG7" s="271"/>
      <c r="LTH7" s="271"/>
      <c r="LTN7" s="270"/>
      <c r="LTO7" s="271"/>
      <c r="LTP7" s="271"/>
      <c r="LTQ7" s="271"/>
      <c r="LTR7" s="271"/>
      <c r="LTS7" s="271"/>
      <c r="LTT7" s="271"/>
      <c r="LTZ7" s="270"/>
      <c r="LUA7" s="271"/>
      <c r="LUB7" s="271"/>
      <c r="LUC7" s="271"/>
      <c r="LUD7" s="271"/>
      <c r="LUE7" s="271"/>
      <c r="LUF7" s="271"/>
      <c r="LUL7" s="270"/>
      <c r="LUM7" s="271"/>
      <c r="LUN7" s="271"/>
      <c r="LUO7" s="271"/>
      <c r="LUP7" s="271"/>
      <c r="LUQ7" s="271"/>
      <c r="LUR7" s="271"/>
      <c r="LUX7" s="270"/>
      <c r="LUY7" s="271"/>
      <c r="LUZ7" s="271"/>
      <c r="LVA7" s="271"/>
      <c r="LVB7" s="271"/>
      <c r="LVC7" s="271"/>
      <c r="LVD7" s="271"/>
      <c r="LVJ7" s="270"/>
      <c r="LVK7" s="271"/>
      <c r="LVL7" s="271"/>
      <c r="LVM7" s="271"/>
      <c r="LVN7" s="271"/>
      <c r="LVO7" s="271"/>
      <c r="LVP7" s="271"/>
      <c r="LVV7" s="270"/>
      <c r="LVW7" s="271"/>
      <c r="LVX7" s="271"/>
      <c r="LVY7" s="271"/>
      <c r="LVZ7" s="271"/>
      <c r="LWA7" s="271"/>
      <c r="LWB7" s="271"/>
      <c r="LWH7" s="270"/>
      <c r="LWI7" s="271"/>
      <c r="LWJ7" s="271"/>
      <c r="LWK7" s="271"/>
      <c r="LWL7" s="271"/>
      <c r="LWM7" s="271"/>
      <c r="LWN7" s="271"/>
      <c r="LWT7" s="270"/>
      <c r="LWU7" s="271"/>
      <c r="LWV7" s="271"/>
      <c r="LWW7" s="271"/>
      <c r="LWX7" s="271"/>
      <c r="LWY7" s="271"/>
      <c r="LWZ7" s="271"/>
      <c r="LXF7" s="270"/>
      <c r="LXG7" s="271"/>
      <c r="LXH7" s="271"/>
      <c r="LXI7" s="271"/>
      <c r="LXJ7" s="271"/>
      <c r="LXK7" s="271"/>
      <c r="LXL7" s="271"/>
      <c r="LXR7" s="270"/>
      <c r="LXS7" s="271"/>
      <c r="LXT7" s="271"/>
      <c r="LXU7" s="271"/>
      <c r="LXV7" s="271"/>
      <c r="LXW7" s="271"/>
      <c r="LXX7" s="271"/>
      <c r="LYD7" s="270"/>
      <c r="LYE7" s="271"/>
      <c r="LYF7" s="271"/>
      <c r="LYG7" s="271"/>
      <c r="LYH7" s="271"/>
      <c r="LYI7" s="271"/>
      <c r="LYJ7" s="271"/>
      <c r="LYP7" s="270"/>
      <c r="LYQ7" s="271"/>
      <c r="LYR7" s="271"/>
      <c r="LYS7" s="271"/>
      <c r="LYT7" s="271"/>
      <c r="LYU7" s="271"/>
      <c r="LYV7" s="271"/>
      <c r="LZB7" s="270"/>
      <c r="LZC7" s="271"/>
      <c r="LZD7" s="271"/>
      <c r="LZE7" s="271"/>
      <c r="LZF7" s="271"/>
      <c r="LZG7" s="271"/>
      <c r="LZH7" s="271"/>
      <c r="LZN7" s="270"/>
      <c r="LZO7" s="271"/>
      <c r="LZP7" s="271"/>
      <c r="LZQ7" s="271"/>
      <c r="LZR7" s="271"/>
      <c r="LZS7" s="271"/>
      <c r="LZT7" s="271"/>
      <c r="LZZ7" s="270"/>
      <c r="MAA7" s="271"/>
      <c r="MAB7" s="271"/>
      <c r="MAC7" s="271"/>
      <c r="MAD7" s="271"/>
      <c r="MAE7" s="271"/>
      <c r="MAF7" s="271"/>
      <c r="MAL7" s="270"/>
      <c r="MAM7" s="271"/>
      <c r="MAN7" s="271"/>
      <c r="MAO7" s="271"/>
      <c r="MAP7" s="271"/>
      <c r="MAQ7" s="271"/>
      <c r="MAR7" s="271"/>
      <c r="MAX7" s="270"/>
      <c r="MAY7" s="271"/>
      <c r="MAZ7" s="271"/>
      <c r="MBA7" s="271"/>
      <c r="MBB7" s="271"/>
      <c r="MBC7" s="271"/>
      <c r="MBD7" s="271"/>
      <c r="MBJ7" s="270"/>
      <c r="MBK7" s="271"/>
      <c r="MBL7" s="271"/>
      <c r="MBM7" s="271"/>
      <c r="MBN7" s="271"/>
      <c r="MBO7" s="271"/>
      <c r="MBP7" s="271"/>
      <c r="MBV7" s="270"/>
      <c r="MBW7" s="271"/>
      <c r="MBX7" s="271"/>
      <c r="MBY7" s="271"/>
      <c r="MBZ7" s="271"/>
      <c r="MCA7" s="271"/>
      <c r="MCB7" s="271"/>
      <c r="MCH7" s="270"/>
      <c r="MCI7" s="271"/>
      <c r="MCJ7" s="271"/>
      <c r="MCK7" s="271"/>
      <c r="MCL7" s="271"/>
      <c r="MCM7" s="271"/>
      <c r="MCN7" s="271"/>
      <c r="MCT7" s="270"/>
      <c r="MCU7" s="271"/>
      <c r="MCV7" s="271"/>
      <c r="MCW7" s="271"/>
      <c r="MCX7" s="271"/>
      <c r="MCY7" s="271"/>
      <c r="MCZ7" s="271"/>
      <c r="MDF7" s="270"/>
      <c r="MDG7" s="271"/>
      <c r="MDH7" s="271"/>
      <c r="MDI7" s="271"/>
      <c r="MDJ7" s="271"/>
      <c r="MDK7" s="271"/>
      <c r="MDL7" s="271"/>
      <c r="MDR7" s="270"/>
      <c r="MDS7" s="271"/>
      <c r="MDT7" s="271"/>
      <c r="MDU7" s="271"/>
      <c r="MDV7" s="271"/>
      <c r="MDW7" s="271"/>
      <c r="MDX7" s="271"/>
      <c r="MED7" s="270"/>
      <c r="MEE7" s="271"/>
      <c r="MEF7" s="271"/>
      <c r="MEG7" s="271"/>
      <c r="MEH7" s="271"/>
      <c r="MEI7" s="271"/>
      <c r="MEJ7" s="271"/>
      <c r="MEP7" s="270"/>
      <c r="MEQ7" s="271"/>
      <c r="MER7" s="271"/>
      <c r="MES7" s="271"/>
      <c r="MET7" s="271"/>
      <c r="MEU7" s="271"/>
      <c r="MEV7" s="271"/>
      <c r="MFB7" s="270"/>
      <c r="MFC7" s="271"/>
      <c r="MFD7" s="271"/>
      <c r="MFE7" s="271"/>
      <c r="MFF7" s="271"/>
      <c r="MFG7" s="271"/>
      <c r="MFH7" s="271"/>
      <c r="MFN7" s="270"/>
      <c r="MFO7" s="271"/>
      <c r="MFP7" s="271"/>
      <c r="MFQ7" s="271"/>
      <c r="MFR7" s="271"/>
      <c r="MFS7" s="271"/>
      <c r="MFT7" s="271"/>
      <c r="MFZ7" s="270"/>
      <c r="MGA7" s="271"/>
      <c r="MGB7" s="271"/>
      <c r="MGC7" s="271"/>
      <c r="MGD7" s="271"/>
      <c r="MGE7" s="271"/>
      <c r="MGF7" s="271"/>
      <c r="MGL7" s="270"/>
      <c r="MGM7" s="271"/>
      <c r="MGN7" s="271"/>
      <c r="MGO7" s="271"/>
      <c r="MGP7" s="271"/>
      <c r="MGQ7" s="271"/>
      <c r="MGR7" s="271"/>
      <c r="MGX7" s="270"/>
      <c r="MGY7" s="271"/>
      <c r="MGZ7" s="271"/>
      <c r="MHA7" s="271"/>
      <c r="MHB7" s="271"/>
      <c r="MHC7" s="271"/>
      <c r="MHD7" s="271"/>
      <c r="MHJ7" s="270"/>
      <c r="MHK7" s="271"/>
      <c r="MHL7" s="271"/>
      <c r="MHM7" s="271"/>
      <c r="MHN7" s="271"/>
      <c r="MHO7" s="271"/>
      <c r="MHP7" s="271"/>
      <c r="MHV7" s="270"/>
      <c r="MHW7" s="271"/>
      <c r="MHX7" s="271"/>
      <c r="MHY7" s="271"/>
      <c r="MHZ7" s="271"/>
      <c r="MIA7" s="271"/>
      <c r="MIB7" s="271"/>
      <c r="MIH7" s="270"/>
      <c r="MII7" s="271"/>
      <c r="MIJ7" s="271"/>
      <c r="MIK7" s="271"/>
      <c r="MIL7" s="271"/>
      <c r="MIM7" s="271"/>
      <c r="MIN7" s="271"/>
      <c r="MIT7" s="270"/>
      <c r="MIU7" s="271"/>
      <c r="MIV7" s="271"/>
      <c r="MIW7" s="271"/>
      <c r="MIX7" s="271"/>
      <c r="MIY7" s="271"/>
      <c r="MIZ7" s="271"/>
      <c r="MJF7" s="270"/>
      <c r="MJG7" s="271"/>
      <c r="MJH7" s="271"/>
      <c r="MJI7" s="271"/>
      <c r="MJJ7" s="271"/>
      <c r="MJK7" s="271"/>
      <c r="MJL7" s="271"/>
      <c r="MJR7" s="270"/>
      <c r="MJS7" s="271"/>
      <c r="MJT7" s="271"/>
      <c r="MJU7" s="271"/>
      <c r="MJV7" s="271"/>
      <c r="MJW7" s="271"/>
      <c r="MJX7" s="271"/>
      <c r="MKD7" s="270"/>
      <c r="MKE7" s="271"/>
      <c r="MKF7" s="271"/>
      <c r="MKG7" s="271"/>
      <c r="MKH7" s="271"/>
      <c r="MKI7" s="271"/>
      <c r="MKJ7" s="271"/>
      <c r="MKP7" s="270"/>
      <c r="MKQ7" s="271"/>
      <c r="MKR7" s="271"/>
      <c r="MKS7" s="271"/>
      <c r="MKT7" s="271"/>
      <c r="MKU7" s="271"/>
      <c r="MKV7" s="271"/>
      <c r="MLB7" s="270"/>
      <c r="MLC7" s="271"/>
      <c r="MLD7" s="271"/>
      <c r="MLE7" s="271"/>
      <c r="MLF7" s="271"/>
      <c r="MLG7" s="271"/>
      <c r="MLH7" s="271"/>
      <c r="MLN7" s="270"/>
      <c r="MLO7" s="271"/>
      <c r="MLP7" s="271"/>
      <c r="MLQ7" s="271"/>
      <c r="MLR7" s="271"/>
      <c r="MLS7" s="271"/>
      <c r="MLT7" s="271"/>
      <c r="MLZ7" s="270"/>
      <c r="MMA7" s="271"/>
      <c r="MMB7" s="271"/>
      <c r="MMC7" s="271"/>
      <c r="MMD7" s="271"/>
      <c r="MME7" s="271"/>
      <c r="MMF7" s="271"/>
      <c r="MML7" s="270"/>
      <c r="MMM7" s="271"/>
      <c r="MMN7" s="271"/>
      <c r="MMO7" s="271"/>
      <c r="MMP7" s="271"/>
      <c r="MMQ7" s="271"/>
      <c r="MMR7" s="271"/>
      <c r="MMX7" s="270"/>
      <c r="MMY7" s="271"/>
      <c r="MMZ7" s="271"/>
      <c r="MNA7" s="271"/>
      <c r="MNB7" s="271"/>
      <c r="MNC7" s="271"/>
      <c r="MND7" s="271"/>
      <c r="MNJ7" s="270"/>
      <c r="MNK7" s="271"/>
      <c r="MNL7" s="271"/>
      <c r="MNM7" s="271"/>
      <c r="MNN7" s="271"/>
      <c r="MNO7" s="271"/>
      <c r="MNP7" s="271"/>
      <c r="MNV7" s="270"/>
      <c r="MNW7" s="271"/>
      <c r="MNX7" s="271"/>
      <c r="MNY7" s="271"/>
      <c r="MNZ7" s="271"/>
      <c r="MOA7" s="271"/>
      <c r="MOB7" s="271"/>
      <c r="MOH7" s="270"/>
      <c r="MOI7" s="271"/>
      <c r="MOJ7" s="271"/>
      <c r="MOK7" s="271"/>
      <c r="MOL7" s="271"/>
      <c r="MOM7" s="271"/>
      <c r="MON7" s="271"/>
      <c r="MOT7" s="270"/>
      <c r="MOU7" s="271"/>
      <c r="MOV7" s="271"/>
      <c r="MOW7" s="271"/>
      <c r="MOX7" s="271"/>
      <c r="MOY7" s="271"/>
      <c r="MOZ7" s="271"/>
      <c r="MPF7" s="270"/>
      <c r="MPG7" s="271"/>
      <c r="MPH7" s="271"/>
      <c r="MPI7" s="271"/>
      <c r="MPJ7" s="271"/>
      <c r="MPK7" s="271"/>
      <c r="MPL7" s="271"/>
      <c r="MPR7" s="270"/>
      <c r="MPS7" s="271"/>
      <c r="MPT7" s="271"/>
      <c r="MPU7" s="271"/>
      <c r="MPV7" s="271"/>
      <c r="MPW7" s="271"/>
      <c r="MPX7" s="271"/>
      <c r="MQD7" s="270"/>
      <c r="MQE7" s="271"/>
      <c r="MQF7" s="271"/>
      <c r="MQG7" s="271"/>
      <c r="MQH7" s="271"/>
      <c r="MQI7" s="271"/>
      <c r="MQJ7" s="271"/>
      <c r="MQP7" s="270"/>
      <c r="MQQ7" s="271"/>
      <c r="MQR7" s="271"/>
      <c r="MQS7" s="271"/>
      <c r="MQT7" s="271"/>
      <c r="MQU7" s="271"/>
      <c r="MQV7" s="271"/>
      <c r="MRB7" s="270"/>
      <c r="MRC7" s="271"/>
      <c r="MRD7" s="271"/>
      <c r="MRE7" s="271"/>
      <c r="MRF7" s="271"/>
      <c r="MRG7" s="271"/>
      <c r="MRH7" s="271"/>
      <c r="MRN7" s="270"/>
      <c r="MRO7" s="271"/>
      <c r="MRP7" s="271"/>
      <c r="MRQ7" s="271"/>
      <c r="MRR7" s="271"/>
      <c r="MRS7" s="271"/>
      <c r="MRT7" s="271"/>
      <c r="MRZ7" s="270"/>
      <c r="MSA7" s="271"/>
      <c r="MSB7" s="271"/>
      <c r="MSC7" s="271"/>
      <c r="MSD7" s="271"/>
      <c r="MSE7" s="271"/>
      <c r="MSF7" s="271"/>
      <c r="MSL7" s="270"/>
      <c r="MSM7" s="271"/>
      <c r="MSN7" s="271"/>
      <c r="MSO7" s="271"/>
      <c r="MSP7" s="271"/>
      <c r="MSQ7" s="271"/>
      <c r="MSR7" s="271"/>
      <c r="MSX7" s="270"/>
      <c r="MSY7" s="271"/>
      <c r="MSZ7" s="271"/>
      <c r="MTA7" s="271"/>
      <c r="MTB7" s="271"/>
      <c r="MTC7" s="271"/>
      <c r="MTD7" s="271"/>
      <c r="MTJ7" s="270"/>
      <c r="MTK7" s="271"/>
      <c r="MTL7" s="271"/>
      <c r="MTM7" s="271"/>
      <c r="MTN7" s="271"/>
      <c r="MTO7" s="271"/>
      <c r="MTP7" s="271"/>
      <c r="MTV7" s="270"/>
      <c r="MTW7" s="271"/>
      <c r="MTX7" s="271"/>
      <c r="MTY7" s="271"/>
      <c r="MTZ7" s="271"/>
      <c r="MUA7" s="271"/>
      <c r="MUB7" s="271"/>
      <c r="MUH7" s="270"/>
      <c r="MUI7" s="271"/>
      <c r="MUJ7" s="271"/>
      <c r="MUK7" s="271"/>
      <c r="MUL7" s="271"/>
      <c r="MUM7" s="271"/>
      <c r="MUN7" s="271"/>
      <c r="MUT7" s="270"/>
      <c r="MUU7" s="271"/>
      <c r="MUV7" s="271"/>
      <c r="MUW7" s="271"/>
      <c r="MUX7" s="271"/>
      <c r="MUY7" s="271"/>
      <c r="MUZ7" s="271"/>
      <c r="MVF7" s="270"/>
      <c r="MVG7" s="271"/>
      <c r="MVH7" s="271"/>
      <c r="MVI7" s="271"/>
      <c r="MVJ7" s="271"/>
      <c r="MVK7" s="271"/>
      <c r="MVL7" s="271"/>
      <c r="MVR7" s="270"/>
      <c r="MVS7" s="271"/>
      <c r="MVT7" s="271"/>
      <c r="MVU7" s="271"/>
      <c r="MVV7" s="271"/>
      <c r="MVW7" s="271"/>
      <c r="MVX7" s="271"/>
      <c r="MWD7" s="270"/>
      <c r="MWE7" s="271"/>
      <c r="MWF7" s="271"/>
      <c r="MWG7" s="271"/>
      <c r="MWH7" s="271"/>
      <c r="MWI7" s="271"/>
      <c r="MWJ7" s="271"/>
      <c r="MWP7" s="270"/>
      <c r="MWQ7" s="271"/>
      <c r="MWR7" s="271"/>
      <c r="MWS7" s="271"/>
      <c r="MWT7" s="271"/>
      <c r="MWU7" s="271"/>
      <c r="MWV7" s="271"/>
      <c r="MXB7" s="270"/>
      <c r="MXC7" s="271"/>
      <c r="MXD7" s="271"/>
      <c r="MXE7" s="271"/>
      <c r="MXF7" s="271"/>
      <c r="MXG7" s="271"/>
      <c r="MXH7" s="271"/>
      <c r="MXN7" s="270"/>
      <c r="MXO7" s="271"/>
      <c r="MXP7" s="271"/>
      <c r="MXQ7" s="271"/>
      <c r="MXR7" s="271"/>
      <c r="MXS7" s="271"/>
      <c r="MXT7" s="271"/>
      <c r="MXZ7" s="270"/>
      <c r="MYA7" s="271"/>
      <c r="MYB7" s="271"/>
      <c r="MYC7" s="271"/>
      <c r="MYD7" s="271"/>
      <c r="MYE7" s="271"/>
      <c r="MYF7" s="271"/>
      <c r="MYL7" s="270"/>
      <c r="MYM7" s="271"/>
      <c r="MYN7" s="271"/>
      <c r="MYO7" s="271"/>
      <c r="MYP7" s="271"/>
      <c r="MYQ7" s="271"/>
      <c r="MYR7" s="271"/>
      <c r="MYX7" s="270"/>
      <c r="MYY7" s="271"/>
      <c r="MYZ7" s="271"/>
      <c r="MZA7" s="271"/>
      <c r="MZB7" s="271"/>
      <c r="MZC7" s="271"/>
      <c r="MZD7" s="271"/>
      <c r="MZJ7" s="270"/>
      <c r="MZK7" s="271"/>
      <c r="MZL7" s="271"/>
      <c r="MZM7" s="271"/>
      <c r="MZN7" s="271"/>
      <c r="MZO7" s="271"/>
      <c r="MZP7" s="271"/>
      <c r="MZV7" s="270"/>
      <c r="MZW7" s="271"/>
      <c r="MZX7" s="271"/>
      <c r="MZY7" s="271"/>
      <c r="MZZ7" s="271"/>
      <c r="NAA7" s="271"/>
      <c r="NAB7" s="271"/>
      <c r="NAH7" s="270"/>
      <c r="NAI7" s="271"/>
      <c r="NAJ7" s="271"/>
      <c r="NAK7" s="271"/>
      <c r="NAL7" s="271"/>
      <c r="NAM7" s="271"/>
      <c r="NAN7" s="271"/>
      <c r="NAT7" s="270"/>
      <c r="NAU7" s="271"/>
      <c r="NAV7" s="271"/>
      <c r="NAW7" s="271"/>
      <c r="NAX7" s="271"/>
      <c r="NAY7" s="271"/>
      <c r="NAZ7" s="271"/>
      <c r="NBF7" s="270"/>
      <c r="NBG7" s="271"/>
      <c r="NBH7" s="271"/>
      <c r="NBI7" s="271"/>
      <c r="NBJ7" s="271"/>
      <c r="NBK7" s="271"/>
      <c r="NBL7" s="271"/>
      <c r="NBR7" s="270"/>
      <c r="NBS7" s="271"/>
      <c r="NBT7" s="271"/>
      <c r="NBU7" s="271"/>
      <c r="NBV7" s="271"/>
      <c r="NBW7" s="271"/>
      <c r="NBX7" s="271"/>
      <c r="NCD7" s="270"/>
      <c r="NCE7" s="271"/>
      <c r="NCF7" s="271"/>
      <c r="NCG7" s="271"/>
      <c r="NCH7" s="271"/>
      <c r="NCI7" s="271"/>
      <c r="NCJ7" s="271"/>
      <c r="NCP7" s="270"/>
      <c r="NCQ7" s="271"/>
      <c r="NCR7" s="271"/>
      <c r="NCS7" s="271"/>
      <c r="NCT7" s="271"/>
      <c r="NCU7" s="271"/>
      <c r="NCV7" s="271"/>
      <c r="NDB7" s="270"/>
      <c r="NDC7" s="271"/>
      <c r="NDD7" s="271"/>
      <c r="NDE7" s="271"/>
      <c r="NDF7" s="271"/>
      <c r="NDG7" s="271"/>
      <c r="NDH7" s="271"/>
      <c r="NDN7" s="270"/>
      <c r="NDO7" s="271"/>
      <c r="NDP7" s="271"/>
      <c r="NDQ7" s="271"/>
      <c r="NDR7" s="271"/>
      <c r="NDS7" s="271"/>
      <c r="NDT7" s="271"/>
      <c r="NDZ7" s="270"/>
      <c r="NEA7" s="271"/>
      <c r="NEB7" s="271"/>
      <c r="NEC7" s="271"/>
      <c r="NED7" s="271"/>
      <c r="NEE7" s="271"/>
      <c r="NEF7" s="271"/>
      <c r="NEL7" s="270"/>
      <c r="NEM7" s="271"/>
      <c r="NEN7" s="271"/>
      <c r="NEO7" s="271"/>
      <c r="NEP7" s="271"/>
      <c r="NEQ7" s="271"/>
      <c r="NER7" s="271"/>
      <c r="NEX7" s="270"/>
      <c r="NEY7" s="271"/>
      <c r="NEZ7" s="271"/>
      <c r="NFA7" s="271"/>
      <c r="NFB7" s="271"/>
      <c r="NFC7" s="271"/>
      <c r="NFD7" s="271"/>
      <c r="NFJ7" s="270"/>
      <c r="NFK7" s="271"/>
      <c r="NFL7" s="271"/>
      <c r="NFM7" s="271"/>
      <c r="NFN7" s="271"/>
      <c r="NFO7" s="271"/>
      <c r="NFP7" s="271"/>
      <c r="NFV7" s="270"/>
      <c r="NFW7" s="271"/>
      <c r="NFX7" s="271"/>
      <c r="NFY7" s="271"/>
      <c r="NFZ7" s="271"/>
      <c r="NGA7" s="271"/>
      <c r="NGB7" s="271"/>
      <c r="NGH7" s="270"/>
      <c r="NGI7" s="271"/>
      <c r="NGJ7" s="271"/>
      <c r="NGK7" s="271"/>
      <c r="NGL7" s="271"/>
      <c r="NGM7" s="271"/>
      <c r="NGN7" s="271"/>
      <c r="NGT7" s="270"/>
      <c r="NGU7" s="271"/>
      <c r="NGV7" s="271"/>
      <c r="NGW7" s="271"/>
      <c r="NGX7" s="271"/>
      <c r="NGY7" s="271"/>
      <c r="NGZ7" s="271"/>
      <c r="NHF7" s="270"/>
      <c r="NHG7" s="271"/>
      <c r="NHH7" s="271"/>
      <c r="NHI7" s="271"/>
      <c r="NHJ7" s="271"/>
      <c r="NHK7" s="271"/>
      <c r="NHL7" s="271"/>
      <c r="NHR7" s="270"/>
      <c r="NHS7" s="271"/>
      <c r="NHT7" s="271"/>
      <c r="NHU7" s="271"/>
      <c r="NHV7" s="271"/>
      <c r="NHW7" s="271"/>
      <c r="NHX7" s="271"/>
      <c r="NID7" s="270"/>
      <c r="NIE7" s="271"/>
      <c r="NIF7" s="271"/>
      <c r="NIG7" s="271"/>
      <c r="NIH7" s="271"/>
      <c r="NII7" s="271"/>
      <c r="NIJ7" s="271"/>
      <c r="NIP7" s="270"/>
      <c r="NIQ7" s="271"/>
      <c r="NIR7" s="271"/>
      <c r="NIS7" s="271"/>
      <c r="NIT7" s="271"/>
      <c r="NIU7" s="271"/>
      <c r="NIV7" s="271"/>
      <c r="NJB7" s="270"/>
      <c r="NJC7" s="271"/>
      <c r="NJD7" s="271"/>
      <c r="NJE7" s="271"/>
      <c r="NJF7" s="271"/>
      <c r="NJG7" s="271"/>
      <c r="NJH7" s="271"/>
      <c r="NJN7" s="270"/>
      <c r="NJO7" s="271"/>
      <c r="NJP7" s="271"/>
      <c r="NJQ7" s="271"/>
      <c r="NJR7" s="271"/>
      <c r="NJS7" s="271"/>
      <c r="NJT7" s="271"/>
      <c r="NJZ7" s="270"/>
      <c r="NKA7" s="271"/>
      <c r="NKB7" s="271"/>
      <c r="NKC7" s="271"/>
      <c r="NKD7" s="271"/>
      <c r="NKE7" s="271"/>
      <c r="NKF7" s="271"/>
      <c r="NKL7" s="270"/>
      <c r="NKM7" s="271"/>
      <c r="NKN7" s="271"/>
      <c r="NKO7" s="271"/>
      <c r="NKP7" s="271"/>
      <c r="NKQ7" s="271"/>
      <c r="NKR7" s="271"/>
      <c r="NKX7" s="270"/>
      <c r="NKY7" s="271"/>
      <c r="NKZ7" s="271"/>
      <c r="NLA7" s="271"/>
      <c r="NLB7" s="271"/>
      <c r="NLC7" s="271"/>
      <c r="NLD7" s="271"/>
      <c r="NLJ7" s="270"/>
      <c r="NLK7" s="271"/>
      <c r="NLL7" s="271"/>
      <c r="NLM7" s="271"/>
      <c r="NLN7" s="271"/>
      <c r="NLO7" s="271"/>
      <c r="NLP7" s="271"/>
      <c r="NLV7" s="270"/>
      <c r="NLW7" s="271"/>
      <c r="NLX7" s="271"/>
      <c r="NLY7" s="271"/>
      <c r="NLZ7" s="271"/>
      <c r="NMA7" s="271"/>
      <c r="NMB7" s="271"/>
      <c r="NMH7" s="270"/>
      <c r="NMI7" s="271"/>
      <c r="NMJ7" s="271"/>
      <c r="NMK7" s="271"/>
      <c r="NML7" s="271"/>
      <c r="NMM7" s="271"/>
      <c r="NMN7" s="271"/>
      <c r="NMT7" s="270"/>
      <c r="NMU7" s="271"/>
      <c r="NMV7" s="271"/>
      <c r="NMW7" s="271"/>
      <c r="NMX7" s="271"/>
      <c r="NMY7" s="271"/>
      <c r="NMZ7" s="271"/>
      <c r="NNF7" s="270"/>
      <c r="NNG7" s="271"/>
      <c r="NNH7" s="271"/>
      <c r="NNI7" s="271"/>
      <c r="NNJ7" s="271"/>
      <c r="NNK7" s="271"/>
      <c r="NNL7" s="271"/>
      <c r="NNR7" s="270"/>
      <c r="NNS7" s="271"/>
      <c r="NNT7" s="271"/>
      <c r="NNU7" s="271"/>
      <c r="NNV7" s="271"/>
      <c r="NNW7" s="271"/>
      <c r="NNX7" s="271"/>
      <c r="NOD7" s="270"/>
      <c r="NOE7" s="271"/>
      <c r="NOF7" s="271"/>
      <c r="NOG7" s="271"/>
      <c r="NOH7" s="271"/>
      <c r="NOI7" s="271"/>
      <c r="NOJ7" s="271"/>
      <c r="NOP7" s="270"/>
      <c r="NOQ7" s="271"/>
      <c r="NOR7" s="271"/>
      <c r="NOS7" s="271"/>
      <c r="NOT7" s="271"/>
      <c r="NOU7" s="271"/>
      <c r="NOV7" s="271"/>
      <c r="NPB7" s="270"/>
      <c r="NPC7" s="271"/>
      <c r="NPD7" s="271"/>
      <c r="NPE7" s="271"/>
      <c r="NPF7" s="271"/>
      <c r="NPG7" s="271"/>
      <c r="NPH7" s="271"/>
      <c r="NPN7" s="270"/>
      <c r="NPO7" s="271"/>
      <c r="NPP7" s="271"/>
      <c r="NPQ7" s="271"/>
      <c r="NPR7" s="271"/>
      <c r="NPS7" s="271"/>
      <c r="NPT7" s="271"/>
      <c r="NPZ7" s="270"/>
      <c r="NQA7" s="271"/>
      <c r="NQB7" s="271"/>
      <c r="NQC7" s="271"/>
      <c r="NQD7" s="271"/>
      <c r="NQE7" s="271"/>
      <c r="NQF7" s="271"/>
      <c r="NQL7" s="270"/>
      <c r="NQM7" s="271"/>
      <c r="NQN7" s="271"/>
      <c r="NQO7" s="271"/>
      <c r="NQP7" s="271"/>
      <c r="NQQ7" s="271"/>
      <c r="NQR7" s="271"/>
      <c r="NQX7" s="270"/>
      <c r="NQY7" s="271"/>
      <c r="NQZ7" s="271"/>
      <c r="NRA7" s="271"/>
      <c r="NRB7" s="271"/>
      <c r="NRC7" s="271"/>
      <c r="NRD7" s="271"/>
      <c r="NRJ7" s="270"/>
      <c r="NRK7" s="271"/>
      <c r="NRL7" s="271"/>
      <c r="NRM7" s="271"/>
      <c r="NRN7" s="271"/>
      <c r="NRO7" s="271"/>
      <c r="NRP7" s="271"/>
      <c r="NRV7" s="270"/>
      <c r="NRW7" s="271"/>
      <c r="NRX7" s="271"/>
      <c r="NRY7" s="271"/>
      <c r="NRZ7" s="271"/>
      <c r="NSA7" s="271"/>
      <c r="NSB7" s="271"/>
      <c r="NSH7" s="270"/>
      <c r="NSI7" s="271"/>
      <c r="NSJ7" s="271"/>
      <c r="NSK7" s="271"/>
      <c r="NSL7" s="271"/>
      <c r="NSM7" s="271"/>
      <c r="NSN7" s="271"/>
      <c r="NST7" s="270"/>
      <c r="NSU7" s="271"/>
      <c r="NSV7" s="271"/>
      <c r="NSW7" s="271"/>
      <c r="NSX7" s="271"/>
      <c r="NSY7" s="271"/>
      <c r="NSZ7" s="271"/>
      <c r="NTF7" s="270"/>
      <c r="NTG7" s="271"/>
      <c r="NTH7" s="271"/>
      <c r="NTI7" s="271"/>
      <c r="NTJ7" s="271"/>
      <c r="NTK7" s="271"/>
      <c r="NTL7" s="271"/>
      <c r="NTR7" s="270"/>
      <c r="NTS7" s="271"/>
      <c r="NTT7" s="271"/>
      <c r="NTU7" s="271"/>
      <c r="NTV7" s="271"/>
      <c r="NTW7" s="271"/>
      <c r="NTX7" s="271"/>
      <c r="NUD7" s="270"/>
      <c r="NUE7" s="271"/>
      <c r="NUF7" s="271"/>
      <c r="NUG7" s="271"/>
      <c r="NUH7" s="271"/>
      <c r="NUI7" s="271"/>
      <c r="NUJ7" s="271"/>
      <c r="NUP7" s="270"/>
      <c r="NUQ7" s="271"/>
      <c r="NUR7" s="271"/>
      <c r="NUS7" s="271"/>
      <c r="NUT7" s="271"/>
      <c r="NUU7" s="271"/>
      <c r="NUV7" s="271"/>
      <c r="NVB7" s="270"/>
      <c r="NVC7" s="271"/>
      <c r="NVD7" s="271"/>
      <c r="NVE7" s="271"/>
      <c r="NVF7" s="271"/>
      <c r="NVG7" s="271"/>
      <c r="NVH7" s="271"/>
      <c r="NVN7" s="270"/>
      <c r="NVO7" s="271"/>
      <c r="NVP7" s="271"/>
      <c r="NVQ7" s="271"/>
      <c r="NVR7" s="271"/>
      <c r="NVS7" s="271"/>
      <c r="NVT7" s="271"/>
      <c r="NVZ7" s="270"/>
      <c r="NWA7" s="271"/>
      <c r="NWB7" s="271"/>
      <c r="NWC7" s="271"/>
      <c r="NWD7" s="271"/>
      <c r="NWE7" s="271"/>
      <c r="NWF7" s="271"/>
      <c r="NWL7" s="270"/>
      <c r="NWM7" s="271"/>
      <c r="NWN7" s="271"/>
      <c r="NWO7" s="271"/>
      <c r="NWP7" s="271"/>
      <c r="NWQ7" s="271"/>
      <c r="NWR7" s="271"/>
      <c r="NWX7" s="270"/>
      <c r="NWY7" s="271"/>
      <c r="NWZ7" s="271"/>
      <c r="NXA7" s="271"/>
      <c r="NXB7" s="271"/>
      <c r="NXC7" s="271"/>
      <c r="NXD7" s="271"/>
      <c r="NXJ7" s="270"/>
      <c r="NXK7" s="271"/>
      <c r="NXL7" s="271"/>
      <c r="NXM7" s="271"/>
      <c r="NXN7" s="271"/>
      <c r="NXO7" s="271"/>
      <c r="NXP7" s="271"/>
      <c r="NXV7" s="270"/>
      <c r="NXW7" s="271"/>
      <c r="NXX7" s="271"/>
      <c r="NXY7" s="271"/>
      <c r="NXZ7" s="271"/>
      <c r="NYA7" s="271"/>
      <c r="NYB7" s="271"/>
      <c r="NYH7" s="270"/>
      <c r="NYI7" s="271"/>
      <c r="NYJ7" s="271"/>
      <c r="NYK7" s="271"/>
      <c r="NYL7" s="271"/>
      <c r="NYM7" s="271"/>
      <c r="NYN7" s="271"/>
      <c r="NYT7" s="270"/>
      <c r="NYU7" s="271"/>
      <c r="NYV7" s="271"/>
      <c r="NYW7" s="271"/>
      <c r="NYX7" s="271"/>
      <c r="NYY7" s="271"/>
      <c r="NYZ7" s="271"/>
      <c r="NZF7" s="270"/>
      <c r="NZG7" s="271"/>
      <c r="NZH7" s="271"/>
      <c r="NZI7" s="271"/>
      <c r="NZJ7" s="271"/>
      <c r="NZK7" s="271"/>
      <c r="NZL7" s="271"/>
      <c r="NZR7" s="270"/>
      <c r="NZS7" s="271"/>
      <c r="NZT7" s="271"/>
      <c r="NZU7" s="271"/>
      <c r="NZV7" s="271"/>
      <c r="NZW7" s="271"/>
      <c r="NZX7" s="271"/>
      <c r="OAD7" s="270"/>
      <c r="OAE7" s="271"/>
      <c r="OAF7" s="271"/>
      <c r="OAG7" s="271"/>
      <c r="OAH7" s="271"/>
      <c r="OAI7" s="271"/>
      <c r="OAJ7" s="271"/>
      <c r="OAP7" s="270"/>
      <c r="OAQ7" s="271"/>
      <c r="OAR7" s="271"/>
      <c r="OAS7" s="271"/>
      <c r="OAT7" s="271"/>
      <c r="OAU7" s="271"/>
      <c r="OAV7" s="271"/>
      <c r="OBB7" s="270"/>
      <c r="OBC7" s="271"/>
      <c r="OBD7" s="271"/>
      <c r="OBE7" s="271"/>
      <c r="OBF7" s="271"/>
      <c r="OBG7" s="271"/>
      <c r="OBH7" s="271"/>
      <c r="OBN7" s="270"/>
      <c r="OBO7" s="271"/>
      <c r="OBP7" s="271"/>
      <c r="OBQ7" s="271"/>
      <c r="OBR7" s="271"/>
      <c r="OBS7" s="271"/>
      <c r="OBT7" s="271"/>
      <c r="OBZ7" s="270"/>
      <c r="OCA7" s="271"/>
      <c r="OCB7" s="271"/>
      <c r="OCC7" s="271"/>
      <c r="OCD7" s="271"/>
      <c r="OCE7" s="271"/>
      <c r="OCF7" s="271"/>
      <c r="OCL7" s="270"/>
      <c r="OCM7" s="271"/>
      <c r="OCN7" s="271"/>
      <c r="OCO7" s="271"/>
      <c r="OCP7" s="271"/>
      <c r="OCQ7" s="271"/>
      <c r="OCR7" s="271"/>
      <c r="OCX7" s="270"/>
      <c r="OCY7" s="271"/>
      <c r="OCZ7" s="271"/>
      <c r="ODA7" s="271"/>
      <c r="ODB7" s="271"/>
      <c r="ODC7" s="271"/>
      <c r="ODD7" s="271"/>
      <c r="ODJ7" s="270"/>
      <c r="ODK7" s="271"/>
      <c r="ODL7" s="271"/>
      <c r="ODM7" s="271"/>
      <c r="ODN7" s="271"/>
      <c r="ODO7" s="271"/>
      <c r="ODP7" s="271"/>
      <c r="ODV7" s="270"/>
      <c r="ODW7" s="271"/>
      <c r="ODX7" s="271"/>
      <c r="ODY7" s="271"/>
      <c r="ODZ7" s="271"/>
      <c r="OEA7" s="271"/>
      <c r="OEB7" s="271"/>
      <c r="OEH7" s="270"/>
      <c r="OEI7" s="271"/>
      <c r="OEJ7" s="271"/>
      <c r="OEK7" s="271"/>
      <c r="OEL7" s="271"/>
      <c r="OEM7" s="271"/>
      <c r="OEN7" s="271"/>
      <c r="OET7" s="270"/>
      <c r="OEU7" s="271"/>
      <c r="OEV7" s="271"/>
      <c r="OEW7" s="271"/>
      <c r="OEX7" s="271"/>
      <c r="OEY7" s="271"/>
      <c r="OEZ7" s="271"/>
      <c r="OFF7" s="270"/>
      <c r="OFG7" s="271"/>
      <c r="OFH7" s="271"/>
      <c r="OFI7" s="271"/>
      <c r="OFJ7" s="271"/>
      <c r="OFK7" s="271"/>
      <c r="OFL7" s="271"/>
      <c r="OFR7" s="270"/>
      <c r="OFS7" s="271"/>
      <c r="OFT7" s="271"/>
      <c r="OFU7" s="271"/>
      <c r="OFV7" s="271"/>
      <c r="OFW7" s="271"/>
      <c r="OFX7" s="271"/>
      <c r="OGD7" s="270"/>
      <c r="OGE7" s="271"/>
      <c r="OGF7" s="271"/>
      <c r="OGG7" s="271"/>
      <c r="OGH7" s="271"/>
      <c r="OGI7" s="271"/>
      <c r="OGJ7" s="271"/>
      <c r="OGP7" s="270"/>
      <c r="OGQ7" s="271"/>
      <c r="OGR7" s="271"/>
      <c r="OGS7" s="271"/>
      <c r="OGT7" s="271"/>
      <c r="OGU7" s="271"/>
      <c r="OGV7" s="271"/>
      <c r="OHB7" s="270"/>
      <c r="OHC7" s="271"/>
      <c r="OHD7" s="271"/>
      <c r="OHE7" s="271"/>
      <c r="OHF7" s="271"/>
      <c r="OHG7" s="271"/>
      <c r="OHH7" s="271"/>
      <c r="OHN7" s="270"/>
      <c r="OHO7" s="271"/>
      <c r="OHP7" s="271"/>
      <c r="OHQ7" s="271"/>
      <c r="OHR7" s="271"/>
      <c r="OHS7" s="271"/>
      <c r="OHT7" s="271"/>
      <c r="OHZ7" s="270"/>
      <c r="OIA7" s="271"/>
      <c r="OIB7" s="271"/>
      <c r="OIC7" s="271"/>
      <c r="OID7" s="271"/>
      <c r="OIE7" s="271"/>
      <c r="OIF7" s="271"/>
      <c r="OIL7" s="270"/>
      <c r="OIM7" s="271"/>
      <c r="OIN7" s="271"/>
      <c r="OIO7" s="271"/>
      <c r="OIP7" s="271"/>
      <c r="OIQ7" s="271"/>
      <c r="OIR7" s="271"/>
      <c r="OIX7" s="270"/>
      <c r="OIY7" s="271"/>
      <c r="OIZ7" s="271"/>
      <c r="OJA7" s="271"/>
      <c r="OJB7" s="271"/>
      <c r="OJC7" s="271"/>
      <c r="OJD7" s="271"/>
      <c r="OJJ7" s="270"/>
      <c r="OJK7" s="271"/>
      <c r="OJL7" s="271"/>
      <c r="OJM7" s="271"/>
      <c r="OJN7" s="271"/>
      <c r="OJO7" s="271"/>
      <c r="OJP7" s="271"/>
      <c r="OJV7" s="270"/>
      <c r="OJW7" s="271"/>
      <c r="OJX7" s="271"/>
      <c r="OJY7" s="271"/>
      <c r="OJZ7" s="271"/>
      <c r="OKA7" s="271"/>
      <c r="OKB7" s="271"/>
      <c r="OKH7" s="270"/>
      <c r="OKI7" s="271"/>
      <c r="OKJ7" s="271"/>
      <c r="OKK7" s="271"/>
      <c r="OKL7" s="271"/>
      <c r="OKM7" s="271"/>
      <c r="OKN7" s="271"/>
      <c r="OKT7" s="270"/>
      <c r="OKU7" s="271"/>
      <c r="OKV7" s="271"/>
      <c r="OKW7" s="271"/>
      <c r="OKX7" s="271"/>
      <c r="OKY7" s="271"/>
      <c r="OKZ7" s="271"/>
      <c r="OLF7" s="270"/>
      <c r="OLG7" s="271"/>
      <c r="OLH7" s="271"/>
      <c r="OLI7" s="271"/>
      <c r="OLJ7" s="271"/>
      <c r="OLK7" s="271"/>
      <c r="OLL7" s="271"/>
      <c r="OLR7" s="270"/>
      <c r="OLS7" s="271"/>
      <c r="OLT7" s="271"/>
      <c r="OLU7" s="271"/>
      <c r="OLV7" s="271"/>
      <c r="OLW7" s="271"/>
      <c r="OLX7" s="271"/>
      <c r="OMD7" s="270"/>
      <c r="OME7" s="271"/>
      <c r="OMF7" s="271"/>
      <c r="OMG7" s="271"/>
      <c r="OMH7" s="271"/>
      <c r="OMI7" s="271"/>
      <c r="OMJ7" s="271"/>
      <c r="OMP7" s="270"/>
      <c r="OMQ7" s="271"/>
      <c r="OMR7" s="271"/>
      <c r="OMS7" s="271"/>
      <c r="OMT7" s="271"/>
      <c r="OMU7" s="271"/>
      <c r="OMV7" s="271"/>
      <c r="ONB7" s="270"/>
      <c r="ONC7" s="271"/>
      <c r="OND7" s="271"/>
      <c r="ONE7" s="271"/>
      <c r="ONF7" s="271"/>
      <c r="ONG7" s="271"/>
      <c r="ONH7" s="271"/>
      <c r="ONN7" s="270"/>
      <c r="ONO7" s="271"/>
      <c r="ONP7" s="271"/>
      <c r="ONQ7" s="271"/>
      <c r="ONR7" s="271"/>
      <c r="ONS7" s="271"/>
      <c r="ONT7" s="271"/>
      <c r="ONZ7" s="270"/>
      <c r="OOA7" s="271"/>
      <c r="OOB7" s="271"/>
      <c r="OOC7" s="271"/>
      <c r="OOD7" s="271"/>
      <c r="OOE7" s="271"/>
      <c r="OOF7" s="271"/>
      <c r="OOL7" s="270"/>
      <c r="OOM7" s="271"/>
      <c r="OON7" s="271"/>
      <c r="OOO7" s="271"/>
      <c r="OOP7" s="271"/>
      <c r="OOQ7" s="271"/>
      <c r="OOR7" s="271"/>
      <c r="OOX7" s="270"/>
      <c r="OOY7" s="271"/>
      <c r="OOZ7" s="271"/>
      <c r="OPA7" s="271"/>
      <c r="OPB7" s="271"/>
      <c r="OPC7" s="271"/>
      <c r="OPD7" s="271"/>
      <c r="OPJ7" s="270"/>
      <c r="OPK7" s="271"/>
      <c r="OPL7" s="271"/>
      <c r="OPM7" s="271"/>
      <c r="OPN7" s="271"/>
      <c r="OPO7" s="271"/>
      <c r="OPP7" s="271"/>
      <c r="OPV7" s="270"/>
      <c r="OPW7" s="271"/>
      <c r="OPX7" s="271"/>
      <c r="OPY7" s="271"/>
      <c r="OPZ7" s="271"/>
      <c r="OQA7" s="271"/>
      <c r="OQB7" s="271"/>
      <c r="OQH7" s="270"/>
      <c r="OQI7" s="271"/>
      <c r="OQJ7" s="271"/>
      <c r="OQK7" s="271"/>
      <c r="OQL7" s="271"/>
      <c r="OQM7" s="271"/>
      <c r="OQN7" s="271"/>
      <c r="OQT7" s="270"/>
      <c r="OQU7" s="271"/>
      <c r="OQV7" s="271"/>
      <c r="OQW7" s="271"/>
      <c r="OQX7" s="271"/>
      <c r="OQY7" s="271"/>
      <c r="OQZ7" s="271"/>
      <c r="ORF7" s="270"/>
      <c r="ORG7" s="271"/>
      <c r="ORH7" s="271"/>
      <c r="ORI7" s="271"/>
      <c r="ORJ7" s="271"/>
      <c r="ORK7" s="271"/>
      <c r="ORL7" s="271"/>
      <c r="ORR7" s="270"/>
      <c r="ORS7" s="271"/>
      <c r="ORT7" s="271"/>
      <c r="ORU7" s="271"/>
      <c r="ORV7" s="271"/>
      <c r="ORW7" s="271"/>
      <c r="ORX7" s="271"/>
      <c r="OSD7" s="270"/>
      <c r="OSE7" s="271"/>
      <c r="OSF7" s="271"/>
      <c r="OSG7" s="271"/>
      <c r="OSH7" s="271"/>
      <c r="OSI7" s="271"/>
      <c r="OSJ7" s="271"/>
      <c r="OSP7" s="270"/>
      <c r="OSQ7" s="271"/>
      <c r="OSR7" s="271"/>
      <c r="OSS7" s="271"/>
      <c r="OST7" s="271"/>
      <c r="OSU7" s="271"/>
      <c r="OSV7" s="271"/>
      <c r="OTB7" s="270"/>
      <c r="OTC7" s="271"/>
      <c r="OTD7" s="271"/>
      <c r="OTE7" s="271"/>
      <c r="OTF7" s="271"/>
      <c r="OTG7" s="271"/>
      <c r="OTH7" s="271"/>
      <c r="OTN7" s="270"/>
      <c r="OTO7" s="271"/>
      <c r="OTP7" s="271"/>
      <c r="OTQ7" s="271"/>
      <c r="OTR7" s="271"/>
      <c r="OTS7" s="271"/>
      <c r="OTT7" s="271"/>
      <c r="OTZ7" s="270"/>
      <c r="OUA7" s="271"/>
      <c r="OUB7" s="271"/>
      <c r="OUC7" s="271"/>
      <c r="OUD7" s="271"/>
      <c r="OUE7" s="271"/>
      <c r="OUF7" s="271"/>
      <c r="OUL7" s="270"/>
      <c r="OUM7" s="271"/>
      <c r="OUN7" s="271"/>
      <c r="OUO7" s="271"/>
      <c r="OUP7" s="271"/>
      <c r="OUQ7" s="271"/>
      <c r="OUR7" s="271"/>
      <c r="OUX7" s="270"/>
      <c r="OUY7" s="271"/>
      <c r="OUZ7" s="271"/>
      <c r="OVA7" s="271"/>
      <c r="OVB7" s="271"/>
      <c r="OVC7" s="271"/>
      <c r="OVD7" s="271"/>
      <c r="OVJ7" s="270"/>
      <c r="OVK7" s="271"/>
      <c r="OVL7" s="271"/>
      <c r="OVM7" s="271"/>
      <c r="OVN7" s="271"/>
      <c r="OVO7" s="271"/>
      <c r="OVP7" s="271"/>
      <c r="OVV7" s="270"/>
      <c r="OVW7" s="271"/>
      <c r="OVX7" s="271"/>
      <c r="OVY7" s="271"/>
      <c r="OVZ7" s="271"/>
      <c r="OWA7" s="271"/>
      <c r="OWB7" s="271"/>
      <c r="OWH7" s="270"/>
      <c r="OWI7" s="271"/>
      <c r="OWJ7" s="271"/>
      <c r="OWK7" s="271"/>
      <c r="OWL7" s="271"/>
      <c r="OWM7" s="271"/>
      <c r="OWN7" s="271"/>
      <c r="OWT7" s="270"/>
      <c r="OWU7" s="271"/>
      <c r="OWV7" s="271"/>
      <c r="OWW7" s="271"/>
      <c r="OWX7" s="271"/>
      <c r="OWY7" s="271"/>
      <c r="OWZ7" s="271"/>
      <c r="OXF7" s="270"/>
      <c r="OXG7" s="271"/>
      <c r="OXH7" s="271"/>
      <c r="OXI7" s="271"/>
      <c r="OXJ7" s="271"/>
      <c r="OXK7" s="271"/>
      <c r="OXL7" s="271"/>
      <c r="OXR7" s="270"/>
      <c r="OXS7" s="271"/>
      <c r="OXT7" s="271"/>
      <c r="OXU7" s="271"/>
      <c r="OXV7" s="271"/>
      <c r="OXW7" s="271"/>
      <c r="OXX7" s="271"/>
      <c r="OYD7" s="270"/>
      <c r="OYE7" s="271"/>
      <c r="OYF7" s="271"/>
      <c r="OYG7" s="271"/>
      <c r="OYH7" s="271"/>
      <c r="OYI7" s="271"/>
      <c r="OYJ7" s="271"/>
      <c r="OYP7" s="270"/>
      <c r="OYQ7" s="271"/>
      <c r="OYR7" s="271"/>
      <c r="OYS7" s="271"/>
      <c r="OYT7" s="271"/>
      <c r="OYU7" s="271"/>
      <c r="OYV7" s="271"/>
      <c r="OZB7" s="270"/>
      <c r="OZC7" s="271"/>
      <c r="OZD7" s="271"/>
      <c r="OZE7" s="271"/>
      <c r="OZF7" s="271"/>
      <c r="OZG7" s="271"/>
      <c r="OZH7" s="271"/>
      <c r="OZN7" s="270"/>
      <c r="OZO7" s="271"/>
      <c r="OZP7" s="271"/>
      <c r="OZQ7" s="271"/>
      <c r="OZR7" s="271"/>
      <c r="OZS7" s="271"/>
      <c r="OZT7" s="271"/>
      <c r="OZZ7" s="270"/>
      <c r="PAA7" s="271"/>
      <c r="PAB7" s="271"/>
      <c r="PAC7" s="271"/>
      <c r="PAD7" s="271"/>
      <c r="PAE7" s="271"/>
      <c r="PAF7" s="271"/>
      <c r="PAL7" s="270"/>
      <c r="PAM7" s="271"/>
      <c r="PAN7" s="271"/>
      <c r="PAO7" s="271"/>
      <c r="PAP7" s="271"/>
      <c r="PAQ7" s="271"/>
      <c r="PAR7" s="271"/>
      <c r="PAX7" s="270"/>
      <c r="PAY7" s="271"/>
      <c r="PAZ7" s="271"/>
      <c r="PBA7" s="271"/>
      <c r="PBB7" s="271"/>
      <c r="PBC7" s="271"/>
      <c r="PBD7" s="271"/>
      <c r="PBJ7" s="270"/>
      <c r="PBK7" s="271"/>
      <c r="PBL7" s="271"/>
      <c r="PBM7" s="271"/>
      <c r="PBN7" s="271"/>
      <c r="PBO7" s="271"/>
      <c r="PBP7" s="271"/>
      <c r="PBV7" s="270"/>
      <c r="PBW7" s="271"/>
      <c r="PBX7" s="271"/>
      <c r="PBY7" s="271"/>
      <c r="PBZ7" s="271"/>
      <c r="PCA7" s="271"/>
      <c r="PCB7" s="271"/>
      <c r="PCH7" s="270"/>
      <c r="PCI7" s="271"/>
      <c r="PCJ7" s="271"/>
      <c r="PCK7" s="271"/>
      <c r="PCL7" s="271"/>
      <c r="PCM7" s="271"/>
      <c r="PCN7" s="271"/>
      <c r="PCT7" s="270"/>
      <c r="PCU7" s="271"/>
      <c r="PCV7" s="271"/>
      <c r="PCW7" s="271"/>
      <c r="PCX7" s="271"/>
      <c r="PCY7" s="271"/>
      <c r="PCZ7" s="271"/>
      <c r="PDF7" s="270"/>
      <c r="PDG7" s="271"/>
      <c r="PDH7" s="271"/>
      <c r="PDI7" s="271"/>
      <c r="PDJ7" s="271"/>
      <c r="PDK7" s="271"/>
      <c r="PDL7" s="271"/>
      <c r="PDR7" s="270"/>
      <c r="PDS7" s="271"/>
      <c r="PDT7" s="271"/>
      <c r="PDU7" s="271"/>
      <c r="PDV7" s="271"/>
      <c r="PDW7" s="271"/>
      <c r="PDX7" s="271"/>
      <c r="PED7" s="270"/>
      <c r="PEE7" s="271"/>
      <c r="PEF7" s="271"/>
      <c r="PEG7" s="271"/>
      <c r="PEH7" s="271"/>
      <c r="PEI7" s="271"/>
      <c r="PEJ7" s="271"/>
      <c r="PEP7" s="270"/>
      <c r="PEQ7" s="271"/>
      <c r="PER7" s="271"/>
      <c r="PES7" s="271"/>
      <c r="PET7" s="271"/>
      <c r="PEU7" s="271"/>
      <c r="PEV7" s="271"/>
      <c r="PFB7" s="270"/>
      <c r="PFC7" s="271"/>
      <c r="PFD7" s="271"/>
      <c r="PFE7" s="271"/>
      <c r="PFF7" s="271"/>
      <c r="PFG7" s="271"/>
      <c r="PFH7" s="271"/>
      <c r="PFN7" s="270"/>
      <c r="PFO7" s="271"/>
      <c r="PFP7" s="271"/>
      <c r="PFQ7" s="271"/>
      <c r="PFR7" s="271"/>
      <c r="PFS7" s="271"/>
      <c r="PFT7" s="271"/>
      <c r="PFZ7" s="270"/>
      <c r="PGA7" s="271"/>
      <c r="PGB7" s="271"/>
      <c r="PGC7" s="271"/>
      <c r="PGD7" s="271"/>
      <c r="PGE7" s="271"/>
      <c r="PGF7" s="271"/>
      <c r="PGL7" s="270"/>
      <c r="PGM7" s="271"/>
      <c r="PGN7" s="271"/>
      <c r="PGO7" s="271"/>
      <c r="PGP7" s="271"/>
      <c r="PGQ7" s="271"/>
      <c r="PGR7" s="271"/>
      <c r="PGX7" s="270"/>
      <c r="PGY7" s="271"/>
      <c r="PGZ7" s="271"/>
      <c r="PHA7" s="271"/>
      <c r="PHB7" s="271"/>
      <c r="PHC7" s="271"/>
      <c r="PHD7" s="271"/>
      <c r="PHJ7" s="270"/>
      <c r="PHK7" s="271"/>
      <c r="PHL7" s="271"/>
      <c r="PHM7" s="271"/>
      <c r="PHN7" s="271"/>
      <c r="PHO7" s="271"/>
      <c r="PHP7" s="271"/>
      <c r="PHV7" s="270"/>
      <c r="PHW7" s="271"/>
      <c r="PHX7" s="271"/>
      <c r="PHY7" s="271"/>
      <c r="PHZ7" s="271"/>
      <c r="PIA7" s="271"/>
      <c r="PIB7" s="271"/>
      <c r="PIH7" s="270"/>
      <c r="PII7" s="271"/>
      <c r="PIJ7" s="271"/>
      <c r="PIK7" s="271"/>
      <c r="PIL7" s="271"/>
      <c r="PIM7" s="271"/>
      <c r="PIN7" s="271"/>
      <c r="PIT7" s="270"/>
      <c r="PIU7" s="271"/>
      <c r="PIV7" s="271"/>
      <c r="PIW7" s="271"/>
      <c r="PIX7" s="271"/>
      <c r="PIY7" s="271"/>
      <c r="PIZ7" s="271"/>
      <c r="PJF7" s="270"/>
      <c r="PJG7" s="271"/>
      <c r="PJH7" s="271"/>
      <c r="PJI7" s="271"/>
      <c r="PJJ7" s="271"/>
      <c r="PJK7" s="271"/>
      <c r="PJL7" s="271"/>
      <c r="PJR7" s="270"/>
      <c r="PJS7" s="271"/>
      <c r="PJT7" s="271"/>
      <c r="PJU7" s="271"/>
      <c r="PJV7" s="271"/>
      <c r="PJW7" s="271"/>
      <c r="PJX7" s="271"/>
      <c r="PKD7" s="270"/>
      <c r="PKE7" s="271"/>
      <c r="PKF7" s="271"/>
      <c r="PKG7" s="271"/>
      <c r="PKH7" s="271"/>
      <c r="PKI7" s="271"/>
      <c r="PKJ7" s="271"/>
      <c r="PKP7" s="270"/>
      <c r="PKQ7" s="271"/>
      <c r="PKR7" s="271"/>
      <c r="PKS7" s="271"/>
      <c r="PKT7" s="271"/>
      <c r="PKU7" s="271"/>
      <c r="PKV7" s="271"/>
      <c r="PLB7" s="270"/>
      <c r="PLC7" s="271"/>
      <c r="PLD7" s="271"/>
      <c r="PLE7" s="271"/>
      <c r="PLF7" s="271"/>
      <c r="PLG7" s="271"/>
      <c r="PLH7" s="271"/>
      <c r="PLN7" s="270"/>
      <c r="PLO7" s="271"/>
      <c r="PLP7" s="271"/>
      <c r="PLQ7" s="271"/>
      <c r="PLR7" s="271"/>
      <c r="PLS7" s="271"/>
      <c r="PLT7" s="271"/>
      <c r="PLZ7" s="270"/>
      <c r="PMA7" s="271"/>
      <c r="PMB7" s="271"/>
      <c r="PMC7" s="271"/>
      <c r="PMD7" s="271"/>
      <c r="PME7" s="271"/>
      <c r="PMF7" s="271"/>
      <c r="PML7" s="270"/>
      <c r="PMM7" s="271"/>
      <c r="PMN7" s="271"/>
      <c r="PMO7" s="271"/>
      <c r="PMP7" s="271"/>
      <c r="PMQ7" s="271"/>
      <c r="PMR7" s="271"/>
      <c r="PMX7" s="270"/>
      <c r="PMY7" s="271"/>
      <c r="PMZ7" s="271"/>
      <c r="PNA7" s="271"/>
      <c r="PNB7" s="271"/>
      <c r="PNC7" s="271"/>
      <c r="PND7" s="271"/>
      <c r="PNJ7" s="270"/>
      <c r="PNK7" s="271"/>
      <c r="PNL7" s="271"/>
      <c r="PNM7" s="271"/>
      <c r="PNN7" s="271"/>
      <c r="PNO7" s="271"/>
      <c r="PNP7" s="271"/>
      <c r="PNV7" s="270"/>
      <c r="PNW7" s="271"/>
      <c r="PNX7" s="271"/>
      <c r="PNY7" s="271"/>
      <c r="PNZ7" s="271"/>
      <c r="POA7" s="271"/>
      <c r="POB7" s="271"/>
      <c r="POH7" s="270"/>
      <c r="POI7" s="271"/>
      <c r="POJ7" s="271"/>
      <c r="POK7" s="271"/>
      <c r="POL7" s="271"/>
      <c r="POM7" s="271"/>
      <c r="PON7" s="271"/>
      <c r="POT7" s="270"/>
      <c r="POU7" s="271"/>
      <c r="POV7" s="271"/>
      <c r="POW7" s="271"/>
      <c r="POX7" s="271"/>
      <c r="POY7" s="271"/>
      <c r="POZ7" s="271"/>
      <c r="PPF7" s="270"/>
      <c r="PPG7" s="271"/>
      <c r="PPH7" s="271"/>
      <c r="PPI7" s="271"/>
      <c r="PPJ7" s="271"/>
      <c r="PPK7" s="271"/>
      <c r="PPL7" s="271"/>
      <c r="PPR7" s="270"/>
      <c r="PPS7" s="271"/>
      <c r="PPT7" s="271"/>
      <c r="PPU7" s="271"/>
      <c r="PPV7" s="271"/>
      <c r="PPW7" s="271"/>
      <c r="PPX7" s="271"/>
      <c r="PQD7" s="270"/>
      <c r="PQE7" s="271"/>
      <c r="PQF7" s="271"/>
      <c r="PQG7" s="271"/>
      <c r="PQH7" s="271"/>
      <c r="PQI7" s="271"/>
      <c r="PQJ7" s="271"/>
      <c r="PQP7" s="270"/>
      <c r="PQQ7" s="271"/>
      <c r="PQR7" s="271"/>
      <c r="PQS7" s="271"/>
      <c r="PQT7" s="271"/>
      <c r="PQU7" s="271"/>
      <c r="PQV7" s="271"/>
      <c r="PRB7" s="270"/>
      <c r="PRC7" s="271"/>
      <c r="PRD7" s="271"/>
      <c r="PRE7" s="271"/>
      <c r="PRF7" s="271"/>
      <c r="PRG7" s="271"/>
      <c r="PRH7" s="271"/>
      <c r="PRN7" s="270"/>
      <c r="PRO7" s="271"/>
      <c r="PRP7" s="271"/>
      <c r="PRQ7" s="271"/>
      <c r="PRR7" s="271"/>
      <c r="PRS7" s="271"/>
      <c r="PRT7" s="271"/>
      <c r="PRZ7" s="270"/>
      <c r="PSA7" s="271"/>
      <c r="PSB7" s="271"/>
      <c r="PSC7" s="271"/>
      <c r="PSD7" s="271"/>
      <c r="PSE7" s="271"/>
      <c r="PSF7" s="271"/>
      <c r="PSL7" s="270"/>
      <c r="PSM7" s="271"/>
      <c r="PSN7" s="271"/>
      <c r="PSO7" s="271"/>
      <c r="PSP7" s="271"/>
      <c r="PSQ7" s="271"/>
      <c r="PSR7" s="271"/>
      <c r="PSX7" s="270"/>
      <c r="PSY7" s="271"/>
      <c r="PSZ7" s="271"/>
      <c r="PTA7" s="271"/>
      <c r="PTB7" s="271"/>
      <c r="PTC7" s="271"/>
      <c r="PTD7" s="271"/>
      <c r="PTJ7" s="270"/>
      <c r="PTK7" s="271"/>
      <c r="PTL7" s="271"/>
      <c r="PTM7" s="271"/>
      <c r="PTN7" s="271"/>
      <c r="PTO7" s="271"/>
      <c r="PTP7" s="271"/>
      <c r="PTV7" s="270"/>
      <c r="PTW7" s="271"/>
      <c r="PTX7" s="271"/>
      <c r="PTY7" s="271"/>
      <c r="PTZ7" s="271"/>
      <c r="PUA7" s="271"/>
      <c r="PUB7" s="271"/>
      <c r="PUH7" s="270"/>
      <c r="PUI7" s="271"/>
      <c r="PUJ7" s="271"/>
      <c r="PUK7" s="271"/>
      <c r="PUL7" s="271"/>
      <c r="PUM7" s="271"/>
      <c r="PUN7" s="271"/>
      <c r="PUT7" s="270"/>
      <c r="PUU7" s="271"/>
      <c r="PUV7" s="271"/>
      <c r="PUW7" s="271"/>
      <c r="PUX7" s="271"/>
      <c r="PUY7" s="271"/>
      <c r="PUZ7" s="271"/>
      <c r="PVF7" s="270"/>
      <c r="PVG7" s="271"/>
      <c r="PVH7" s="271"/>
      <c r="PVI7" s="271"/>
      <c r="PVJ7" s="271"/>
      <c r="PVK7" s="271"/>
      <c r="PVL7" s="271"/>
      <c r="PVR7" s="270"/>
      <c r="PVS7" s="271"/>
      <c r="PVT7" s="271"/>
      <c r="PVU7" s="271"/>
      <c r="PVV7" s="271"/>
      <c r="PVW7" s="271"/>
      <c r="PVX7" s="271"/>
      <c r="PWD7" s="270"/>
      <c r="PWE7" s="271"/>
      <c r="PWF7" s="271"/>
      <c r="PWG7" s="271"/>
      <c r="PWH7" s="271"/>
      <c r="PWI7" s="271"/>
      <c r="PWJ7" s="271"/>
      <c r="PWP7" s="270"/>
      <c r="PWQ7" s="271"/>
      <c r="PWR7" s="271"/>
      <c r="PWS7" s="271"/>
      <c r="PWT7" s="271"/>
      <c r="PWU7" s="271"/>
      <c r="PWV7" s="271"/>
      <c r="PXB7" s="270"/>
      <c r="PXC7" s="271"/>
      <c r="PXD7" s="271"/>
      <c r="PXE7" s="271"/>
      <c r="PXF7" s="271"/>
      <c r="PXG7" s="271"/>
      <c r="PXH7" s="271"/>
      <c r="PXN7" s="270"/>
      <c r="PXO7" s="271"/>
      <c r="PXP7" s="271"/>
      <c r="PXQ7" s="271"/>
      <c r="PXR7" s="271"/>
      <c r="PXS7" s="271"/>
      <c r="PXT7" s="271"/>
      <c r="PXZ7" s="270"/>
      <c r="PYA7" s="271"/>
      <c r="PYB7" s="271"/>
      <c r="PYC7" s="271"/>
      <c r="PYD7" s="271"/>
      <c r="PYE7" s="271"/>
      <c r="PYF7" s="271"/>
      <c r="PYL7" s="270"/>
      <c r="PYM7" s="271"/>
      <c r="PYN7" s="271"/>
      <c r="PYO7" s="271"/>
      <c r="PYP7" s="271"/>
      <c r="PYQ7" s="271"/>
      <c r="PYR7" s="271"/>
      <c r="PYX7" s="270"/>
      <c r="PYY7" s="271"/>
      <c r="PYZ7" s="271"/>
      <c r="PZA7" s="271"/>
      <c r="PZB7" s="271"/>
      <c r="PZC7" s="271"/>
      <c r="PZD7" s="271"/>
      <c r="PZJ7" s="270"/>
      <c r="PZK7" s="271"/>
      <c r="PZL7" s="271"/>
      <c r="PZM7" s="271"/>
      <c r="PZN7" s="271"/>
      <c r="PZO7" s="271"/>
      <c r="PZP7" s="271"/>
      <c r="PZV7" s="270"/>
      <c r="PZW7" s="271"/>
      <c r="PZX7" s="271"/>
      <c r="PZY7" s="271"/>
      <c r="PZZ7" s="271"/>
      <c r="QAA7" s="271"/>
      <c r="QAB7" s="271"/>
      <c r="QAH7" s="270"/>
      <c r="QAI7" s="271"/>
      <c r="QAJ7" s="271"/>
      <c r="QAK7" s="271"/>
      <c r="QAL7" s="271"/>
      <c r="QAM7" s="271"/>
      <c r="QAN7" s="271"/>
      <c r="QAT7" s="270"/>
      <c r="QAU7" s="271"/>
      <c r="QAV7" s="271"/>
      <c r="QAW7" s="271"/>
      <c r="QAX7" s="271"/>
      <c r="QAY7" s="271"/>
      <c r="QAZ7" s="271"/>
      <c r="QBF7" s="270"/>
      <c r="QBG7" s="271"/>
      <c r="QBH7" s="271"/>
      <c r="QBI7" s="271"/>
      <c r="QBJ7" s="271"/>
      <c r="QBK7" s="271"/>
      <c r="QBL7" s="271"/>
      <c r="QBR7" s="270"/>
      <c r="QBS7" s="271"/>
      <c r="QBT7" s="271"/>
      <c r="QBU7" s="271"/>
      <c r="QBV7" s="271"/>
      <c r="QBW7" s="271"/>
      <c r="QBX7" s="271"/>
      <c r="QCD7" s="270"/>
      <c r="QCE7" s="271"/>
      <c r="QCF7" s="271"/>
      <c r="QCG7" s="271"/>
      <c r="QCH7" s="271"/>
      <c r="QCI7" s="271"/>
      <c r="QCJ7" s="271"/>
      <c r="QCP7" s="270"/>
      <c r="QCQ7" s="271"/>
      <c r="QCR7" s="271"/>
      <c r="QCS7" s="271"/>
      <c r="QCT7" s="271"/>
      <c r="QCU7" s="271"/>
      <c r="QCV7" s="271"/>
      <c r="QDB7" s="270"/>
      <c r="QDC7" s="271"/>
      <c r="QDD7" s="271"/>
      <c r="QDE7" s="271"/>
      <c r="QDF7" s="271"/>
      <c r="QDG7" s="271"/>
      <c r="QDH7" s="271"/>
      <c r="QDN7" s="270"/>
      <c r="QDO7" s="271"/>
      <c r="QDP7" s="271"/>
      <c r="QDQ7" s="271"/>
      <c r="QDR7" s="271"/>
      <c r="QDS7" s="271"/>
      <c r="QDT7" s="271"/>
      <c r="QDZ7" s="270"/>
      <c r="QEA7" s="271"/>
      <c r="QEB7" s="271"/>
      <c r="QEC7" s="271"/>
      <c r="QED7" s="271"/>
      <c r="QEE7" s="271"/>
      <c r="QEF7" s="271"/>
      <c r="QEL7" s="270"/>
      <c r="QEM7" s="271"/>
      <c r="QEN7" s="271"/>
      <c r="QEO7" s="271"/>
      <c r="QEP7" s="271"/>
      <c r="QEQ7" s="271"/>
      <c r="QER7" s="271"/>
      <c r="QEX7" s="270"/>
      <c r="QEY7" s="271"/>
      <c r="QEZ7" s="271"/>
      <c r="QFA7" s="271"/>
      <c r="QFB7" s="271"/>
      <c r="QFC7" s="271"/>
      <c r="QFD7" s="271"/>
      <c r="QFJ7" s="270"/>
      <c r="QFK7" s="271"/>
      <c r="QFL7" s="271"/>
      <c r="QFM7" s="271"/>
      <c r="QFN7" s="271"/>
      <c r="QFO7" s="271"/>
      <c r="QFP7" s="271"/>
      <c r="QFV7" s="270"/>
      <c r="QFW7" s="271"/>
      <c r="QFX7" s="271"/>
      <c r="QFY7" s="271"/>
      <c r="QFZ7" s="271"/>
      <c r="QGA7" s="271"/>
      <c r="QGB7" s="271"/>
      <c r="QGH7" s="270"/>
      <c r="QGI7" s="271"/>
      <c r="QGJ7" s="271"/>
      <c r="QGK7" s="271"/>
      <c r="QGL7" s="271"/>
      <c r="QGM7" s="271"/>
      <c r="QGN7" s="271"/>
      <c r="QGT7" s="270"/>
      <c r="QGU7" s="271"/>
      <c r="QGV7" s="271"/>
      <c r="QGW7" s="271"/>
      <c r="QGX7" s="271"/>
      <c r="QGY7" s="271"/>
      <c r="QGZ7" s="271"/>
      <c r="QHF7" s="270"/>
      <c r="QHG7" s="271"/>
      <c r="QHH7" s="271"/>
      <c r="QHI7" s="271"/>
      <c r="QHJ7" s="271"/>
      <c r="QHK7" s="271"/>
      <c r="QHL7" s="271"/>
      <c r="QHR7" s="270"/>
      <c r="QHS7" s="271"/>
      <c r="QHT7" s="271"/>
      <c r="QHU7" s="271"/>
      <c r="QHV7" s="271"/>
      <c r="QHW7" s="271"/>
      <c r="QHX7" s="271"/>
      <c r="QID7" s="270"/>
      <c r="QIE7" s="271"/>
      <c r="QIF7" s="271"/>
      <c r="QIG7" s="271"/>
      <c r="QIH7" s="271"/>
      <c r="QII7" s="271"/>
      <c r="QIJ7" s="271"/>
      <c r="QIP7" s="270"/>
      <c r="QIQ7" s="271"/>
      <c r="QIR7" s="271"/>
      <c r="QIS7" s="271"/>
      <c r="QIT7" s="271"/>
      <c r="QIU7" s="271"/>
      <c r="QIV7" s="271"/>
      <c r="QJB7" s="270"/>
      <c r="QJC7" s="271"/>
      <c r="QJD7" s="271"/>
      <c r="QJE7" s="271"/>
      <c r="QJF7" s="271"/>
      <c r="QJG7" s="271"/>
      <c r="QJH7" s="271"/>
      <c r="QJN7" s="270"/>
      <c r="QJO7" s="271"/>
      <c r="QJP7" s="271"/>
      <c r="QJQ7" s="271"/>
      <c r="QJR7" s="271"/>
      <c r="QJS7" s="271"/>
      <c r="QJT7" s="271"/>
      <c r="QJZ7" s="270"/>
      <c r="QKA7" s="271"/>
      <c r="QKB7" s="271"/>
      <c r="QKC7" s="271"/>
      <c r="QKD7" s="271"/>
      <c r="QKE7" s="271"/>
      <c r="QKF7" s="271"/>
      <c r="QKL7" s="270"/>
      <c r="QKM7" s="271"/>
      <c r="QKN7" s="271"/>
      <c r="QKO7" s="271"/>
      <c r="QKP7" s="271"/>
      <c r="QKQ7" s="271"/>
      <c r="QKR7" s="271"/>
      <c r="QKX7" s="270"/>
      <c r="QKY7" s="271"/>
      <c r="QKZ7" s="271"/>
      <c r="QLA7" s="271"/>
      <c r="QLB7" s="271"/>
      <c r="QLC7" s="271"/>
      <c r="QLD7" s="271"/>
      <c r="QLJ7" s="270"/>
      <c r="QLK7" s="271"/>
      <c r="QLL7" s="271"/>
      <c r="QLM7" s="271"/>
      <c r="QLN7" s="271"/>
      <c r="QLO7" s="271"/>
      <c r="QLP7" s="271"/>
      <c r="QLV7" s="270"/>
      <c r="QLW7" s="271"/>
      <c r="QLX7" s="271"/>
      <c r="QLY7" s="271"/>
      <c r="QLZ7" s="271"/>
      <c r="QMA7" s="271"/>
      <c r="QMB7" s="271"/>
      <c r="QMH7" s="270"/>
      <c r="QMI7" s="271"/>
      <c r="QMJ7" s="271"/>
      <c r="QMK7" s="271"/>
      <c r="QML7" s="271"/>
      <c r="QMM7" s="271"/>
      <c r="QMN7" s="271"/>
      <c r="QMT7" s="270"/>
      <c r="QMU7" s="271"/>
      <c r="QMV7" s="271"/>
      <c r="QMW7" s="271"/>
      <c r="QMX7" s="271"/>
      <c r="QMY7" s="271"/>
      <c r="QMZ7" s="271"/>
      <c r="QNF7" s="270"/>
      <c r="QNG7" s="271"/>
      <c r="QNH7" s="271"/>
      <c r="QNI7" s="271"/>
      <c r="QNJ7" s="271"/>
      <c r="QNK7" s="271"/>
      <c r="QNL7" s="271"/>
      <c r="QNR7" s="270"/>
      <c r="QNS7" s="271"/>
      <c r="QNT7" s="271"/>
      <c r="QNU7" s="271"/>
      <c r="QNV7" s="271"/>
      <c r="QNW7" s="271"/>
      <c r="QNX7" s="271"/>
      <c r="QOD7" s="270"/>
      <c r="QOE7" s="271"/>
      <c r="QOF7" s="271"/>
      <c r="QOG7" s="271"/>
      <c r="QOH7" s="271"/>
      <c r="QOI7" s="271"/>
      <c r="QOJ7" s="271"/>
      <c r="QOP7" s="270"/>
      <c r="QOQ7" s="271"/>
      <c r="QOR7" s="271"/>
      <c r="QOS7" s="271"/>
      <c r="QOT7" s="271"/>
      <c r="QOU7" s="271"/>
      <c r="QOV7" s="271"/>
      <c r="QPB7" s="270"/>
      <c r="QPC7" s="271"/>
      <c r="QPD7" s="271"/>
      <c r="QPE7" s="271"/>
      <c r="QPF7" s="271"/>
      <c r="QPG7" s="271"/>
      <c r="QPH7" s="271"/>
      <c r="QPN7" s="270"/>
      <c r="QPO7" s="271"/>
      <c r="QPP7" s="271"/>
      <c r="QPQ7" s="271"/>
      <c r="QPR7" s="271"/>
      <c r="QPS7" s="271"/>
      <c r="QPT7" s="271"/>
      <c r="QPZ7" s="270"/>
      <c r="QQA7" s="271"/>
      <c r="QQB7" s="271"/>
      <c r="QQC7" s="271"/>
      <c r="QQD7" s="271"/>
      <c r="QQE7" s="271"/>
      <c r="QQF7" s="271"/>
      <c r="QQL7" s="270"/>
      <c r="QQM7" s="271"/>
      <c r="QQN7" s="271"/>
      <c r="QQO7" s="271"/>
      <c r="QQP7" s="271"/>
      <c r="QQQ7" s="271"/>
      <c r="QQR7" s="271"/>
      <c r="QQX7" s="270"/>
      <c r="QQY7" s="271"/>
      <c r="QQZ7" s="271"/>
      <c r="QRA7" s="271"/>
      <c r="QRB7" s="271"/>
      <c r="QRC7" s="271"/>
      <c r="QRD7" s="271"/>
      <c r="QRJ7" s="270"/>
      <c r="QRK7" s="271"/>
      <c r="QRL7" s="271"/>
      <c r="QRM7" s="271"/>
      <c r="QRN7" s="271"/>
      <c r="QRO7" s="271"/>
      <c r="QRP7" s="271"/>
      <c r="QRV7" s="270"/>
      <c r="QRW7" s="271"/>
      <c r="QRX7" s="271"/>
      <c r="QRY7" s="271"/>
      <c r="QRZ7" s="271"/>
      <c r="QSA7" s="271"/>
      <c r="QSB7" s="271"/>
      <c r="QSH7" s="270"/>
      <c r="QSI7" s="271"/>
      <c r="QSJ7" s="271"/>
      <c r="QSK7" s="271"/>
      <c r="QSL7" s="271"/>
      <c r="QSM7" s="271"/>
      <c r="QSN7" s="271"/>
      <c r="QST7" s="270"/>
      <c r="QSU7" s="271"/>
      <c r="QSV7" s="271"/>
      <c r="QSW7" s="271"/>
      <c r="QSX7" s="271"/>
      <c r="QSY7" s="271"/>
      <c r="QSZ7" s="271"/>
      <c r="QTF7" s="270"/>
      <c r="QTG7" s="271"/>
      <c r="QTH7" s="271"/>
      <c r="QTI7" s="271"/>
      <c r="QTJ7" s="271"/>
      <c r="QTK7" s="271"/>
      <c r="QTL7" s="271"/>
      <c r="QTR7" s="270"/>
      <c r="QTS7" s="271"/>
      <c r="QTT7" s="271"/>
      <c r="QTU7" s="271"/>
      <c r="QTV7" s="271"/>
      <c r="QTW7" s="271"/>
      <c r="QTX7" s="271"/>
      <c r="QUD7" s="270"/>
      <c r="QUE7" s="271"/>
      <c r="QUF7" s="271"/>
      <c r="QUG7" s="271"/>
      <c r="QUH7" s="271"/>
      <c r="QUI7" s="271"/>
      <c r="QUJ7" s="271"/>
      <c r="QUP7" s="270"/>
      <c r="QUQ7" s="271"/>
      <c r="QUR7" s="271"/>
      <c r="QUS7" s="271"/>
      <c r="QUT7" s="271"/>
      <c r="QUU7" s="271"/>
      <c r="QUV7" s="271"/>
      <c r="QVB7" s="270"/>
      <c r="QVC7" s="271"/>
      <c r="QVD7" s="271"/>
      <c r="QVE7" s="271"/>
      <c r="QVF7" s="271"/>
      <c r="QVG7" s="271"/>
      <c r="QVH7" s="271"/>
      <c r="QVN7" s="270"/>
      <c r="QVO7" s="271"/>
      <c r="QVP7" s="271"/>
      <c r="QVQ7" s="271"/>
      <c r="QVR7" s="271"/>
      <c r="QVS7" s="271"/>
      <c r="QVT7" s="271"/>
      <c r="QVZ7" s="270"/>
      <c r="QWA7" s="271"/>
      <c r="QWB7" s="271"/>
      <c r="QWC7" s="271"/>
      <c r="QWD7" s="271"/>
      <c r="QWE7" s="271"/>
      <c r="QWF7" s="271"/>
      <c r="QWL7" s="270"/>
      <c r="QWM7" s="271"/>
      <c r="QWN7" s="271"/>
      <c r="QWO7" s="271"/>
      <c r="QWP7" s="271"/>
      <c r="QWQ7" s="271"/>
      <c r="QWR7" s="271"/>
      <c r="QWX7" s="270"/>
      <c r="QWY7" s="271"/>
      <c r="QWZ7" s="271"/>
      <c r="QXA7" s="271"/>
      <c r="QXB7" s="271"/>
      <c r="QXC7" s="271"/>
      <c r="QXD7" s="271"/>
      <c r="QXJ7" s="270"/>
      <c r="QXK7" s="271"/>
      <c r="QXL7" s="271"/>
      <c r="QXM7" s="271"/>
      <c r="QXN7" s="271"/>
      <c r="QXO7" s="271"/>
      <c r="QXP7" s="271"/>
      <c r="QXV7" s="270"/>
      <c r="QXW7" s="271"/>
      <c r="QXX7" s="271"/>
      <c r="QXY7" s="271"/>
      <c r="QXZ7" s="271"/>
      <c r="QYA7" s="271"/>
      <c r="QYB7" s="271"/>
      <c r="QYH7" s="270"/>
      <c r="QYI7" s="271"/>
      <c r="QYJ7" s="271"/>
      <c r="QYK7" s="271"/>
      <c r="QYL7" s="271"/>
      <c r="QYM7" s="271"/>
      <c r="QYN7" s="271"/>
      <c r="QYT7" s="270"/>
      <c r="QYU7" s="271"/>
      <c r="QYV7" s="271"/>
      <c r="QYW7" s="271"/>
      <c r="QYX7" s="271"/>
      <c r="QYY7" s="271"/>
      <c r="QYZ7" s="271"/>
      <c r="QZF7" s="270"/>
      <c r="QZG7" s="271"/>
      <c r="QZH7" s="271"/>
      <c r="QZI7" s="271"/>
      <c r="QZJ7" s="271"/>
      <c r="QZK7" s="271"/>
      <c r="QZL7" s="271"/>
      <c r="QZR7" s="270"/>
      <c r="QZS7" s="271"/>
      <c r="QZT7" s="271"/>
      <c r="QZU7" s="271"/>
      <c r="QZV7" s="271"/>
      <c r="QZW7" s="271"/>
      <c r="QZX7" s="271"/>
      <c r="RAD7" s="270"/>
      <c r="RAE7" s="271"/>
      <c r="RAF7" s="271"/>
      <c r="RAG7" s="271"/>
      <c r="RAH7" s="271"/>
      <c r="RAI7" s="271"/>
      <c r="RAJ7" s="271"/>
      <c r="RAP7" s="270"/>
      <c r="RAQ7" s="271"/>
      <c r="RAR7" s="271"/>
      <c r="RAS7" s="271"/>
      <c r="RAT7" s="271"/>
      <c r="RAU7" s="271"/>
      <c r="RAV7" s="271"/>
      <c r="RBB7" s="270"/>
      <c r="RBC7" s="271"/>
      <c r="RBD7" s="271"/>
      <c r="RBE7" s="271"/>
      <c r="RBF7" s="271"/>
      <c r="RBG7" s="271"/>
      <c r="RBH7" s="271"/>
      <c r="RBN7" s="270"/>
      <c r="RBO7" s="271"/>
      <c r="RBP7" s="271"/>
      <c r="RBQ7" s="271"/>
      <c r="RBR7" s="271"/>
      <c r="RBS7" s="271"/>
      <c r="RBT7" s="271"/>
      <c r="RBZ7" s="270"/>
      <c r="RCA7" s="271"/>
      <c r="RCB7" s="271"/>
      <c r="RCC7" s="271"/>
      <c r="RCD7" s="271"/>
      <c r="RCE7" s="271"/>
      <c r="RCF7" s="271"/>
      <c r="RCL7" s="270"/>
      <c r="RCM7" s="271"/>
      <c r="RCN7" s="271"/>
      <c r="RCO7" s="271"/>
      <c r="RCP7" s="271"/>
      <c r="RCQ7" s="271"/>
      <c r="RCR7" s="271"/>
      <c r="RCX7" s="270"/>
      <c r="RCY7" s="271"/>
      <c r="RCZ7" s="271"/>
      <c r="RDA7" s="271"/>
      <c r="RDB7" s="271"/>
      <c r="RDC7" s="271"/>
      <c r="RDD7" s="271"/>
      <c r="RDJ7" s="270"/>
      <c r="RDK7" s="271"/>
      <c r="RDL7" s="271"/>
      <c r="RDM7" s="271"/>
      <c r="RDN7" s="271"/>
      <c r="RDO7" s="271"/>
      <c r="RDP7" s="271"/>
      <c r="RDV7" s="270"/>
      <c r="RDW7" s="271"/>
      <c r="RDX7" s="271"/>
      <c r="RDY7" s="271"/>
      <c r="RDZ7" s="271"/>
      <c r="REA7" s="271"/>
      <c r="REB7" s="271"/>
      <c r="REH7" s="270"/>
      <c r="REI7" s="271"/>
      <c r="REJ7" s="271"/>
      <c r="REK7" s="271"/>
      <c r="REL7" s="271"/>
      <c r="REM7" s="271"/>
      <c r="REN7" s="271"/>
      <c r="RET7" s="270"/>
      <c r="REU7" s="271"/>
      <c r="REV7" s="271"/>
      <c r="REW7" s="271"/>
      <c r="REX7" s="271"/>
      <c r="REY7" s="271"/>
      <c r="REZ7" s="271"/>
      <c r="RFF7" s="270"/>
      <c r="RFG7" s="271"/>
      <c r="RFH7" s="271"/>
      <c r="RFI7" s="271"/>
      <c r="RFJ7" s="271"/>
      <c r="RFK7" s="271"/>
      <c r="RFL7" s="271"/>
      <c r="RFR7" s="270"/>
      <c r="RFS7" s="271"/>
      <c r="RFT7" s="271"/>
      <c r="RFU7" s="271"/>
      <c r="RFV7" s="271"/>
      <c r="RFW7" s="271"/>
      <c r="RFX7" s="271"/>
      <c r="RGD7" s="270"/>
      <c r="RGE7" s="271"/>
      <c r="RGF7" s="271"/>
      <c r="RGG7" s="271"/>
      <c r="RGH7" s="271"/>
      <c r="RGI7" s="271"/>
      <c r="RGJ7" s="271"/>
      <c r="RGP7" s="270"/>
      <c r="RGQ7" s="271"/>
      <c r="RGR7" s="271"/>
      <c r="RGS7" s="271"/>
      <c r="RGT7" s="271"/>
      <c r="RGU7" s="271"/>
      <c r="RGV7" s="271"/>
      <c r="RHB7" s="270"/>
      <c r="RHC7" s="271"/>
      <c r="RHD7" s="271"/>
      <c r="RHE7" s="271"/>
      <c r="RHF7" s="271"/>
      <c r="RHG7" s="271"/>
      <c r="RHH7" s="271"/>
      <c r="RHN7" s="270"/>
      <c r="RHO7" s="271"/>
      <c r="RHP7" s="271"/>
      <c r="RHQ7" s="271"/>
      <c r="RHR7" s="271"/>
      <c r="RHS7" s="271"/>
      <c r="RHT7" s="271"/>
      <c r="RHZ7" s="270"/>
      <c r="RIA7" s="271"/>
      <c r="RIB7" s="271"/>
      <c r="RIC7" s="271"/>
      <c r="RID7" s="271"/>
      <c r="RIE7" s="271"/>
      <c r="RIF7" s="271"/>
      <c r="RIL7" s="270"/>
      <c r="RIM7" s="271"/>
      <c r="RIN7" s="271"/>
      <c r="RIO7" s="271"/>
      <c r="RIP7" s="271"/>
      <c r="RIQ7" s="271"/>
      <c r="RIR7" s="271"/>
      <c r="RIX7" s="270"/>
      <c r="RIY7" s="271"/>
      <c r="RIZ7" s="271"/>
      <c r="RJA7" s="271"/>
      <c r="RJB7" s="271"/>
      <c r="RJC7" s="271"/>
      <c r="RJD7" s="271"/>
      <c r="RJJ7" s="270"/>
      <c r="RJK7" s="271"/>
      <c r="RJL7" s="271"/>
      <c r="RJM7" s="271"/>
      <c r="RJN7" s="271"/>
      <c r="RJO7" s="271"/>
      <c r="RJP7" s="271"/>
      <c r="RJV7" s="270"/>
      <c r="RJW7" s="271"/>
      <c r="RJX7" s="271"/>
      <c r="RJY7" s="271"/>
      <c r="RJZ7" s="271"/>
      <c r="RKA7" s="271"/>
      <c r="RKB7" s="271"/>
      <c r="RKH7" s="270"/>
      <c r="RKI7" s="271"/>
      <c r="RKJ7" s="271"/>
      <c r="RKK7" s="271"/>
      <c r="RKL7" s="271"/>
      <c r="RKM7" s="271"/>
      <c r="RKN7" s="271"/>
      <c r="RKT7" s="270"/>
      <c r="RKU7" s="271"/>
      <c r="RKV7" s="271"/>
      <c r="RKW7" s="271"/>
      <c r="RKX7" s="271"/>
      <c r="RKY7" s="271"/>
      <c r="RKZ7" s="271"/>
      <c r="RLF7" s="270"/>
      <c r="RLG7" s="271"/>
      <c r="RLH7" s="271"/>
      <c r="RLI7" s="271"/>
      <c r="RLJ7" s="271"/>
      <c r="RLK7" s="271"/>
      <c r="RLL7" s="271"/>
      <c r="RLR7" s="270"/>
      <c r="RLS7" s="271"/>
      <c r="RLT7" s="271"/>
      <c r="RLU7" s="271"/>
      <c r="RLV7" s="271"/>
      <c r="RLW7" s="271"/>
      <c r="RLX7" s="271"/>
      <c r="RMD7" s="270"/>
      <c r="RME7" s="271"/>
      <c r="RMF7" s="271"/>
      <c r="RMG7" s="271"/>
      <c r="RMH7" s="271"/>
      <c r="RMI7" s="271"/>
      <c r="RMJ7" s="271"/>
      <c r="RMP7" s="270"/>
      <c r="RMQ7" s="271"/>
      <c r="RMR7" s="271"/>
      <c r="RMS7" s="271"/>
      <c r="RMT7" s="271"/>
      <c r="RMU7" s="271"/>
      <c r="RMV7" s="271"/>
      <c r="RNB7" s="270"/>
      <c r="RNC7" s="271"/>
      <c r="RND7" s="271"/>
      <c r="RNE7" s="271"/>
      <c r="RNF7" s="271"/>
      <c r="RNG7" s="271"/>
      <c r="RNH7" s="271"/>
      <c r="RNN7" s="270"/>
      <c r="RNO7" s="271"/>
      <c r="RNP7" s="271"/>
      <c r="RNQ7" s="271"/>
      <c r="RNR7" s="271"/>
      <c r="RNS7" s="271"/>
      <c r="RNT7" s="271"/>
      <c r="RNZ7" s="270"/>
      <c r="ROA7" s="271"/>
      <c r="ROB7" s="271"/>
      <c r="ROC7" s="271"/>
      <c r="ROD7" s="271"/>
      <c r="ROE7" s="271"/>
      <c r="ROF7" s="271"/>
      <c r="ROL7" s="270"/>
      <c r="ROM7" s="271"/>
      <c r="RON7" s="271"/>
      <c r="ROO7" s="271"/>
      <c r="ROP7" s="271"/>
      <c r="ROQ7" s="271"/>
      <c r="ROR7" s="271"/>
      <c r="ROX7" s="270"/>
      <c r="ROY7" s="271"/>
      <c r="ROZ7" s="271"/>
      <c r="RPA7" s="271"/>
      <c r="RPB7" s="271"/>
      <c r="RPC7" s="271"/>
      <c r="RPD7" s="271"/>
      <c r="RPJ7" s="270"/>
      <c r="RPK7" s="271"/>
      <c r="RPL7" s="271"/>
      <c r="RPM7" s="271"/>
      <c r="RPN7" s="271"/>
      <c r="RPO7" s="271"/>
      <c r="RPP7" s="271"/>
      <c r="RPV7" s="270"/>
      <c r="RPW7" s="271"/>
      <c r="RPX7" s="271"/>
      <c r="RPY7" s="271"/>
      <c r="RPZ7" s="271"/>
      <c r="RQA7" s="271"/>
      <c r="RQB7" s="271"/>
      <c r="RQH7" s="270"/>
      <c r="RQI7" s="271"/>
      <c r="RQJ7" s="271"/>
      <c r="RQK7" s="271"/>
      <c r="RQL7" s="271"/>
      <c r="RQM7" s="271"/>
      <c r="RQN7" s="271"/>
      <c r="RQT7" s="270"/>
      <c r="RQU7" s="271"/>
      <c r="RQV7" s="271"/>
      <c r="RQW7" s="271"/>
      <c r="RQX7" s="271"/>
      <c r="RQY7" s="271"/>
      <c r="RQZ7" s="271"/>
      <c r="RRF7" s="270"/>
      <c r="RRG7" s="271"/>
      <c r="RRH7" s="271"/>
      <c r="RRI7" s="271"/>
      <c r="RRJ7" s="271"/>
      <c r="RRK7" s="271"/>
      <c r="RRL7" s="271"/>
      <c r="RRR7" s="270"/>
      <c r="RRS7" s="271"/>
      <c r="RRT7" s="271"/>
      <c r="RRU7" s="271"/>
      <c r="RRV7" s="271"/>
      <c r="RRW7" s="271"/>
      <c r="RRX7" s="271"/>
      <c r="RSD7" s="270"/>
      <c r="RSE7" s="271"/>
      <c r="RSF7" s="271"/>
      <c r="RSG7" s="271"/>
      <c r="RSH7" s="271"/>
      <c r="RSI7" s="271"/>
      <c r="RSJ7" s="271"/>
      <c r="RSP7" s="270"/>
      <c r="RSQ7" s="271"/>
      <c r="RSR7" s="271"/>
      <c r="RSS7" s="271"/>
      <c r="RST7" s="271"/>
      <c r="RSU7" s="271"/>
      <c r="RSV7" s="271"/>
      <c r="RTB7" s="270"/>
      <c r="RTC7" s="271"/>
      <c r="RTD7" s="271"/>
      <c r="RTE7" s="271"/>
      <c r="RTF7" s="271"/>
      <c r="RTG7" s="271"/>
      <c r="RTH7" s="271"/>
      <c r="RTN7" s="270"/>
      <c r="RTO7" s="271"/>
      <c r="RTP7" s="271"/>
      <c r="RTQ7" s="271"/>
      <c r="RTR7" s="271"/>
      <c r="RTS7" s="271"/>
      <c r="RTT7" s="271"/>
      <c r="RTZ7" s="270"/>
      <c r="RUA7" s="271"/>
      <c r="RUB7" s="271"/>
      <c r="RUC7" s="271"/>
      <c r="RUD7" s="271"/>
      <c r="RUE7" s="271"/>
      <c r="RUF7" s="271"/>
      <c r="RUL7" s="270"/>
      <c r="RUM7" s="271"/>
      <c r="RUN7" s="271"/>
      <c r="RUO7" s="271"/>
      <c r="RUP7" s="271"/>
      <c r="RUQ7" s="271"/>
      <c r="RUR7" s="271"/>
      <c r="RUX7" s="270"/>
      <c r="RUY7" s="271"/>
      <c r="RUZ7" s="271"/>
      <c r="RVA7" s="271"/>
      <c r="RVB7" s="271"/>
      <c r="RVC7" s="271"/>
      <c r="RVD7" s="271"/>
      <c r="RVJ7" s="270"/>
      <c r="RVK7" s="271"/>
      <c r="RVL7" s="271"/>
      <c r="RVM7" s="271"/>
      <c r="RVN7" s="271"/>
      <c r="RVO7" s="271"/>
      <c r="RVP7" s="271"/>
      <c r="RVV7" s="270"/>
      <c r="RVW7" s="271"/>
      <c r="RVX7" s="271"/>
      <c r="RVY7" s="271"/>
      <c r="RVZ7" s="271"/>
      <c r="RWA7" s="271"/>
      <c r="RWB7" s="271"/>
      <c r="RWH7" s="270"/>
      <c r="RWI7" s="271"/>
      <c r="RWJ7" s="271"/>
      <c r="RWK7" s="271"/>
      <c r="RWL7" s="271"/>
      <c r="RWM7" s="271"/>
      <c r="RWN7" s="271"/>
      <c r="RWT7" s="270"/>
      <c r="RWU7" s="271"/>
      <c r="RWV7" s="271"/>
      <c r="RWW7" s="271"/>
      <c r="RWX7" s="271"/>
      <c r="RWY7" s="271"/>
      <c r="RWZ7" s="271"/>
      <c r="RXF7" s="270"/>
      <c r="RXG7" s="271"/>
      <c r="RXH7" s="271"/>
      <c r="RXI7" s="271"/>
      <c r="RXJ7" s="271"/>
      <c r="RXK7" s="271"/>
      <c r="RXL7" s="271"/>
      <c r="RXR7" s="270"/>
      <c r="RXS7" s="271"/>
      <c r="RXT7" s="271"/>
      <c r="RXU7" s="271"/>
      <c r="RXV7" s="271"/>
      <c r="RXW7" s="271"/>
      <c r="RXX7" s="271"/>
      <c r="RYD7" s="270"/>
      <c r="RYE7" s="271"/>
      <c r="RYF7" s="271"/>
      <c r="RYG7" s="271"/>
      <c r="RYH7" s="271"/>
      <c r="RYI7" s="271"/>
      <c r="RYJ7" s="271"/>
      <c r="RYP7" s="270"/>
      <c r="RYQ7" s="271"/>
      <c r="RYR7" s="271"/>
      <c r="RYS7" s="271"/>
      <c r="RYT7" s="271"/>
      <c r="RYU7" s="271"/>
      <c r="RYV7" s="271"/>
      <c r="RZB7" s="270"/>
      <c r="RZC7" s="271"/>
      <c r="RZD7" s="271"/>
      <c r="RZE7" s="271"/>
      <c r="RZF7" s="271"/>
      <c r="RZG7" s="271"/>
      <c r="RZH7" s="271"/>
      <c r="RZN7" s="270"/>
      <c r="RZO7" s="271"/>
      <c r="RZP7" s="271"/>
      <c r="RZQ7" s="271"/>
      <c r="RZR7" s="271"/>
      <c r="RZS7" s="271"/>
      <c r="RZT7" s="271"/>
      <c r="RZZ7" s="270"/>
      <c r="SAA7" s="271"/>
      <c r="SAB7" s="271"/>
      <c r="SAC7" s="271"/>
      <c r="SAD7" s="271"/>
      <c r="SAE7" s="271"/>
      <c r="SAF7" s="271"/>
      <c r="SAL7" s="270"/>
      <c r="SAM7" s="271"/>
      <c r="SAN7" s="271"/>
      <c r="SAO7" s="271"/>
      <c r="SAP7" s="271"/>
      <c r="SAQ7" s="271"/>
      <c r="SAR7" s="271"/>
      <c r="SAX7" s="270"/>
      <c r="SAY7" s="271"/>
      <c r="SAZ7" s="271"/>
      <c r="SBA7" s="271"/>
      <c r="SBB7" s="271"/>
      <c r="SBC7" s="271"/>
      <c r="SBD7" s="271"/>
      <c r="SBJ7" s="270"/>
      <c r="SBK7" s="271"/>
      <c r="SBL7" s="271"/>
      <c r="SBM7" s="271"/>
      <c r="SBN7" s="271"/>
      <c r="SBO7" s="271"/>
      <c r="SBP7" s="271"/>
      <c r="SBV7" s="270"/>
      <c r="SBW7" s="271"/>
      <c r="SBX7" s="271"/>
      <c r="SBY7" s="271"/>
      <c r="SBZ7" s="271"/>
      <c r="SCA7" s="271"/>
      <c r="SCB7" s="271"/>
      <c r="SCH7" s="270"/>
      <c r="SCI7" s="271"/>
      <c r="SCJ7" s="271"/>
      <c r="SCK7" s="271"/>
      <c r="SCL7" s="271"/>
      <c r="SCM7" s="271"/>
      <c r="SCN7" s="271"/>
      <c r="SCT7" s="270"/>
      <c r="SCU7" s="271"/>
      <c r="SCV7" s="271"/>
      <c r="SCW7" s="271"/>
      <c r="SCX7" s="271"/>
      <c r="SCY7" s="271"/>
      <c r="SCZ7" s="271"/>
      <c r="SDF7" s="270"/>
      <c r="SDG7" s="271"/>
      <c r="SDH7" s="271"/>
      <c r="SDI7" s="271"/>
      <c r="SDJ7" s="271"/>
      <c r="SDK7" s="271"/>
      <c r="SDL7" s="271"/>
      <c r="SDR7" s="270"/>
      <c r="SDS7" s="271"/>
      <c r="SDT7" s="271"/>
      <c r="SDU7" s="271"/>
      <c r="SDV7" s="271"/>
      <c r="SDW7" s="271"/>
      <c r="SDX7" s="271"/>
      <c r="SED7" s="270"/>
      <c r="SEE7" s="271"/>
      <c r="SEF7" s="271"/>
      <c r="SEG7" s="271"/>
      <c r="SEH7" s="271"/>
      <c r="SEI7" s="271"/>
      <c r="SEJ7" s="271"/>
      <c r="SEP7" s="270"/>
      <c r="SEQ7" s="271"/>
      <c r="SER7" s="271"/>
      <c r="SES7" s="271"/>
      <c r="SET7" s="271"/>
      <c r="SEU7" s="271"/>
      <c r="SEV7" s="271"/>
      <c r="SFB7" s="270"/>
      <c r="SFC7" s="271"/>
      <c r="SFD7" s="271"/>
      <c r="SFE7" s="271"/>
      <c r="SFF7" s="271"/>
      <c r="SFG7" s="271"/>
      <c r="SFH7" s="271"/>
      <c r="SFN7" s="270"/>
      <c r="SFO7" s="271"/>
      <c r="SFP7" s="271"/>
      <c r="SFQ7" s="271"/>
      <c r="SFR7" s="271"/>
      <c r="SFS7" s="271"/>
      <c r="SFT7" s="271"/>
      <c r="SFZ7" s="270"/>
      <c r="SGA7" s="271"/>
      <c r="SGB7" s="271"/>
      <c r="SGC7" s="271"/>
      <c r="SGD7" s="271"/>
      <c r="SGE7" s="271"/>
      <c r="SGF7" s="271"/>
      <c r="SGL7" s="270"/>
      <c r="SGM7" s="271"/>
      <c r="SGN7" s="271"/>
      <c r="SGO7" s="271"/>
      <c r="SGP7" s="271"/>
      <c r="SGQ7" s="271"/>
      <c r="SGR7" s="271"/>
      <c r="SGX7" s="270"/>
      <c r="SGY7" s="271"/>
      <c r="SGZ7" s="271"/>
      <c r="SHA7" s="271"/>
      <c r="SHB7" s="271"/>
      <c r="SHC7" s="271"/>
      <c r="SHD7" s="271"/>
      <c r="SHJ7" s="270"/>
      <c r="SHK7" s="271"/>
      <c r="SHL7" s="271"/>
      <c r="SHM7" s="271"/>
      <c r="SHN7" s="271"/>
      <c r="SHO7" s="271"/>
      <c r="SHP7" s="271"/>
      <c r="SHV7" s="270"/>
      <c r="SHW7" s="271"/>
      <c r="SHX7" s="271"/>
      <c r="SHY7" s="271"/>
      <c r="SHZ7" s="271"/>
      <c r="SIA7" s="271"/>
      <c r="SIB7" s="271"/>
      <c r="SIH7" s="270"/>
      <c r="SII7" s="271"/>
      <c r="SIJ7" s="271"/>
      <c r="SIK7" s="271"/>
      <c r="SIL7" s="271"/>
      <c r="SIM7" s="271"/>
      <c r="SIN7" s="271"/>
      <c r="SIT7" s="270"/>
      <c r="SIU7" s="271"/>
      <c r="SIV7" s="271"/>
      <c r="SIW7" s="271"/>
      <c r="SIX7" s="271"/>
      <c r="SIY7" s="271"/>
      <c r="SIZ7" s="271"/>
      <c r="SJF7" s="270"/>
      <c r="SJG7" s="271"/>
      <c r="SJH7" s="271"/>
      <c r="SJI7" s="271"/>
      <c r="SJJ7" s="271"/>
      <c r="SJK7" s="271"/>
      <c r="SJL7" s="271"/>
      <c r="SJR7" s="270"/>
      <c r="SJS7" s="271"/>
      <c r="SJT7" s="271"/>
      <c r="SJU7" s="271"/>
      <c r="SJV7" s="271"/>
      <c r="SJW7" s="271"/>
      <c r="SJX7" s="271"/>
      <c r="SKD7" s="270"/>
      <c r="SKE7" s="271"/>
      <c r="SKF7" s="271"/>
      <c r="SKG7" s="271"/>
      <c r="SKH7" s="271"/>
      <c r="SKI7" s="271"/>
      <c r="SKJ7" s="271"/>
      <c r="SKP7" s="270"/>
      <c r="SKQ7" s="271"/>
      <c r="SKR7" s="271"/>
      <c r="SKS7" s="271"/>
      <c r="SKT7" s="271"/>
      <c r="SKU7" s="271"/>
      <c r="SKV7" s="271"/>
      <c r="SLB7" s="270"/>
      <c r="SLC7" s="271"/>
      <c r="SLD7" s="271"/>
      <c r="SLE7" s="271"/>
      <c r="SLF7" s="271"/>
      <c r="SLG7" s="271"/>
      <c r="SLH7" s="271"/>
      <c r="SLN7" s="270"/>
      <c r="SLO7" s="271"/>
      <c r="SLP7" s="271"/>
      <c r="SLQ7" s="271"/>
      <c r="SLR7" s="271"/>
      <c r="SLS7" s="271"/>
      <c r="SLT7" s="271"/>
      <c r="SLZ7" s="270"/>
      <c r="SMA7" s="271"/>
      <c r="SMB7" s="271"/>
      <c r="SMC7" s="271"/>
      <c r="SMD7" s="271"/>
      <c r="SME7" s="271"/>
      <c r="SMF7" s="271"/>
      <c r="SML7" s="270"/>
      <c r="SMM7" s="271"/>
      <c r="SMN7" s="271"/>
      <c r="SMO7" s="271"/>
      <c r="SMP7" s="271"/>
      <c r="SMQ7" s="271"/>
      <c r="SMR7" s="271"/>
      <c r="SMX7" s="270"/>
      <c r="SMY7" s="271"/>
      <c r="SMZ7" s="271"/>
      <c r="SNA7" s="271"/>
      <c r="SNB7" s="271"/>
      <c r="SNC7" s="271"/>
      <c r="SND7" s="271"/>
      <c r="SNJ7" s="270"/>
      <c r="SNK7" s="271"/>
      <c r="SNL7" s="271"/>
      <c r="SNM7" s="271"/>
      <c r="SNN7" s="271"/>
      <c r="SNO7" s="271"/>
      <c r="SNP7" s="271"/>
      <c r="SNV7" s="270"/>
      <c r="SNW7" s="271"/>
      <c r="SNX7" s="271"/>
      <c r="SNY7" s="271"/>
      <c r="SNZ7" s="271"/>
      <c r="SOA7" s="271"/>
      <c r="SOB7" s="271"/>
      <c r="SOH7" s="270"/>
      <c r="SOI7" s="271"/>
      <c r="SOJ7" s="271"/>
      <c r="SOK7" s="271"/>
      <c r="SOL7" s="271"/>
      <c r="SOM7" s="271"/>
      <c r="SON7" s="271"/>
      <c r="SOT7" s="270"/>
      <c r="SOU7" s="271"/>
      <c r="SOV7" s="271"/>
      <c r="SOW7" s="271"/>
      <c r="SOX7" s="271"/>
      <c r="SOY7" s="271"/>
      <c r="SOZ7" s="271"/>
      <c r="SPF7" s="270"/>
      <c r="SPG7" s="271"/>
      <c r="SPH7" s="271"/>
      <c r="SPI7" s="271"/>
      <c r="SPJ7" s="271"/>
      <c r="SPK7" s="271"/>
      <c r="SPL7" s="271"/>
      <c r="SPR7" s="270"/>
      <c r="SPS7" s="271"/>
      <c r="SPT7" s="271"/>
      <c r="SPU7" s="271"/>
      <c r="SPV7" s="271"/>
      <c r="SPW7" s="271"/>
      <c r="SPX7" s="271"/>
      <c r="SQD7" s="270"/>
      <c r="SQE7" s="271"/>
      <c r="SQF7" s="271"/>
      <c r="SQG7" s="271"/>
      <c r="SQH7" s="271"/>
      <c r="SQI7" s="271"/>
      <c r="SQJ7" s="271"/>
      <c r="SQP7" s="270"/>
      <c r="SQQ7" s="271"/>
      <c r="SQR7" s="271"/>
      <c r="SQS7" s="271"/>
      <c r="SQT7" s="271"/>
      <c r="SQU7" s="271"/>
      <c r="SQV7" s="271"/>
      <c r="SRB7" s="270"/>
      <c r="SRC7" s="271"/>
      <c r="SRD7" s="271"/>
      <c r="SRE7" s="271"/>
      <c r="SRF7" s="271"/>
      <c r="SRG7" s="271"/>
      <c r="SRH7" s="271"/>
      <c r="SRN7" s="270"/>
      <c r="SRO7" s="271"/>
      <c r="SRP7" s="271"/>
      <c r="SRQ7" s="271"/>
      <c r="SRR7" s="271"/>
      <c r="SRS7" s="271"/>
      <c r="SRT7" s="271"/>
      <c r="SRZ7" s="270"/>
      <c r="SSA7" s="271"/>
      <c r="SSB7" s="271"/>
      <c r="SSC7" s="271"/>
      <c r="SSD7" s="271"/>
      <c r="SSE7" s="271"/>
      <c r="SSF7" s="271"/>
      <c r="SSL7" s="270"/>
      <c r="SSM7" s="271"/>
      <c r="SSN7" s="271"/>
      <c r="SSO7" s="271"/>
      <c r="SSP7" s="271"/>
      <c r="SSQ7" s="271"/>
      <c r="SSR7" s="271"/>
      <c r="SSX7" s="270"/>
      <c r="SSY7" s="271"/>
      <c r="SSZ7" s="271"/>
      <c r="STA7" s="271"/>
      <c r="STB7" s="271"/>
      <c r="STC7" s="271"/>
      <c r="STD7" s="271"/>
      <c r="STJ7" s="270"/>
      <c r="STK7" s="271"/>
      <c r="STL7" s="271"/>
      <c r="STM7" s="271"/>
      <c r="STN7" s="271"/>
      <c r="STO7" s="271"/>
      <c r="STP7" s="271"/>
      <c r="STV7" s="270"/>
      <c r="STW7" s="271"/>
      <c r="STX7" s="271"/>
      <c r="STY7" s="271"/>
      <c r="STZ7" s="271"/>
      <c r="SUA7" s="271"/>
      <c r="SUB7" s="271"/>
      <c r="SUH7" s="270"/>
      <c r="SUI7" s="271"/>
      <c r="SUJ7" s="271"/>
      <c r="SUK7" s="271"/>
      <c r="SUL7" s="271"/>
      <c r="SUM7" s="271"/>
      <c r="SUN7" s="271"/>
      <c r="SUT7" s="270"/>
      <c r="SUU7" s="271"/>
      <c r="SUV7" s="271"/>
      <c r="SUW7" s="271"/>
      <c r="SUX7" s="271"/>
      <c r="SUY7" s="271"/>
      <c r="SUZ7" s="271"/>
      <c r="SVF7" s="270"/>
      <c r="SVG7" s="271"/>
      <c r="SVH7" s="271"/>
      <c r="SVI7" s="271"/>
      <c r="SVJ7" s="271"/>
      <c r="SVK7" s="271"/>
      <c r="SVL7" s="271"/>
      <c r="SVR7" s="270"/>
      <c r="SVS7" s="271"/>
      <c r="SVT7" s="271"/>
      <c r="SVU7" s="271"/>
      <c r="SVV7" s="271"/>
      <c r="SVW7" s="271"/>
      <c r="SVX7" s="271"/>
      <c r="SWD7" s="270"/>
      <c r="SWE7" s="271"/>
      <c r="SWF7" s="271"/>
      <c r="SWG7" s="271"/>
      <c r="SWH7" s="271"/>
      <c r="SWI7" s="271"/>
      <c r="SWJ7" s="271"/>
      <c r="SWP7" s="270"/>
      <c r="SWQ7" s="271"/>
      <c r="SWR7" s="271"/>
      <c r="SWS7" s="271"/>
      <c r="SWT7" s="271"/>
      <c r="SWU7" s="271"/>
      <c r="SWV7" s="271"/>
      <c r="SXB7" s="270"/>
      <c r="SXC7" s="271"/>
      <c r="SXD7" s="271"/>
      <c r="SXE7" s="271"/>
      <c r="SXF7" s="271"/>
      <c r="SXG7" s="271"/>
      <c r="SXH7" s="271"/>
      <c r="SXN7" s="270"/>
      <c r="SXO7" s="271"/>
      <c r="SXP7" s="271"/>
      <c r="SXQ7" s="271"/>
      <c r="SXR7" s="271"/>
      <c r="SXS7" s="271"/>
      <c r="SXT7" s="271"/>
      <c r="SXZ7" s="270"/>
      <c r="SYA7" s="271"/>
      <c r="SYB7" s="271"/>
      <c r="SYC7" s="271"/>
      <c r="SYD7" s="271"/>
      <c r="SYE7" s="271"/>
      <c r="SYF7" s="271"/>
      <c r="SYL7" s="270"/>
      <c r="SYM7" s="271"/>
      <c r="SYN7" s="271"/>
      <c r="SYO7" s="271"/>
      <c r="SYP7" s="271"/>
      <c r="SYQ7" s="271"/>
      <c r="SYR7" s="271"/>
      <c r="SYX7" s="270"/>
      <c r="SYY7" s="271"/>
      <c r="SYZ7" s="271"/>
      <c r="SZA7" s="271"/>
      <c r="SZB7" s="271"/>
      <c r="SZC7" s="271"/>
      <c r="SZD7" s="271"/>
      <c r="SZJ7" s="270"/>
      <c r="SZK7" s="271"/>
      <c r="SZL7" s="271"/>
      <c r="SZM7" s="271"/>
      <c r="SZN7" s="271"/>
      <c r="SZO7" s="271"/>
      <c r="SZP7" s="271"/>
      <c r="SZV7" s="270"/>
      <c r="SZW7" s="271"/>
      <c r="SZX7" s="271"/>
      <c r="SZY7" s="271"/>
      <c r="SZZ7" s="271"/>
      <c r="TAA7" s="271"/>
      <c r="TAB7" s="271"/>
      <c r="TAH7" s="270"/>
      <c r="TAI7" s="271"/>
      <c r="TAJ7" s="271"/>
      <c r="TAK7" s="271"/>
      <c r="TAL7" s="271"/>
      <c r="TAM7" s="271"/>
      <c r="TAN7" s="271"/>
      <c r="TAT7" s="270"/>
      <c r="TAU7" s="271"/>
      <c r="TAV7" s="271"/>
      <c r="TAW7" s="271"/>
      <c r="TAX7" s="271"/>
      <c r="TAY7" s="271"/>
      <c r="TAZ7" s="271"/>
      <c r="TBF7" s="270"/>
      <c r="TBG7" s="271"/>
      <c r="TBH7" s="271"/>
      <c r="TBI7" s="271"/>
      <c r="TBJ7" s="271"/>
      <c r="TBK7" s="271"/>
      <c r="TBL7" s="271"/>
      <c r="TBR7" s="270"/>
      <c r="TBS7" s="271"/>
      <c r="TBT7" s="271"/>
      <c r="TBU7" s="271"/>
      <c r="TBV7" s="271"/>
      <c r="TBW7" s="271"/>
      <c r="TBX7" s="271"/>
      <c r="TCD7" s="270"/>
      <c r="TCE7" s="271"/>
      <c r="TCF7" s="271"/>
      <c r="TCG7" s="271"/>
      <c r="TCH7" s="271"/>
      <c r="TCI7" s="271"/>
      <c r="TCJ7" s="271"/>
      <c r="TCP7" s="270"/>
      <c r="TCQ7" s="271"/>
      <c r="TCR7" s="271"/>
      <c r="TCS7" s="271"/>
      <c r="TCT7" s="271"/>
      <c r="TCU7" s="271"/>
      <c r="TCV7" s="271"/>
      <c r="TDB7" s="270"/>
      <c r="TDC7" s="271"/>
      <c r="TDD7" s="271"/>
      <c r="TDE7" s="271"/>
      <c r="TDF7" s="271"/>
      <c r="TDG7" s="271"/>
      <c r="TDH7" s="271"/>
      <c r="TDN7" s="270"/>
      <c r="TDO7" s="271"/>
      <c r="TDP7" s="271"/>
      <c r="TDQ7" s="271"/>
      <c r="TDR7" s="271"/>
      <c r="TDS7" s="271"/>
      <c r="TDT7" s="271"/>
      <c r="TDZ7" s="270"/>
      <c r="TEA7" s="271"/>
      <c r="TEB7" s="271"/>
      <c r="TEC7" s="271"/>
      <c r="TED7" s="271"/>
      <c r="TEE7" s="271"/>
      <c r="TEF7" s="271"/>
      <c r="TEL7" s="270"/>
      <c r="TEM7" s="271"/>
      <c r="TEN7" s="271"/>
      <c r="TEO7" s="271"/>
      <c r="TEP7" s="271"/>
      <c r="TEQ7" s="271"/>
      <c r="TER7" s="271"/>
      <c r="TEX7" s="270"/>
      <c r="TEY7" s="271"/>
      <c r="TEZ7" s="271"/>
      <c r="TFA7" s="271"/>
      <c r="TFB7" s="271"/>
      <c r="TFC7" s="271"/>
      <c r="TFD7" s="271"/>
      <c r="TFJ7" s="270"/>
      <c r="TFK7" s="271"/>
      <c r="TFL7" s="271"/>
      <c r="TFM7" s="271"/>
      <c r="TFN7" s="271"/>
      <c r="TFO7" s="271"/>
      <c r="TFP7" s="271"/>
      <c r="TFV7" s="270"/>
      <c r="TFW7" s="271"/>
      <c r="TFX7" s="271"/>
      <c r="TFY7" s="271"/>
      <c r="TFZ7" s="271"/>
      <c r="TGA7" s="271"/>
      <c r="TGB7" s="271"/>
      <c r="TGH7" s="270"/>
      <c r="TGI7" s="271"/>
      <c r="TGJ7" s="271"/>
      <c r="TGK7" s="271"/>
      <c r="TGL7" s="271"/>
      <c r="TGM7" s="271"/>
      <c r="TGN7" s="271"/>
      <c r="TGT7" s="270"/>
      <c r="TGU7" s="271"/>
      <c r="TGV7" s="271"/>
      <c r="TGW7" s="271"/>
      <c r="TGX7" s="271"/>
      <c r="TGY7" s="271"/>
      <c r="TGZ7" s="271"/>
      <c r="THF7" s="270"/>
      <c r="THG7" s="271"/>
      <c r="THH7" s="271"/>
      <c r="THI7" s="271"/>
      <c r="THJ7" s="271"/>
      <c r="THK7" s="271"/>
      <c r="THL7" s="271"/>
      <c r="THR7" s="270"/>
      <c r="THS7" s="271"/>
      <c r="THT7" s="271"/>
      <c r="THU7" s="271"/>
      <c r="THV7" s="271"/>
      <c r="THW7" s="271"/>
      <c r="THX7" s="271"/>
      <c r="TID7" s="270"/>
      <c r="TIE7" s="271"/>
      <c r="TIF7" s="271"/>
      <c r="TIG7" s="271"/>
      <c r="TIH7" s="271"/>
      <c r="TII7" s="271"/>
      <c r="TIJ7" s="271"/>
      <c r="TIP7" s="270"/>
      <c r="TIQ7" s="271"/>
      <c r="TIR7" s="271"/>
      <c r="TIS7" s="271"/>
      <c r="TIT7" s="271"/>
      <c r="TIU7" s="271"/>
      <c r="TIV7" s="271"/>
      <c r="TJB7" s="270"/>
      <c r="TJC7" s="271"/>
      <c r="TJD7" s="271"/>
      <c r="TJE7" s="271"/>
      <c r="TJF7" s="271"/>
      <c r="TJG7" s="271"/>
      <c r="TJH7" s="271"/>
      <c r="TJN7" s="270"/>
      <c r="TJO7" s="271"/>
      <c r="TJP7" s="271"/>
      <c r="TJQ7" s="271"/>
      <c r="TJR7" s="271"/>
      <c r="TJS7" s="271"/>
      <c r="TJT7" s="271"/>
      <c r="TJZ7" s="270"/>
      <c r="TKA7" s="271"/>
      <c r="TKB7" s="271"/>
      <c r="TKC7" s="271"/>
      <c r="TKD7" s="271"/>
      <c r="TKE7" s="271"/>
      <c r="TKF7" s="271"/>
      <c r="TKL7" s="270"/>
      <c r="TKM7" s="271"/>
      <c r="TKN7" s="271"/>
      <c r="TKO7" s="271"/>
      <c r="TKP7" s="271"/>
      <c r="TKQ7" s="271"/>
      <c r="TKR7" s="271"/>
      <c r="TKX7" s="270"/>
      <c r="TKY7" s="271"/>
      <c r="TKZ7" s="271"/>
      <c r="TLA7" s="271"/>
      <c r="TLB7" s="271"/>
      <c r="TLC7" s="271"/>
      <c r="TLD7" s="271"/>
      <c r="TLJ7" s="270"/>
      <c r="TLK7" s="271"/>
      <c r="TLL7" s="271"/>
      <c r="TLM7" s="271"/>
      <c r="TLN7" s="271"/>
      <c r="TLO7" s="271"/>
      <c r="TLP7" s="271"/>
      <c r="TLV7" s="270"/>
      <c r="TLW7" s="271"/>
      <c r="TLX7" s="271"/>
      <c r="TLY7" s="271"/>
      <c r="TLZ7" s="271"/>
      <c r="TMA7" s="271"/>
      <c r="TMB7" s="271"/>
      <c r="TMH7" s="270"/>
      <c r="TMI7" s="271"/>
      <c r="TMJ7" s="271"/>
      <c r="TMK7" s="271"/>
      <c r="TML7" s="271"/>
      <c r="TMM7" s="271"/>
      <c r="TMN7" s="271"/>
      <c r="TMT7" s="270"/>
      <c r="TMU7" s="271"/>
      <c r="TMV7" s="271"/>
      <c r="TMW7" s="271"/>
      <c r="TMX7" s="271"/>
      <c r="TMY7" s="271"/>
      <c r="TMZ7" s="271"/>
      <c r="TNF7" s="270"/>
      <c r="TNG7" s="271"/>
      <c r="TNH7" s="271"/>
      <c r="TNI7" s="271"/>
      <c r="TNJ7" s="271"/>
      <c r="TNK7" s="271"/>
      <c r="TNL7" s="271"/>
      <c r="TNR7" s="270"/>
      <c r="TNS7" s="271"/>
      <c r="TNT7" s="271"/>
      <c r="TNU7" s="271"/>
      <c r="TNV7" s="271"/>
      <c r="TNW7" s="271"/>
      <c r="TNX7" s="271"/>
      <c r="TOD7" s="270"/>
      <c r="TOE7" s="271"/>
      <c r="TOF7" s="271"/>
      <c r="TOG7" s="271"/>
      <c r="TOH7" s="271"/>
      <c r="TOI7" s="271"/>
      <c r="TOJ7" s="271"/>
      <c r="TOP7" s="270"/>
      <c r="TOQ7" s="271"/>
      <c r="TOR7" s="271"/>
      <c r="TOS7" s="271"/>
      <c r="TOT7" s="271"/>
      <c r="TOU7" s="271"/>
      <c r="TOV7" s="271"/>
      <c r="TPB7" s="270"/>
      <c r="TPC7" s="271"/>
      <c r="TPD7" s="271"/>
      <c r="TPE7" s="271"/>
      <c r="TPF7" s="271"/>
      <c r="TPG7" s="271"/>
      <c r="TPH7" s="271"/>
      <c r="TPN7" s="270"/>
      <c r="TPO7" s="271"/>
      <c r="TPP7" s="271"/>
      <c r="TPQ7" s="271"/>
      <c r="TPR7" s="271"/>
      <c r="TPS7" s="271"/>
      <c r="TPT7" s="271"/>
      <c r="TPZ7" s="270"/>
      <c r="TQA7" s="271"/>
      <c r="TQB7" s="271"/>
      <c r="TQC7" s="271"/>
      <c r="TQD7" s="271"/>
      <c r="TQE7" s="271"/>
      <c r="TQF7" s="271"/>
      <c r="TQL7" s="270"/>
      <c r="TQM7" s="271"/>
      <c r="TQN7" s="271"/>
      <c r="TQO7" s="271"/>
      <c r="TQP7" s="271"/>
      <c r="TQQ7" s="271"/>
      <c r="TQR7" s="271"/>
      <c r="TQX7" s="270"/>
      <c r="TQY7" s="271"/>
      <c r="TQZ7" s="271"/>
      <c r="TRA7" s="271"/>
      <c r="TRB7" s="271"/>
      <c r="TRC7" s="271"/>
      <c r="TRD7" s="271"/>
      <c r="TRJ7" s="270"/>
      <c r="TRK7" s="271"/>
      <c r="TRL7" s="271"/>
      <c r="TRM7" s="271"/>
      <c r="TRN7" s="271"/>
      <c r="TRO7" s="271"/>
      <c r="TRP7" s="271"/>
      <c r="TRV7" s="270"/>
      <c r="TRW7" s="271"/>
      <c r="TRX7" s="271"/>
      <c r="TRY7" s="271"/>
      <c r="TRZ7" s="271"/>
      <c r="TSA7" s="271"/>
      <c r="TSB7" s="271"/>
      <c r="TSH7" s="270"/>
      <c r="TSI7" s="271"/>
      <c r="TSJ7" s="271"/>
      <c r="TSK7" s="271"/>
      <c r="TSL7" s="271"/>
      <c r="TSM7" s="271"/>
      <c r="TSN7" s="271"/>
      <c r="TST7" s="270"/>
      <c r="TSU7" s="271"/>
      <c r="TSV7" s="271"/>
      <c r="TSW7" s="271"/>
      <c r="TSX7" s="271"/>
      <c r="TSY7" s="271"/>
      <c r="TSZ7" s="271"/>
      <c r="TTF7" s="270"/>
      <c r="TTG7" s="271"/>
      <c r="TTH7" s="271"/>
      <c r="TTI7" s="271"/>
      <c r="TTJ7" s="271"/>
      <c r="TTK7" s="271"/>
      <c r="TTL7" s="271"/>
      <c r="TTR7" s="270"/>
      <c r="TTS7" s="271"/>
      <c r="TTT7" s="271"/>
      <c r="TTU7" s="271"/>
      <c r="TTV7" s="271"/>
      <c r="TTW7" s="271"/>
      <c r="TTX7" s="271"/>
      <c r="TUD7" s="270"/>
      <c r="TUE7" s="271"/>
      <c r="TUF7" s="271"/>
      <c r="TUG7" s="271"/>
      <c r="TUH7" s="271"/>
      <c r="TUI7" s="271"/>
      <c r="TUJ7" s="271"/>
      <c r="TUP7" s="270"/>
      <c r="TUQ7" s="271"/>
      <c r="TUR7" s="271"/>
      <c r="TUS7" s="271"/>
      <c r="TUT7" s="271"/>
      <c r="TUU7" s="271"/>
      <c r="TUV7" s="271"/>
      <c r="TVB7" s="270"/>
      <c r="TVC7" s="271"/>
      <c r="TVD7" s="271"/>
      <c r="TVE7" s="271"/>
      <c r="TVF7" s="271"/>
      <c r="TVG7" s="271"/>
      <c r="TVH7" s="271"/>
      <c r="TVN7" s="270"/>
      <c r="TVO7" s="271"/>
      <c r="TVP7" s="271"/>
      <c r="TVQ7" s="271"/>
      <c r="TVR7" s="271"/>
      <c r="TVS7" s="271"/>
      <c r="TVT7" s="271"/>
      <c r="TVZ7" s="270"/>
      <c r="TWA7" s="271"/>
      <c r="TWB7" s="271"/>
      <c r="TWC7" s="271"/>
      <c r="TWD7" s="271"/>
      <c r="TWE7" s="271"/>
      <c r="TWF7" s="271"/>
      <c r="TWL7" s="270"/>
      <c r="TWM7" s="271"/>
      <c r="TWN7" s="271"/>
      <c r="TWO7" s="271"/>
      <c r="TWP7" s="271"/>
      <c r="TWQ7" s="271"/>
      <c r="TWR7" s="271"/>
      <c r="TWX7" s="270"/>
      <c r="TWY7" s="271"/>
      <c r="TWZ7" s="271"/>
      <c r="TXA7" s="271"/>
      <c r="TXB7" s="271"/>
      <c r="TXC7" s="271"/>
      <c r="TXD7" s="271"/>
      <c r="TXJ7" s="270"/>
      <c r="TXK7" s="271"/>
      <c r="TXL7" s="271"/>
      <c r="TXM7" s="271"/>
      <c r="TXN7" s="271"/>
      <c r="TXO7" s="271"/>
      <c r="TXP7" s="271"/>
      <c r="TXV7" s="270"/>
      <c r="TXW7" s="271"/>
      <c r="TXX7" s="271"/>
      <c r="TXY7" s="271"/>
      <c r="TXZ7" s="271"/>
      <c r="TYA7" s="271"/>
      <c r="TYB7" s="271"/>
      <c r="TYH7" s="270"/>
      <c r="TYI7" s="271"/>
      <c r="TYJ7" s="271"/>
      <c r="TYK7" s="271"/>
      <c r="TYL7" s="271"/>
      <c r="TYM7" s="271"/>
      <c r="TYN7" s="271"/>
      <c r="TYT7" s="270"/>
      <c r="TYU7" s="271"/>
      <c r="TYV7" s="271"/>
      <c r="TYW7" s="271"/>
      <c r="TYX7" s="271"/>
      <c r="TYY7" s="271"/>
      <c r="TYZ7" s="271"/>
      <c r="TZF7" s="270"/>
      <c r="TZG7" s="271"/>
      <c r="TZH7" s="271"/>
      <c r="TZI7" s="271"/>
      <c r="TZJ7" s="271"/>
      <c r="TZK7" s="271"/>
      <c r="TZL7" s="271"/>
      <c r="TZR7" s="270"/>
      <c r="TZS7" s="271"/>
      <c r="TZT7" s="271"/>
      <c r="TZU7" s="271"/>
      <c r="TZV7" s="271"/>
      <c r="TZW7" s="271"/>
      <c r="TZX7" s="271"/>
      <c r="UAD7" s="270"/>
      <c r="UAE7" s="271"/>
      <c r="UAF7" s="271"/>
      <c r="UAG7" s="271"/>
      <c r="UAH7" s="271"/>
      <c r="UAI7" s="271"/>
      <c r="UAJ7" s="271"/>
      <c r="UAP7" s="270"/>
      <c r="UAQ7" s="271"/>
      <c r="UAR7" s="271"/>
      <c r="UAS7" s="271"/>
      <c r="UAT7" s="271"/>
      <c r="UAU7" s="271"/>
      <c r="UAV7" s="271"/>
      <c r="UBB7" s="270"/>
      <c r="UBC7" s="271"/>
      <c r="UBD7" s="271"/>
      <c r="UBE7" s="271"/>
      <c r="UBF7" s="271"/>
      <c r="UBG7" s="271"/>
      <c r="UBH7" s="271"/>
      <c r="UBN7" s="270"/>
      <c r="UBO7" s="271"/>
      <c r="UBP7" s="271"/>
      <c r="UBQ7" s="271"/>
      <c r="UBR7" s="271"/>
      <c r="UBS7" s="271"/>
      <c r="UBT7" s="271"/>
      <c r="UBZ7" s="270"/>
      <c r="UCA7" s="271"/>
      <c r="UCB7" s="271"/>
      <c r="UCC7" s="271"/>
      <c r="UCD7" s="271"/>
      <c r="UCE7" s="271"/>
      <c r="UCF7" s="271"/>
      <c r="UCL7" s="270"/>
      <c r="UCM7" s="271"/>
      <c r="UCN7" s="271"/>
      <c r="UCO7" s="271"/>
      <c r="UCP7" s="271"/>
      <c r="UCQ7" s="271"/>
      <c r="UCR7" s="271"/>
      <c r="UCX7" s="270"/>
      <c r="UCY7" s="271"/>
      <c r="UCZ7" s="271"/>
      <c r="UDA7" s="271"/>
      <c r="UDB7" s="271"/>
      <c r="UDC7" s="271"/>
      <c r="UDD7" s="271"/>
      <c r="UDJ7" s="270"/>
      <c r="UDK7" s="271"/>
      <c r="UDL7" s="271"/>
      <c r="UDM7" s="271"/>
      <c r="UDN7" s="271"/>
      <c r="UDO7" s="271"/>
      <c r="UDP7" s="271"/>
      <c r="UDV7" s="270"/>
      <c r="UDW7" s="271"/>
      <c r="UDX7" s="271"/>
      <c r="UDY7" s="271"/>
      <c r="UDZ7" s="271"/>
      <c r="UEA7" s="271"/>
      <c r="UEB7" s="271"/>
      <c r="UEH7" s="270"/>
      <c r="UEI7" s="271"/>
      <c r="UEJ7" s="271"/>
      <c r="UEK7" s="271"/>
      <c r="UEL7" s="271"/>
      <c r="UEM7" s="271"/>
      <c r="UEN7" s="271"/>
      <c r="UET7" s="270"/>
      <c r="UEU7" s="271"/>
      <c r="UEV7" s="271"/>
      <c r="UEW7" s="271"/>
      <c r="UEX7" s="271"/>
      <c r="UEY7" s="271"/>
      <c r="UEZ7" s="271"/>
      <c r="UFF7" s="270"/>
      <c r="UFG7" s="271"/>
      <c r="UFH7" s="271"/>
      <c r="UFI7" s="271"/>
      <c r="UFJ7" s="271"/>
      <c r="UFK7" s="271"/>
      <c r="UFL7" s="271"/>
      <c r="UFR7" s="270"/>
      <c r="UFS7" s="271"/>
      <c r="UFT7" s="271"/>
      <c r="UFU7" s="271"/>
      <c r="UFV7" s="271"/>
      <c r="UFW7" s="271"/>
      <c r="UFX7" s="271"/>
      <c r="UGD7" s="270"/>
      <c r="UGE7" s="271"/>
      <c r="UGF7" s="271"/>
      <c r="UGG7" s="271"/>
      <c r="UGH7" s="271"/>
      <c r="UGI7" s="271"/>
      <c r="UGJ7" s="271"/>
      <c r="UGP7" s="270"/>
      <c r="UGQ7" s="271"/>
      <c r="UGR7" s="271"/>
      <c r="UGS7" s="271"/>
      <c r="UGT7" s="271"/>
      <c r="UGU7" s="271"/>
      <c r="UGV7" s="271"/>
      <c r="UHB7" s="270"/>
      <c r="UHC7" s="271"/>
      <c r="UHD7" s="271"/>
      <c r="UHE7" s="271"/>
      <c r="UHF7" s="271"/>
      <c r="UHG7" s="271"/>
      <c r="UHH7" s="271"/>
      <c r="UHN7" s="270"/>
      <c r="UHO7" s="271"/>
      <c r="UHP7" s="271"/>
      <c r="UHQ7" s="271"/>
      <c r="UHR7" s="271"/>
      <c r="UHS7" s="271"/>
      <c r="UHT7" s="271"/>
      <c r="UHZ7" s="270"/>
      <c r="UIA7" s="271"/>
      <c r="UIB7" s="271"/>
      <c r="UIC7" s="271"/>
      <c r="UID7" s="271"/>
      <c r="UIE7" s="271"/>
      <c r="UIF7" s="271"/>
      <c r="UIL7" s="270"/>
      <c r="UIM7" s="271"/>
      <c r="UIN7" s="271"/>
      <c r="UIO7" s="271"/>
      <c r="UIP7" s="271"/>
      <c r="UIQ7" s="271"/>
      <c r="UIR7" s="271"/>
      <c r="UIX7" s="270"/>
      <c r="UIY7" s="271"/>
      <c r="UIZ7" s="271"/>
      <c r="UJA7" s="271"/>
      <c r="UJB7" s="271"/>
      <c r="UJC7" s="271"/>
      <c r="UJD7" s="271"/>
      <c r="UJJ7" s="270"/>
      <c r="UJK7" s="271"/>
      <c r="UJL7" s="271"/>
      <c r="UJM7" s="271"/>
      <c r="UJN7" s="271"/>
      <c r="UJO7" s="271"/>
      <c r="UJP7" s="271"/>
      <c r="UJV7" s="270"/>
      <c r="UJW7" s="271"/>
      <c r="UJX7" s="271"/>
      <c r="UJY7" s="271"/>
      <c r="UJZ7" s="271"/>
      <c r="UKA7" s="271"/>
      <c r="UKB7" s="271"/>
      <c r="UKH7" s="270"/>
      <c r="UKI7" s="271"/>
      <c r="UKJ7" s="271"/>
      <c r="UKK7" s="271"/>
      <c r="UKL7" s="271"/>
      <c r="UKM7" s="271"/>
      <c r="UKN7" s="271"/>
      <c r="UKT7" s="270"/>
      <c r="UKU7" s="271"/>
      <c r="UKV7" s="271"/>
      <c r="UKW7" s="271"/>
      <c r="UKX7" s="271"/>
      <c r="UKY7" s="271"/>
      <c r="UKZ7" s="271"/>
      <c r="ULF7" s="270"/>
      <c r="ULG7" s="271"/>
      <c r="ULH7" s="271"/>
      <c r="ULI7" s="271"/>
      <c r="ULJ7" s="271"/>
      <c r="ULK7" s="271"/>
      <c r="ULL7" s="271"/>
      <c r="ULR7" s="270"/>
      <c r="ULS7" s="271"/>
      <c r="ULT7" s="271"/>
      <c r="ULU7" s="271"/>
      <c r="ULV7" s="271"/>
      <c r="ULW7" s="271"/>
      <c r="ULX7" s="271"/>
      <c r="UMD7" s="270"/>
      <c r="UME7" s="271"/>
      <c r="UMF7" s="271"/>
      <c r="UMG7" s="271"/>
      <c r="UMH7" s="271"/>
      <c r="UMI7" s="271"/>
      <c r="UMJ7" s="271"/>
      <c r="UMP7" s="270"/>
      <c r="UMQ7" s="271"/>
      <c r="UMR7" s="271"/>
      <c r="UMS7" s="271"/>
      <c r="UMT7" s="271"/>
      <c r="UMU7" s="271"/>
      <c r="UMV7" s="271"/>
      <c r="UNB7" s="270"/>
      <c r="UNC7" s="271"/>
      <c r="UND7" s="271"/>
      <c r="UNE7" s="271"/>
      <c r="UNF7" s="271"/>
      <c r="UNG7" s="271"/>
      <c r="UNH7" s="271"/>
      <c r="UNN7" s="270"/>
      <c r="UNO7" s="271"/>
      <c r="UNP7" s="271"/>
      <c r="UNQ7" s="271"/>
      <c r="UNR7" s="271"/>
      <c r="UNS7" s="271"/>
      <c r="UNT7" s="271"/>
      <c r="UNZ7" s="270"/>
      <c r="UOA7" s="271"/>
      <c r="UOB7" s="271"/>
      <c r="UOC7" s="271"/>
      <c r="UOD7" s="271"/>
      <c r="UOE7" s="271"/>
      <c r="UOF7" s="271"/>
      <c r="UOL7" s="270"/>
      <c r="UOM7" s="271"/>
      <c r="UON7" s="271"/>
      <c r="UOO7" s="271"/>
      <c r="UOP7" s="271"/>
      <c r="UOQ7" s="271"/>
      <c r="UOR7" s="271"/>
      <c r="UOX7" s="270"/>
      <c r="UOY7" s="271"/>
      <c r="UOZ7" s="271"/>
      <c r="UPA7" s="271"/>
      <c r="UPB7" s="271"/>
      <c r="UPC7" s="271"/>
      <c r="UPD7" s="271"/>
      <c r="UPJ7" s="270"/>
      <c r="UPK7" s="271"/>
      <c r="UPL7" s="271"/>
      <c r="UPM7" s="271"/>
      <c r="UPN7" s="271"/>
      <c r="UPO7" s="271"/>
      <c r="UPP7" s="271"/>
      <c r="UPV7" s="270"/>
      <c r="UPW7" s="271"/>
      <c r="UPX7" s="271"/>
      <c r="UPY7" s="271"/>
      <c r="UPZ7" s="271"/>
      <c r="UQA7" s="271"/>
      <c r="UQB7" s="271"/>
      <c r="UQH7" s="270"/>
      <c r="UQI7" s="271"/>
      <c r="UQJ7" s="271"/>
      <c r="UQK7" s="271"/>
      <c r="UQL7" s="271"/>
      <c r="UQM7" s="271"/>
      <c r="UQN7" s="271"/>
      <c r="UQT7" s="270"/>
      <c r="UQU7" s="271"/>
      <c r="UQV7" s="271"/>
      <c r="UQW7" s="271"/>
      <c r="UQX7" s="271"/>
      <c r="UQY7" s="271"/>
      <c r="UQZ7" s="271"/>
      <c r="URF7" s="270"/>
      <c r="URG7" s="271"/>
      <c r="URH7" s="271"/>
      <c r="URI7" s="271"/>
      <c r="URJ7" s="271"/>
      <c r="URK7" s="271"/>
      <c r="URL7" s="271"/>
      <c r="URR7" s="270"/>
      <c r="URS7" s="271"/>
      <c r="URT7" s="271"/>
      <c r="URU7" s="271"/>
      <c r="URV7" s="271"/>
      <c r="URW7" s="271"/>
      <c r="URX7" s="271"/>
      <c r="USD7" s="270"/>
      <c r="USE7" s="271"/>
      <c r="USF7" s="271"/>
      <c r="USG7" s="271"/>
      <c r="USH7" s="271"/>
      <c r="USI7" s="271"/>
      <c r="USJ7" s="271"/>
      <c r="USP7" s="270"/>
      <c r="USQ7" s="271"/>
      <c r="USR7" s="271"/>
      <c r="USS7" s="271"/>
      <c r="UST7" s="271"/>
      <c r="USU7" s="271"/>
      <c r="USV7" s="271"/>
      <c r="UTB7" s="270"/>
      <c r="UTC7" s="271"/>
      <c r="UTD7" s="271"/>
      <c r="UTE7" s="271"/>
      <c r="UTF7" s="271"/>
      <c r="UTG7" s="271"/>
      <c r="UTH7" s="271"/>
      <c r="UTN7" s="270"/>
      <c r="UTO7" s="271"/>
      <c r="UTP7" s="271"/>
      <c r="UTQ7" s="271"/>
      <c r="UTR7" s="271"/>
      <c r="UTS7" s="271"/>
      <c r="UTT7" s="271"/>
      <c r="UTZ7" s="270"/>
      <c r="UUA7" s="271"/>
      <c r="UUB7" s="271"/>
      <c r="UUC7" s="271"/>
      <c r="UUD7" s="271"/>
      <c r="UUE7" s="271"/>
      <c r="UUF7" s="271"/>
      <c r="UUL7" s="270"/>
      <c r="UUM7" s="271"/>
      <c r="UUN7" s="271"/>
      <c r="UUO7" s="271"/>
      <c r="UUP7" s="271"/>
      <c r="UUQ7" s="271"/>
      <c r="UUR7" s="271"/>
      <c r="UUX7" s="270"/>
      <c r="UUY7" s="271"/>
      <c r="UUZ7" s="271"/>
      <c r="UVA7" s="271"/>
      <c r="UVB7" s="271"/>
      <c r="UVC7" s="271"/>
      <c r="UVD7" s="271"/>
      <c r="UVJ7" s="270"/>
      <c r="UVK7" s="271"/>
      <c r="UVL7" s="271"/>
      <c r="UVM7" s="271"/>
      <c r="UVN7" s="271"/>
      <c r="UVO7" s="271"/>
      <c r="UVP7" s="271"/>
      <c r="UVV7" s="270"/>
      <c r="UVW7" s="271"/>
      <c r="UVX7" s="271"/>
      <c r="UVY7" s="271"/>
      <c r="UVZ7" s="271"/>
      <c r="UWA7" s="271"/>
      <c r="UWB7" s="271"/>
      <c r="UWH7" s="270"/>
      <c r="UWI7" s="271"/>
      <c r="UWJ7" s="271"/>
      <c r="UWK7" s="271"/>
      <c r="UWL7" s="271"/>
      <c r="UWM7" s="271"/>
      <c r="UWN7" s="271"/>
      <c r="UWT7" s="270"/>
      <c r="UWU7" s="271"/>
      <c r="UWV7" s="271"/>
      <c r="UWW7" s="271"/>
      <c r="UWX7" s="271"/>
      <c r="UWY7" s="271"/>
      <c r="UWZ7" s="271"/>
      <c r="UXF7" s="270"/>
      <c r="UXG7" s="271"/>
      <c r="UXH7" s="271"/>
      <c r="UXI7" s="271"/>
      <c r="UXJ7" s="271"/>
      <c r="UXK7" s="271"/>
      <c r="UXL7" s="271"/>
      <c r="UXR7" s="270"/>
      <c r="UXS7" s="271"/>
      <c r="UXT7" s="271"/>
      <c r="UXU7" s="271"/>
      <c r="UXV7" s="271"/>
      <c r="UXW7" s="271"/>
      <c r="UXX7" s="271"/>
      <c r="UYD7" s="270"/>
      <c r="UYE7" s="271"/>
      <c r="UYF7" s="271"/>
      <c r="UYG7" s="271"/>
      <c r="UYH7" s="271"/>
      <c r="UYI7" s="271"/>
      <c r="UYJ7" s="271"/>
      <c r="UYP7" s="270"/>
      <c r="UYQ7" s="271"/>
      <c r="UYR7" s="271"/>
      <c r="UYS7" s="271"/>
      <c r="UYT7" s="271"/>
      <c r="UYU7" s="271"/>
      <c r="UYV7" s="271"/>
      <c r="UZB7" s="270"/>
      <c r="UZC7" s="271"/>
      <c r="UZD7" s="271"/>
      <c r="UZE7" s="271"/>
      <c r="UZF7" s="271"/>
      <c r="UZG7" s="271"/>
      <c r="UZH7" s="271"/>
      <c r="UZN7" s="270"/>
      <c r="UZO7" s="271"/>
      <c r="UZP7" s="271"/>
      <c r="UZQ7" s="271"/>
      <c r="UZR7" s="271"/>
      <c r="UZS7" s="271"/>
      <c r="UZT7" s="271"/>
      <c r="UZZ7" s="270"/>
      <c r="VAA7" s="271"/>
      <c r="VAB7" s="271"/>
      <c r="VAC7" s="271"/>
      <c r="VAD7" s="271"/>
      <c r="VAE7" s="271"/>
      <c r="VAF7" s="271"/>
      <c r="VAL7" s="270"/>
      <c r="VAM7" s="271"/>
      <c r="VAN7" s="271"/>
      <c r="VAO7" s="271"/>
      <c r="VAP7" s="271"/>
      <c r="VAQ7" s="271"/>
      <c r="VAR7" s="271"/>
      <c r="VAX7" s="270"/>
      <c r="VAY7" s="271"/>
      <c r="VAZ7" s="271"/>
      <c r="VBA7" s="271"/>
      <c r="VBB7" s="271"/>
      <c r="VBC7" s="271"/>
      <c r="VBD7" s="271"/>
      <c r="VBJ7" s="270"/>
      <c r="VBK7" s="271"/>
      <c r="VBL7" s="271"/>
      <c r="VBM7" s="271"/>
      <c r="VBN7" s="271"/>
      <c r="VBO7" s="271"/>
      <c r="VBP7" s="271"/>
      <c r="VBV7" s="270"/>
      <c r="VBW7" s="271"/>
      <c r="VBX7" s="271"/>
      <c r="VBY7" s="271"/>
      <c r="VBZ7" s="271"/>
      <c r="VCA7" s="271"/>
      <c r="VCB7" s="271"/>
      <c r="VCH7" s="270"/>
      <c r="VCI7" s="271"/>
      <c r="VCJ7" s="271"/>
      <c r="VCK7" s="271"/>
      <c r="VCL7" s="271"/>
      <c r="VCM7" s="271"/>
      <c r="VCN7" s="271"/>
      <c r="VCT7" s="270"/>
      <c r="VCU7" s="271"/>
      <c r="VCV7" s="271"/>
      <c r="VCW7" s="271"/>
      <c r="VCX7" s="271"/>
      <c r="VCY7" s="271"/>
      <c r="VCZ7" s="271"/>
      <c r="VDF7" s="270"/>
      <c r="VDG7" s="271"/>
      <c r="VDH7" s="271"/>
      <c r="VDI7" s="271"/>
      <c r="VDJ7" s="271"/>
      <c r="VDK7" s="271"/>
      <c r="VDL7" s="271"/>
      <c r="VDR7" s="270"/>
      <c r="VDS7" s="271"/>
      <c r="VDT7" s="271"/>
      <c r="VDU7" s="271"/>
      <c r="VDV7" s="271"/>
      <c r="VDW7" s="271"/>
      <c r="VDX7" s="271"/>
      <c r="VED7" s="270"/>
      <c r="VEE7" s="271"/>
      <c r="VEF7" s="271"/>
      <c r="VEG7" s="271"/>
      <c r="VEH7" s="271"/>
      <c r="VEI7" s="271"/>
      <c r="VEJ7" s="271"/>
      <c r="VEP7" s="270"/>
      <c r="VEQ7" s="271"/>
      <c r="VER7" s="271"/>
      <c r="VES7" s="271"/>
      <c r="VET7" s="271"/>
      <c r="VEU7" s="271"/>
      <c r="VEV7" s="271"/>
      <c r="VFB7" s="270"/>
      <c r="VFC7" s="271"/>
      <c r="VFD7" s="271"/>
      <c r="VFE7" s="271"/>
      <c r="VFF7" s="271"/>
      <c r="VFG7" s="271"/>
      <c r="VFH7" s="271"/>
      <c r="VFN7" s="270"/>
      <c r="VFO7" s="271"/>
      <c r="VFP7" s="271"/>
      <c r="VFQ7" s="271"/>
      <c r="VFR7" s="271"/>
      <c r="VFS7" s="271"/>
      <c r="VFT7" s="271"/>
      <c r="VFZ7" s="270"/>
      <c r="VGA7" s="271"/>
      <c r="VGB7" s="271"/>
      <c r="VGC7" s="271"/>
      <c r="VGD7" s="271"/>
      <c r="VGE7" s="271"/>
      <c r="VGF7" s="271"/>
      <c r="VGL7" s="270"/>
      <c r="VGM7" s="271"/>
      <c r="VGN7" s="271"/>
      <c r="VGO7" s="271"/>
      <c r="VGP7" s="271"/>
      <c r="VGQ7" s="271"/>
      <c r="VGR7" s="271"/>
      <c r="VGX7" s="270"/>
      <c r="VGY7" s="271"/>
      <c r="VGZ7" s="271"/>
      <c r="VHA7" s="271"/>
      <c r="VHB7" s="271"/>
      <c r="VHC7" s="271"/>
      <c r="VHD7" s="271"/>
      <c r="VHJ7" s="270"/>
      <c r="VHK7" s="271"/>
      <c r="VHL7" s="271"/>
      <c r="VHM7" s="271"/>
      <c r="VHN7" s="271"/>
      <c r="VHO7" s="271"/>
      <c r="VHP7" s="271"/>
      <c r="VHV7" s="270"/>
      <c r="VHW7" s="271"/>
      <c r="VHX7" s="271"/>
      <c r="VHY7" s="271"/>
      <c r="VHZ7" s="271"/>
      <c r="VIA7" s="271"/>
      <c r="VIB7" s="271"/>
      <c r="VIH7" s="270"/>
      <c r="VII7" s="271"/>
      <c r="VIJ7" s="271"/>
      <c r="VIK7" s="271"/>
      <c r="VIL7" s="271"/>
      <c r="VIM7" s="271"/>
      <c r="VIN7" s="271"/>
      <c r="VIT7" s="270"/>
      <c r="VIU7" s="271"/>
      <c r="VIV7" s="271"/>
      <c r="VIW7" s="271"/>
      <c r="VIX7" s="271"/>
      <c r="VIY7" s="271"/>
      <c r="VIZ7" s="271"/>
      <c r="VJF7" s="270"/>
      <c r="VJG7" s="271"/>
      <c r="VJH7" s="271"/>
      <c r="VJI7" s="271"/>
      <c r="VJJ7" s="271"/>
      <c r="VJK7" s="271"/>
      <c r="VJL7" s="271"/>
      <c r="VJR7" s="270"/>
      <c r="VJS7" s="271"/>
      <c r="VJT7" s="271"/>
      <c r="VJU7" s="271"/>
      <c r="VJV7" s="271"/>
      <c r="VJW7" s="271"/>
      <c r="VJX7" s="271"/>
      <c r="VKD7" s="270"/>
      <c r="VKE7" s="271"/>
      <c r="VKF7" s="271"/>
      <c r="VKG7" s="271"/>
      <c r="VKH7" s="271"/>
      <c r="VKI7" s="271"/>
      <c r="VKJ7" s="271"/>
      <c r="VKP7" s="270"/>
      <c r="VKQ7" s="271"/>
      <c r="VKR7" s="271"/>
      <c r="VKS7" s="271"/>
      <c r="VKT7" s="271"/>
      <c r="VKU7" s="271"/>
      <c r="VKV7" s="271"/>
      <c r="VLB7" s="270"/>
      <c r="VLC7" s="271"/>
      <c r="VLD7" s="271"/>
      <c r="VLE7" s="271"/>
      <c r="VLF7" s="271"/>
      <c r="VLG7" s="271"/>
      <c r="VLH7" s="271"/>
      <c r="VLN7" s="270"/>
      <c r="VLO7" s="271"/>
      <c r="VLP7" s="271"/>
      <c r="VLQ7" s="271"/>
      <c r="VLR7" s="271"/>
      <c r="VLS7" s="271"/>
      <c r="VLT7" s="271"/>
      <c r="VLZ7" s="270"/>
      <c r="VMA7" s="271"/>
      <c r="VMB7" s="271"/>
      <c r="VMC7" s="271"/>
      <c r="VMD7" s="271"/>
      <c r="VME7" s="271"/>
      <c r="VMF7" s="271"/>
      <c r="VML7" s="270"/>
      <c r="VMM7" s="271"/>
      <c r="VMN7" s="271"/>
      <c r="VMO7" s="271"/>
      <c r="VMP7" s="271"/>
      <c r="VMQ7" s="271"/>
      <c r="VMR7" s="271"/>
      <c r="VMX7" s="270"/>
      <c r="VMY7" s="271"/>
      <c r="VMZ7" s="271"/>
      <c r="VNA7" s="271"/>
      <c r="VNB7" s="271"/>
      <c r="VNC7" s="271"/>
      <c r="VND7" s="271"/>
      <c r="VNJ7" s="270"/>
      <c r="VNK7" s="271"/>
      <c r="VNL7" s="271"/>
      <c r="VNM7" s="271"/>
      <c r="VNN7" s="271"/>
      <c r="VNO7" s="271"/>
      <c r="VNP7" s="271"/>
      <c r="VNV7" s="270"/>
      <c r="VNW7" s="271"/>
      <c r="VNX7" s="271"/>
      <c r="VNY7" s="271"/>
      <c r="VNZ7" s="271"/>
      <c r="VOA7" s="271"/>
      <c r="VOB7" s="271"/>
      <c r="VOH7" s="270"/>
      <c r="VOI7" s="271"/>
      <c r="VOJ7" s="271"/>
      <c r="VOK7" s="271"/>
      <c r="VOL7" s="271"/>
      <c r="VOM7" s="271"/>
      <c r="VON7" s="271"/>
      <c r="VOT7" s="270"/>
      <c r="VOU7" s="271"/>
      <c r="VOV7" s="271"/>
      <c r="VOW7" s="271"/>
      <c r="VOX7" s="271"/>
      <c r="VOY7" s="271"/>
      <c r="VOZ7" s="271"/>
      <c r="VPF7" s="270"/>
      <c r="VPG7" s="271"/>
      <c r="VPH7" s="271"/>
      <c r="VPI7" s="271"/>
      <c r="VPJ7" s="271"/>
      <c r="VPK7" s="271"/>
      <c r="VPL7" s="271"/>
      <c r="VPR7" s="270"/>
      <c r="VPS7" s="271"/>
      <c r="VPT7" s="271"/>
      <c r="VPU7" s="271"/>
      <c r="VPV7" s="271"/>
      <c r="VPW7" s="271"/>
      <c r="VPX7" s="271"/>
      <c r="VQD7" s="270"/>
      <c r="VQE7" s="271"/>
      <c r="VQF7" s="271"/>
      <c r="VQG7" s="271"/>
      <c r="VQH7" s="271"/>
      <c r="VQI7" s="271"/>
      <c r="VQJ7" s="271"/>
      <c r="VQP7" s="270"/>
      <c r="VQQ7" s="271"/>
      <c r="VQR7" s="271"/>
      <c r="VQS7" s="271"/>
      <c r="VQT7" s="271"/>
      <c r="VQU7" s="271"/>
      <c r="VQV7" s="271"/>
      <c r="VRB7" s="270"/>
      <c r="VRC7" s="271"/>
      <c r="VRD7" s="271"/>
      <c r="VRE7" s="271"/>
      <c r="VRF7" s="271"/>
      <c r="VRG7" s="271"/>
      <c r="VRH7" s="271"/>
      <c r="VRN7" s="270"/>
      <c r="VRO7" s="271"/>
      <c r="VRP7" s="271"/>
      <c r="VRQ7" s="271"/>
      <c r="VRR7" s="271"/>
      <c r="VRS7" s="271"/>
      <c r="VRT7" s="271"/>
      <c r="VRZ7" s="270"/>
      <c r="VSA7" s="271"/>
      <c r="VSB7" s="271"/>
      <c r="VSC7" s="271"/>
      <c r="VSD7" s="271"/>
      <c r="VSE7" s="271"/>
      <c r="VSF7" s="271"/>
      <c r="VSL7" s="270"/>
      <c r="VSM7" s="271"/>
      <c r="VSN7" s="271"/>
      <c r="VSO7" s="271"/>
      <c r="VSP7" s="271"/>
      <c r="VSQ7" s="271"/>
      <c r="VSR7" s="271"/>
      <c r="VSX7" s="270"/>
      <c r="VSY7" s="271"/>
      <c r="VSZ7" s="271"/>
      <c r="VTA7" s="271"/>
      <c r="VTB7" s="271"/>
      <c r="VTC7" s="271"/>
      <c r="VTD7" s="271"/>
      <c r="VTJ7" s="270"/>
      <c r="VTK7" s="271"/>
      <c r="VTL7" s="271"/>
      <c r="VTM7" s="271"/>
      <c r="VTN7" s="271"/>
      <c r="VTO7" s="271"/>
      <c r="VTP7" s="271"/>
      <c r="VTV7" s="270"/>
      <c r="VTW7" s="271"/>
      <c r="VTX7" s="271"/>
      <c r="VTY7" s="271"/>
      <c r="VTZ7" s="271"/>
      <c r="VUA7" s="271"/>
      <c r="VUB7" s="271"/>
      <c r="VUH7" s="270"/>
      <c r="VUI7" s="271"/>
      <c r="VUJ7" s="271"/>
      <c r="VUK7" s="271"/>
      <c r="VUL7" s="271"/>
      <c r="VUM7" s="271"/>
      <c r="VUN7" s="271"/>
      <c r="VUT7" s="270"/>
      <c r="VUU7" s="271"/>
      <c r="VUV7" s="271"/>
      <c r="VUW7" s="271"/>
      <c r="VUX7" s="271"/>
      <c r="VUY7" s="271"/>
      <c r="VUZ7" s="271"/>
      <c r="VVF7" s="270"/>
      <c r="VVG7" s="271"/>
      <c r="VVH7" s="271"/>
      <c r="VVI7" s="271"/>
      <c r="VVJ7" s="271"/>
      <c r="VVK7" s="271"/>
      <c r="VVL7" s="271"/>
      <c r="VVR7" s="270"/>
      <c r="VVS7" s="271"/>
      <c r="VVT7" s="271"/>
      <c r="VVU7" s="271"/>
      <c r="VVV7" s="271"/>
      <c r="VVW7" s="271"/>
      <c r="VVX7" s="271"/>
      <c r="VWD7" s="270"/>
      <c r="VWE7" s="271"/>
      <c r="VWF7" s="271"/>
      <c r="VWG7" s="271"/>
      <c r="VWH7" s="271"/>
      <c r="VWI7" s="271"/>
      <c r="VWJ7" s="271"/>
      <c r="VWP7" s="270"/>
      <c r="VWQ7" s="271"/>
      <c r="VWR7" s="271"/>
      <c r="VWS7" s="271"/>
      <c r="VWT7" s="271"/>
      <c r="VWU7" s="271"/>
      <c r="VWV7" s="271"/>
      <c r="VXB7" s="270"/>
      <c r="VXC7" s="271"/>
      <c r="VXD7" s="271"/>
      <c r="VXE7" s="271"/>
      <c r="VXF7" s="271"/>
      <c r="VXG7" s="271"/>
      <c r="VXH7" s="271"/>
      <c r="VXN7" s="270"/>
      <c r="VXO7" s="271"/>
      <c r="VXP7" s="271"/>
      <c r="VXQ7" s="271"/>
      <c r="VXR7" s="271"/>
      <c r="VXS7" s="271"/>
      <c r="VXT7" s="271"/>
      <c r="VXZ7" s="270"/>
      <c r="VYA7" s="271"/>
      <c r="VYB7" s="271"/>
      <c r="VYC7" s="271"/>
      <c r="VYD7" s="271"/>
      <c r="VYE7" s="271"/>
      <c r="VYF7" s="271"/>
      <c r="VYL7" s="270"/>
      <c r="VYM7" s="271"/>
      <c r="VYN7" s="271"/>
      <c r="VYO7" s="271"/>
      <c r="VYP7" s="271"/>
      <c r="VYQ7" s="271"/>
      <c r="VYR7" s="271"/>
      <c r="VYX7" s="270"/>
      <c r="VYY7" s="271"/>
      <c r="VYZ7" s="271"/>
      <c r="VZA7" s="271"/>
      <c r="VZB7" s="271"/>
      <c r="VZC7" s="271"/>
      <c r="VZD7" s="271"/>
      <c r="VZJ7" s="270"/>
      <c r="VZK7" s="271"/>
      <c r="VZL7" s="271"/>
      <c r="VZM7" s="271"/>
      <c r="VZN7" s="271"/>
      <c r="VZO7" s="271"/>
      <c r="VZP7" s="271"/>
      <c r="VZV7" s="270"/>
      <c r="VZW7" s="271"/>
      <c r="VZX7" s="271"/>
      <c r="VZY7" s="271"/>
      <c r="VZZ7" s="271"/>
      <c r="WAA7" s="271"/>
      <c r="WAB7" s="271"/>
      <c r="WAH7" s="270"/>
      <c r="WAI7" s="271"/>
      <c r="WAJ7" s="271"/>
      <c r="WAK7" s="271"/>
      <c r="WAL7" s="271"/>
      <c r="WAM7" s="271"/>
      <c r="WAN7" s="271"/>
      <c r="WAT7" s="270"/>
      <c r="WAU7" s="271"/>
      <c r="WAV7" s="271"/>
      <c r="WAW7" s="271"/>
      <c r="WAX7" s="271"/>
      <c r="WAY7" s="271"/>
      <c r="WAZ7" s="271"/>
      <c r="WBF7" s="270"/>
      <c r="WBG7" s="271"/>
      <c r="WBH7" s="271"/>
      <c r="WBI7" s="271"/>
      <c r="WBJ7" s="271"/>
      <c r="WBK7" s="271"/>
      <c r="WBL7" s="271"/>
      <c r="WBR7" s="270"/>
      <c r="WBS7" s="271"/>
      <c r="WBT7" s="271"/>
      <c r="WBU7" s="271"/>
      <c r="WBV7" s="271"/>
      <c r="WBW7" s="271"/>
      <c r="WBX7" s="271"/>
      <c r="WCD7" s="270"/>
      <c r="WCE7" s="271"/>
      <c r="WCF7" s="271"/>
      <c r="WCG7" s="271"/>
      <c r="WCH7" s="271"/>
      <c r="WCI7" s="271"/>
      <c r="WCJ7" s="271"/>
      <c r="WCP7" s="270"/>
      <c r="WCQ7" s="271"/>
      <c r="WCR7" s="271"/>
      <c r="WCS7" s="271"/>
      <c r="WCT7" s="271"/>
      <c r="WCU7" s="271"/>
      <c r="WCV7" s="271"/>
      <c r="WDB7" s="270"/>
      <c r="WDC7" s="271"/>
      <c r="WDD7" s="271"/>
      <c r="WDE7" s="271"/>
      <c r="WDF7" s="271"/>
      <c r="WDG7" s="271"/>
      <c r="WDH7" s="271"/>
      <c r="WDN7" s="270"/>
      <c r="WDO7" s="271"/>
      <c r="WDP7" s="271"/>
      <c r="WDQ7" s="271"/>
      <c r="WDR7" s="271"/>
      <c r="WDS7" s="271"/>
      <c r="WDT7" s="271"/>
      <c r="WDZ7" s="270"/>
      <c r="WEA7" s="271"/>
      <c r="WEB7" s="271"/>
      <c r="WEC7" s="271"/>
      <c r="WED7" s="271"/>
      <c r="WEE7" s="271"/>
      <c r="WEF7" s="271"/>
      <c r="WEL7" s="270"/>
      <c r="WEM7" s="271"/>
      <c r="WEN7" s="271"/>
      <c r="WEO7" s="271"/>
      <c r="WEP7" s="271"/>
      <c r="WEQ7" s="271"/>
      <c r="WER7" s="271"/>
      <c r="WEX7" s="270"/>
      <c r="WEY7" s="271"/>
      <c r="WEZ7" s="271"/>
      <c r="WFA7" s="271"/>
      <c r="WFB7" s="271"/>
      <c r="WFC7" s="271"/>
      <c r="WFD7" s="271"/>
      <c r="WFJ7" s="270"/>
      <c r="WFK7" s="271"/>
      <c r="WFL7" s="271"/>
      <c r="WFM7" s="271"/>
      <c r="WFN7" s="271"/>
      <c r="WFO7" s="271"/>
      <c r="WFP7" s="271"/>
      <c r="WFV7" s="270"/>
      <c r="WFW7" s="271"/>
      <c r="WFX7" s="271"/>
      <c r="WFY7" s="271"/>
      <c r="WFZ7" s="271"/>
      <c r="WGA7" s="271"/>
      <c r="WGB7" s="271"/>
      <c r="WGH7" s="270"/>
      <c r="WGI7" s="271"/>
      <c r="WGJ7" s="271"/>
      <c r="WGK7" s="271"/>
      <c r="WGL7" s="271"/>
      <c r="WGM7" s="271"/>
      <c r="WGN7" s="271"/>
      <c r="WGT7" s="270"/>
      <c r="WGU7" s="271"/>
      <c r="WGV7" s="271"/>
      <c r="WGW7" s="271"/>
      <c r="WGX7" s="271"/>
      <c r="WGY7" s="271"/>
      <c r="WGZ7" s="271"/>
      <c r="WHF7" s="270"/>
      <c r="WHG7" s="271"/>
      <c r="WHH7" s="271"/>
      <c r="WHI7" s="271"/>
      <c r="WHJ7" s="271"/>
      <c r="WHK7" s="271"/>
      <c r="WHL7" s="271"/>
      <c r="WHR7" s="270"/>
      <c r="WHS7" s="271"/>
      <c r="WHT7" s="271"/>
      <c r="WHU7" s="271"/>
      <c r="WHV7" s="271"/>
      <c r="WHW7" s="271"/>
      <c r="WHX7" s="271"/>
      <c r="WID7" s="270"/>
      <c r="WIE7" s="271"/>
      <c r="WIF7" s="271"/>
      <c r="WIG7" s="271"/>
      <c r="WIH7" s="271"/>
      <c r="WII7" s="271"/>
      <c r="WIJ7" s="271"/>
      <c r="WIP7" s="270"/>
      <c r="WIQ7" s="271"/>
      <c r="WIR7" s="271"/>
      <c r="WIS7" s="271"/>
      <c r="WIT7" s="271"/>
      <c r="WIU7" s="271"/>
      <c r="WIV7" s="271"/>
      <c r="WJB7" s="270"/>
      <c r="WJC7" s="271"/>
      <c r="WJD7" s="271"/>
      <c r="WJE7" s="271"/>
      <c r="WJF7" s="271"/>
      <c r="WJG7" s="271"/>
      <c r="WJH7" s="271"/>
      <c r="WJN7" s="270"/>
      <c r="WJO7" s="271"/>
      <c r="WJP7" s="271"/>
      <c r="WJQ7" s="271"/>
      <c r="WJR7" s="271"/>
      <c r="WJS7" s="271"/>
      <c r="WJT7" s="271"/>
      <c r="WJZ7" s="270"/>
      <c r="WKA7" s="271"/>
      <c r="WKB7" s="271"/>
      <c r="WKC7" s="271"/>
      <c r="WKD7" s="271"/>
      <c r="WKE7" s="271"/>
      <c r="WKF7" s="271"/>
      <c r="WKL7" s="270"/>
      <c r="WKM7" s="271"/>
      <c r="WKN7" s="271"/>
      <c r="WKO7" s="271"/>
      <c r="WKP7" s="271"/>
      <c r="WKQ7" s="271"/>
      <c r="WKR7" s="271"/>
      <c r="WKX7" s="270"/>
      <c r="WKY7" s="271"/>
      <c r="WKZ7" s="271"/>
      <c r="WLA7" s="271"/>
      <c r="WLB7" s="271"/>
      <c r="WLC7" s="271"/>
      <c r="WLD7" s="271"/>
      <c r="WLJ7" s="270"/>
      <c r="WLK7" s="271"/>
      <c r="WLL7" s="271"/>
      <c r="WLM7" s="271"/>
      <c r="WLN7" s="271"/>
      <c r="WLO7" s="271"/>
      <c r="WLP7" s="271"/>
      <c r="WLV7" s="270"/>
      <c r="WLW7" s="271"/>
      <c r="WLX7" s="271"/>
      <c r="WLY7" s="271"/>
      <c r="WLZ7" s="271"/>
      <c r="WMA7" s="271"/>
      <c r="WMB7" s="271"/>
      <c r="WMH7" s="270"/>
      <c r="WMI7" s="271"/>
      <c r="WMJ7" s="271"/>
      <c r="WMK7" s="271"/>
      <c r="WML7" s="271"/>
      <c r="WMM7" s="271"/>
      <c r="WMN7" s="271"/>
      <c r="WMT7" s="270"/>
      <c r="WMU7" s="271"/>
      <c r="WMV7" s="271"/>
      <c r="WMW7" s="271"/>
      <c r="WMX7" s="271"/>
      <c r="WMY7" s="271"/>
      <c r="WMZ7" s="271"/>
      <c r="WNF7" s="270"/>
      <c r="WNG7" s="271"/>
      <c r="WNH7" s="271"/>
      <c r="WNI7" s="271"/>
      <c r="WNJ7" s="271"/>
      <c r="WNK7" s="271"/>
      <c r="WNL7" s="271"/>
      <c r="WNR7" s="270"/>
      <c r="WNS7" s="271"/>
      <c r="WNT7" s="271"/>
      <c r="WNU7" s="271"/>
      <c r="WNV7" s="271"/>
      <c r="WNW7" s="271"/>
      <c r="WNX7" s="271"/>
      <c r="WOD7" s="270"/>
      <c r="WOE7" s="271"/>
      <c r="WOF7" s="271"/>
      <c r="WOG7" s="271"/>
      <c r="WOH7" s="271"/>
      <c r="WOI7" s="271"/>
      <c r="WOJ7" s="271"/>
      <c r="WOP7" s="270"/>
      <c r="WOQ7" s="271"/>
      <c r="WOR7" s="271"/>
      <c r="WOS7" s="271"/>
      <c r="WOT7" s="271"/>
      <c r="WOU7" s="271"/>
      <c r="WOV7" s="271"/>
      <c r="WPB7" s="270"/>
      <c r="WPC7" s="271"/>
      <c r="WPD7" s="271"/>
      <c r="WPE7" s="271"/>
      <c r="WPF7" s="271"/>
      <c r="WPG7" s="271"/>
      <c r="WPH7" s="271"/>
      <c r="WPN7" s="270"/>
      <c r="WPO7" s="271"/>
      <c r="WPP7" s="271"/>
      <c r="WPQ7" s="271"/>
      <c r="WPR7" s="271"/>
      <c r="WPS7" s="271"/>
      <c r="WPT7" s="271"/>
      <c r="WPZ7" s="270"/>
      <c r="WQA7" s="271"/>
      <c r="WQB7" s="271"/>
      <c r="WQC7" s="271"/>
      <c r="WQD7" s="271"/>
      <c r="WQE7" s="271"/>
      <c r="WQF7" s="271"/>
      <c r="WQL7" s="270"/>
      <c r="WQM7" s="271"/>
      <c r="WQN7" s="271"/>
      <c r="WQO7" s="271"/>
      <c r="WQP7" s="271"/>
      <c r="WQQ7" s="271"/>
      <c r="WQR7" s="271"/>
      <c r="WQX7" s="270"/>
      <c r="WQY7" s="271"/>
      <c r="WQZ7" s="271"/>
      <c r="WRA7" s="271"/>
      <c r="WRB7" s="271"/>
      <c r="WRC7" s="271"/>
      <c r="WRD7" s="271"/>
      <c r="WRJ7" s="270"/>
      <c r="WRK7" s="271"/>
      <c r="WRL7" s="271"/>
      <c r="WRM7" s="271"/>
      <c r="WRN7" s="271"/>
      <c r="WRO7" s="271"/>
      <c r="WRP7" s="271"/>
      <c r="WRV7" s="270"/>
      <c r="WRW7" s="271"/>
      <c r="WRX7" s="271"/>
      <c r="WRY7" s="271"/>
      <c r="WRZ7" s="271"/>
      <c r="WSA7" s="271"/>
      <c r="WSB7" s="271"/>
      <c r="WSH7" s="270"/>
      <c r="WSI7" s="271"/>
      <c r="WSJ7" s="271"/>
      <c r="WSK7" s="271"/>
      <c r="WSL7" s="271"/>
      <c r="WSM7" s="271"/>
      <c r="WSN7" s="271"/>
      <c r="WST7" s="270"/>
      <c r="WSU7" s="271"/>
      <c r="WSV7" s="271"/>
      <c r="WSW7" s="271"/>
      <c r="WSX7" s="271"/>
      <c r="WSY7" s="271"/>
      <c r="WSZ7" s="271"/>
      <c r="WTF7" s="270"/>
      <c r="WTG7" s="271"/>
      <c r="WTH7" s="271"/>
      <c r="WTI7" s="271"/>
      <c r="WTJ7" s="271"/>
      <c r="WTK7" s="271"/>
      <c r="WTL7" s="271"/>
      <c r="WTR7" s="270"/>
      <c r="WTS7" s="271"/>
      <c r="WTT7" s="271"/>
      <c r="WTU7" s="271"/>
      <c r="WTV7" s="271"/>
      <c r="WTW7" s="271"/>
      <c r="WTX7" s="271"/>
      <c r="WUD7" s="270"/>
      <c r="WUE7" s="271"/>
      <c r="WUF7" s="271"/>
      <c r="WUG7" s="271"/>
      <c r="WUH7" s="271"/>
      <c r="WUI7" s="271"/>
      <c r="WUJ7" s="271"/>
      <c r="WUP7" s="270"/>
      <c r="WUQ7" s="271"/>
      <c r="WUR7" s="271"/>
      <c r="WUS7" s="271"/>
      <c r="WUT7" s="271"/>
      <c r="WUU7" s="271"/>
      <c r="WUV7" s="271"/>
      <c r="WVB7" s="270"/>
      <c r="WVC7" s="271"/>
      <c r="WVD7" s="271"/>
      <c r="WVE7" s="271"/>
      <c r="WVF7" s="271"/>
      <c r="WVG7" s="271"/>
      <c r="WVH7" s="271"/>
      <c r="WVN7" s="270"/>
      <c r="WVO7" s="271"/>
      <c r="WVP7" s="271"/>
      <c r="WVQ7" s="271"/>
      <c r="WVR7" s="271"/>
      <c r="WVS7" s="271"/>
      <c r="WVT7" s="271"/>
      <c r="WVZ7" s="270"/>
      <c r="WWA7" s="271"/>
      <c r="WWB7" s="271"/>
      <c r="WWC7" s="271"/>
      <c r="WWD7" s="271"/>
      <c r="WWE7" s="271"/>
      <c r="WWF7" s="271"/>
      <c r="WWL7" s="270"/>
      <c r="WWM7" s="271"/>
      <c r="WWN7" s="271"/>
      <c r="WWO7" s="271"/>
      <c r="WWP7" s="271"/>
      <c r="WWQ7" s="271"/>
      <c r="WWR7" s="271"/>
      <c r="WWX7" s="270"/>
      <c r="WWY7" s="271"/>
      <c r="WWZ7" s="271"/>
      <c r="WXA7" s="271"/>
      <c r="WXB7" s="271"/>
      <c r="WXC7" s="271"/>
      <c r="WXD7" s="271"/>
      <c r="WXJ7" s="270"/>
      <c r="WXK7" s="271"/>
      <c r="WXL7" s="271"/>
      <c r="WXM7" s="271"/>
      <c r="WXN7" s="271"/>
      <c r="WXO7" s="271"/>
      <c r="WXP7" s="271"/>
      <c r="WXV7" s="270"/>
      <c r="WXW7" s="271"/>
      <c r="WXX7" s="271"/>
      <c r="WXY7" s="271"/>
      <c r="WXZ7" s="271"/>
      <c r="WYA7" s="271"/>
      <c r="WYB7" s="271"/>
      <c r="WYH7" s="270"/>
      <c r="WYI7" s="271"/>
      <c r="WYJ7" s="271"/>
      <c r="WYK7" s="271"/>
      <c r="WYL7" s="271"/>
      <c r="WYM7" s="271"/>
      <c r="WYN7" s="271"/>
      <c r="WYT7" s="270"/>
      <c r="WYU7" s="271"/>
      <c r="WYV7" s="271"/>
      <c r="WYW7" s="271"/>
      <c r="WYX7" s="271"/>
      <c r="WYY7" s="271"/>
      <c r="WYZ7" s="271"/>
      <c r="WZF7" s="270"/>
      <c r="WZG7" s="271"/>
      <c r="WZH7" s="271"/>
      <c r="WZI7" s="271"/>
      <c r="WZJ7" s="271"/>
      <c r="WZK7" s="271"/>
      <c r="WZL7" s="271"/>
      <c r="WZR7" s="270"/>
      <c r="WZS7" s="271"/>
      <c r="WZT7" s="271"/>
      <c r="WZU7" s="271"/>
      <c r="WZV7" s="271"/>
      <c r="WZW7" s="271"/>
      <c r="WZX7" s="271"/>
      <c r="XAD7" s="270"/>
      <c r="XAE7" s="271"/>
      <c r="XAF7" s="271"/>
      <c r="XAG7" s="271"/>
      <c r="XAH7" s="271"/>
      <c r="XAI7" s="271"/>
      <c r="XAJ7" s="271"/>
      <c r="XAP7" s="270"/>
      <c r="XAQ7" s="271"/>
      <c r="XAR7" s="271"/>
      <c r="XAS7" s="271"/>
      <c r="XAT7" s="271"/>
      <c r="XAU7" s="271"/>
      <c r="XAV7" s="271"/>
      <c r="XBB7" s="270"/>
      <c r="XBC7" s="271"/>
      <c r="XBD7" s="271"/>
      <c r="XBE7" s="271"/>
      <c r="XBF7" s="271"/>
      <c r="XBG7" s="271"/>
      <c r="XBH7" s="271"/>
      <c r="XBN7" s="270"/>
      <c r="XBO7" s="271"/>
      <c r="XBP7" s="271"/>
      <c r="XBQ7" s="271"/>
      <c r="XBR7" s="271"/>
      <c r="XBS7" s="271"/>
      <c r="XBT7" s="271"/>
      <c r="XBZ7" s="270"/>
      <c r="XCA7" s="271"/>
      <c r="XCB7" s="271"/>
      <c r="XCC7" s="271"/>
      <c r="XCD7" s="271"/>
      <c r="XCE7" s="271"/>
      <c r="XCF7" s="271"/>
      <c r="XCL7" s="270"/>
      <c r="XCM7" s="271"/>
      <c r="XCN7" s="271"/>
      <c r="XCO7" s="271"/>
      <c r="XCP7" s="271"/>
      <c r="XCQ7" s="271"/>
      <c r="XCR7" s="271"/>
      <c r="XCX7" s="270"/>
      <c r="XCY7" s="271"/>
      <c r="XCZ7" s="271"/>
      <c r="XDA7" s="271"/>
      <c r="XDB7" s="271"/>
      <c r="XDC7" s="271"/>
      <c r="XDD7" s="271"/>
      <c r="XDJ7" s="270"/>
      <c r="XDK7" s="271"/>
      <c r="XDL7" s="271"/>
      <c r="XDM7" s="271"/>
      <c r="XDN7" s="271"/>
      <c r="XDO7" s="271"/>
      <c r="XDP7" s="271"/>
      <c r="XDV7" s="270"/>
      <c r="XDW7" s="271"/>
      <c r="XDX7" s="271"/>
      <c r="XDY7" s="271"/>
      <c r="XDZ7" s="271"/>
      <c r="XEA7" s="271"/>
      <c r="XEB7" s="271"/>
      <c r="XEH7" s="270"/>
      <c r="XEI7" s="271"/>
      <c r="XEJ7" s="271"/>
      <c r="XEK7" s="271"/>
      <c r="XEL7" s="271"/>
      <c r="XEM7" s="271"/>
      <c r="XEN7" s="271"/>
      <c r="XET7" s="270"/>
      <c r="XEU7" s="271"/>
      <c r="XEV7" s="271"/>
    </row>
    <row r="8" spans="1:1020 1026:3072 3078:4092 4098:6144 6150:7164 7170:9216 9222:10236 10242:12288 12294:13308 13314:15360 15366:16376" s="263" customFormat="1" ht="13.5" x14ac:dyDescent="0.2">
      <c r="A8" s="263" t="str">
        <f>'Stille Reserven'!A41</f>
        <v>Waren- und Materialaufwand</v>
      </c>
      <c r="B8" s="264">
        <f>'Stille Reserven'!B41</f>
        <v>0</v>
      </c>
      <c r="C8" s="264">
        <f>'Stille Reserven'!C41</f>
        <v>0</v>
      </c>
      <c r="D8" s="264">
        <f>'Stille Reserven'!D41</f>
        <v>0</v>
      </c>
      <c r="E8" s="264">
        <f>'Stille Reserven'!E41</f>
        <v>0</v>
      </c>
      <c r="F8" s="264">
        <f>'Stille Reserven'!F41</f>
        <v>0</v>
      </c>
      <c r="G8" s="264">
        <f>'Stille Reserven'!G41</f>
        <v>0</v>
      </c>
      <c r="H8" s="265">
        <f>'Stille Reserven'!H41</f>
        <v>0</v>
      </c>
      <c r="I8" s="265">
        <f>'Stille Reserven'!I41</f>
        <v>0</v>
      </c>
      <c r="J8" s="265">
        <f>'Stille Reserven'!J41</f>
        <v>0</v>
      </c>
      <c r="K8" s="265">
        <f>'Stille Reserven'!K41</f>
        <v>0</v>
      </c>
      <c r="L8" s="265">
        <f>'Stille Reserven'!L41</f>
        <v>0</v>
      </c>
    </row>
    <row r="9" spans="1:1020 1026:3072 3078:4092 4098:6144 6150:7164 7170:9216 9222:10236 10242:12288 12294:13308 13314:15360 15366:16376" s="263" customFormat="1" ht="13.5" x14ac:dyDescent="0.2">
      <c r="A9" s="263" t="str">
        <f>'Stille Reserven'!A42</f>
        <v>Fremdarbeiten</v>
      </c>
      <c r="B9" s="264">
        <f>'Stille Reserven'!B42</f>
        <v>0</v>
      </c>
      <c r="C9" s="264">
        <f>'Stille Reserven'!C42</f>
        <v>0</v>
      </c>
      <c r="D9" s="264">
        <f>'Stille Reserven'!D42</f>
        <v>0</v>
      </c>
      <c r="E9" s="264">
        <f>'Stille Reserven'!E42</f>
        <v>0</v>
      </c>
      <c r="F9" s="264">
        <f>'Stille Reserven'!F42</f>
        <v>0</v>
      </c>
      <c r="G9" s="264">
        <f>'Stille Reserven'!G42</f>
        <v>0</v>
      </c>
      <c r="H9" s="265">
        <f>'Stille Reserven'!H42</f>
        <v>0</v>
      </c>
      <c r="I9" s="265">
        <f>'Stille Reserven'!I42</f>
        <v>0</v>
      </c>
      <c r="J9" s="265">
        <f>'Stille Reserven'!J42</f>
        <v>0</v>
      </c>
      <c r="K9" s="265">
        <f>'Stille Reserven'!K42</f>
        <v>0</v>
      </c>
      <c r="L9" s="265">
        <f>'Stille Reserven'!L42</f>
        <v>0</v>
      </c>
    </row>
    <row r="10" spans="1:1020 1026:3072 3078:4092 4098:6144 6150:7164 7170:9216 9222:10236 10242:12288 12294:13308 13314:15360 15366:16376" s="263" customFormat="1" ht="13.5" x14ac:dyDescent="0.2">
      <c r="A10" s="263" t="str">
        <f>'Stille Reserven'!A43</f>
        <v>Personalaufwand</v>
      </c>
      <c r="B10" s="264">
        <f>'Stille Reserven'!B43</f>
        <v>50000</v>
      </c>
      <c r="C10" s="264">
        <f>'Stille Reserven'!C43</f>
        <v>50000</v>
      </c>
      <c r="D10" s="264">
        <f>'Stille Reserven'!D43</f>
        <v>50000</v>
      </c>
      <c r="E10" s="264">
        <f>'Stille Reserven'!E43</f>
        <v>50000</v>
      </c>
      <c r="F10" s="264">
        <f>'Stille Reserven'!F43</f>
        <v>50000</v>
      </c>
      <c r="G10" s="264">
        <f>'Stille Reserven'!G43</f>
        <v>50000</v>
      </c>
      <c r="H10" s="265">
        <f>'Stille Reserven'!H43</f>
        <v>50000</v>
      </c>
      <c r="I10" s="265">
        <f>'Stille Reserven'!I43</f>
        <v>50000</v>
      </c>
      <c r="J10" s="265">
        <f>'Stille Reserven'!J43</f>
        <v>50000</v>
      </c>
      <c r="K10" s="265">
        <f>'Stille Reserven'!K43</f>
        <v>50000</v>
      </c>
      <c r="L10" s="265">
        <f>'Stille Reserven'!L43</f>
        <v>50000</v>
      </c>
    </row>
    <row r="11" spans="1:1020 1026:3072 3078:4092 4098:6144 6150:7164 7170:9216 9222:10236 10242:12288 12294:13308 13314:15360 15366:16376" s="263" customFormat="1" ht="13.5" x14ac:dyDescent="0.2">
      <c r="A11" s="263" t="str">
        <f>'Stille Reserven'!A44</f>
        <v>Raumaufwand</v>
      </c>
      <c r="B11" s="264">
        <f>'Stille Reserven'!B44</f>
        <v>0</v>
      </c>
      <c r="C11" s="264">
        <f>'Stille Reserven'!C44</f>
        <v>0</v>
      </c>
      <c r="D11" s="264">
        <f>'Stille Reserven'!D44</f>
        <v>0</v>
      </c>
      <c r="E11" s="264">
        <f>'Stille Reserven'!E44</f>
        <v>0</v>
      </c>
      <c r="F11" s="264">
        <f>'Stille Reserven'!F44</f>
        <v>0</v>
      </c>
      <c r="G11" s="264">
        <f>'Stille Reserven'!G44</f>
        <v>0</v>
      </c>
      <c r="H11" s="265">
        <f>'Stille Reserven'!H44</f>
        <v>0</v>
      </c>
      <c r="I11" s="265">
        <f>'Stille Reserven'!I44</f>
        <v>0</v>
      </c>
      <c r="J11" s="265">
        <f>'Stille Reserven'!J44</f>
        <v>0</v>
      </c>
      <c r="K11" s="265">
        <f>'Stille Reserven'!K44</f>
        <v>0</v>
      </c>
      <c r="L11" s="265">
        <f>'Stille Reserven'!L44</f>
        <v>0</v>
      </c>
    </row>
    <row r="12" spans="1:1020 1026:3072 3078:4092 4098:6144 6150:7164 7170:9216 9222:10236 10242:12288 12294:13308 13314:15360 15366:16376" s="263" customFormat="1" ht="13.5" x14ac:dyDescent="0.2">
      <c r="A12" s="263" t="str">
        <f>'Stille Reserven'!A45</f>
        <v>Betriebsaufwand</v>
      </c>
      <c r="B12" s="264">
        <f>'Stille Reserven'!B45</f>
        <v>0</v>
      </c>
      <c r="C12" s="264">
        <f>'Stille Reserven'!C45</f>
        <v>0</v>
      </c>
      <c r="D12" s="264">
        <f>'Stille Reserven'!D45</f>
        <v>0</v>
      </c>
      <c r="E12" s="264">
        <f>'Stille Reserven'!E45</f>
        <v>0</v>
      </c>
      <c r="F12" s="264">
        <f>'Stille Reserven'!F45</f>
        <v>0</v>
      </c>
      <c r="G12" s="264">
        <f>'Stille Reserven'!G45</f>
        <v>0</v>
      </c>
      <c r="H12" s="265">
        <f>'Stille Reserven'!H45</f>
        <v>0</v>
      </c>
      <c r="I12" s="265">
        <f>'Stille Reserven'!I45</f>
        <v>0</v>
      </c>
      <c r="J12" s="265">
        <f>'Stille Reserven'!J45</f>
        <v>0</v>
      </c>
      <c r="K12" s="265">
        <f>'Stille Reserven'!K45</f>
        <v>0</v>
      </c>
      <c r="L12" s="265">
        <f>'Stille Reserven'!L45</f>
        <v>0</v>
      </c>
    </row>
    <row r="13" spans="1:1020 1026:3072 3078:4092 4098:6144 6150:7164 7170:9216 9222:10236 10242:12288 12294:13308 13314:15360 15366:16376" s="263" customFormat="1" ht="13.5" x14ac:dyDescent="0.2">
      <c r="A13" s="263" t="str">
        <f>'Stille Reserven'!A46</f>
        <v>Verwaltungsaufwand</v>
      </c>
      <c r="B13" s="264">
        <f>'Stille Reserven'!B46</f>
        <v>0</v>
      </c>
      <c r="C13" s="264">
        <f>'Stille Reserven'!C46</f>
        <v>0</v>
      </c>
      <c r="D13" s="264">
        <f>'Stille Reserven'!D46</f>
        <v>0</v>
      </c>
      <c r="E13" s="264">
        <f>'Stille Reserven'!E46</f>
        <v>0</v>
      </c>
      <c r="F13" s="264">
        <f>'Stille Reserven'!F46</f>
        <v>0</v>
      </c>
      <c r="G13" s="264">
        <f>'Stille Reserven'!G46</f>
        <v>0</v>
      </c>
      <c r="H13" s="265">
        <f>'Stille Reserven'!H46</f>
        <v>0</v>
      </c>
      <c r="I13" s="265">
        <f>'Stille Reserven'!I46</f>
        <v>0</v>
      </c>
      <c r="J13" s="265">
        <f>'Stille Reserven'!J46</f>
        <v>0</v>
      </c>
      <c r="K13" s="265">
        <f>'Stille Reserven'!K46</f>
        <v>0</v>
      </c>
      <c r="L13" s="265">
        <f>'Stille Reserven'!L46</f>
        <v>0</v>
      </c>
    </row>
    <row r="14" spans="1:1020 1026:3072 3078:4092 4098:6144 6150:7164 7170:9216 9222:10236 10242:12288 12294:13308 13314:15360 15366:16376" s="263" customFormat="1" ht="13.5" x14ac:dyDescent="0.2">
      <c r="A14" s="263" t="str">
        <f>'Stille Reserven'!A47</f>
        <v>Liegenschaftenerfolg</v>
      </c>
      <c r="B14" s="264">
        <f>'Stille Reserven'!B47</f>
        <v>0</v>
      </c>
      <c r="C14" s="264">
        <f>'Stille Reserven'!C47</f>
        <v>0</v>
      </c>
      <c r="D14" s="264">
        <f>'Stille Reserven'!D47</f>
        <v>0</v>
      </c>
      <c r="E14" s="264">
        <f>'Stille Reserven'!E47</f>
        <v>0</v>
      </c>
      <c r="F14" s="264">
        <f>'Stille Reserven'!F47</f>
        <v>0</v>
      </c>
      <c r="G14" s="264">
        <f>'Stille Reserven'!G47</f>
        <v>0</v>
      </c>
      <c r="H14" s="265">
        <f>'Stille Reserven'!H47</f>
        <v>0</v>
      </c>
      <c r="I14" s="265">
        <f>'Stille Reserven'!I47</f>
        <v>0</v>
      </c>
      <c r="J14" s="265">
        <f>'Stille Reserven'!J47</f>
        <v>0</v>
      </c>
      <c r="K14" s="265">
        <f>'Stille Reserven'!K47</f>
        <v>0</v>
      </c>
      <c r="L14" s="265">
        <f>'Stille Reserven'!L47</f>
        <v>0</v>
      </c>
    </row>
    <row r="15" spans="1:1020 1026:3072 3078:4092 4098:6144 6150:7164 7170:9216 9222:10236 10242:12288 12294:13308 13314:15360 15366:16376" s="263" customFormat="1" ht="13.5" x14ac:dyDescent="0.2">
      <c r="A15" s="263" t="str">
        <f>'Stille Reserven'!A48</f>
        <v>Abschreibungen Mobile Sachanlagen</v>
      </c>
      <c r="B15" s="264">
        <f>'Stille Reserven'!B48</f>
        <v>0</v>
      </c>
      <c r="C15" s="264">
        <f>'Stille Reserven'!C48</f>
        <v>0</v>
      </c>
      <c r="D15" s="264">
        <f>'Stille Reserven'!D48</f>
        <v>0</v>
      </c>
      <c r="E15" s="264">
        <f>'Stille Reserven'!E48</f>
        <v>0</v>
      </c>
      <c r="F15" s="264">
        <f>'Stille Reserven'!F48</f>
        <v>0</v>
      </c>
      <c r="G15" s="264">
        <f>'Stille Reserven'!G48</f>
        <v>0</v>
      </c>
      <c r="H15" s="265">
        <f>'Stille Reserven'!H48</f>
        <v>0</v>
      </c>
      <c r="I15" s="265">
        <f>'Stille Reserven'!I48</f>
        <v>0</v>
      </c>
      <c r="J15" s="265">
        <f>'Stille Reserven'!J48</f>
        <v>0</v>
      </c>
      <c r="K15" s="265">
        <f>'Stille Reserven'!K48</f>
        <v>0</v>
      </c>
      <c r="L15" s="265">
        <f>'Stille Reserven'!L48</f>
        <v>0</v>
      </c>
    </row>
    <row r="16" spans="1:1020 1026:3072 3078:4092 4098:6144 6150:7164 7170:9216 9222:10236 10242:12288 12294:13308 13314:15360 15366:16376" s="263" customFormat="1" ht="13.5" x14ac:dyDescent="0.2">
      <c r="A16" s="263" t="str">
        <f>'Stille Reserven'!A49</f>
        <v>Abschreibungen Anlagen in Leasing</v>
      </c>
      <c r="B16" s="264">
        <f>'Stille Reserven'!B49</f>
        <v>0</v>
      </c>
      <c r="C16" s="264">
        <f>'Stille Reserven'!C49</f>
        <v>0</v>
      </c>
      <c r="D16" s="264">
        <f>'Stille Reserven'!D49</f>
        <v>0</v>
      </c>
      <c r="E16" s="264">
        <f>'Stille Reserven'!E49</f>
        <v>0</v>
      </c>
      <c r="F16" s="264">
        <f>'Stille Reserven'!F49</f>
        <v>0</v>
      </c>
      <c r="G16" s="264">
        <f>'Stille Reserven'!G49</f>
        <v>0</v>
      </c>
      <c r="H16" s="265">
        <f>'Stille Reserven'!H49</f>
        <v>0</v>
      </c>
      <c r="I16" s="265">
        <f>'Stille Reserven'!I49</f>
        <v>0</v>
      </c>
      <c r="J16" s="265">
        <f>'Stille Reserven'!J49</f>
        <v>0</v>
      </c>
      <c r="K16" s="265">
        <f>'Stille Reserven'!K49</f>
        <v>0</v>
      </c>
      <c r="L16" s="265">
        <f>'Stille Reserven'!L49</f>
        <v>0</v>
      </c>
    </row>
    <row r="17" spans="1:16376" s="263" customFormat="1" ht="13.5" x14ac:dyDescent="0.2">
      <c r="A17" s="263" t="str">
        <f>'Stille Reserven'!A50</f>
        <v>Abschreibungen Immobile Sachanlagen</v>
      </c>
      <c r="B17" s="264">
        <f>'Stille Reserven'!B50</f>
        <v>0</v>
      </c>
      <c r="C17" s="264">
        <f>'Stille Reserven'!C50</f>
        <v>0</v>
      </c>
      <c r="D17" s="264">
        <f>'Stille Reserven'!D50</f>
        <v>0</v>
      </c>
      <c r="E17" s="264">
        <f>'Stille Reserven'!E50</f>
        <v>0</v>
      </c>
      <c r="F17" s="264">
        <f>'Stille Reserven'!F50</f>
        <v>0</v>
      </c>
      <c r="G17" s="264">
        <f>'Stille Reserven'!G50</f>
        <v>0</v>
      </c>
      <c r="H17" s="265">
        <f>'Stille Reserven'!H50</f>
        <v>0</v>
      </c>
      <c r="I17" s="265">
        <f>'Stille Reserven'!I50</f>
        <v>0</v>
      </c>
      <c r="J17" s="265">
        <f>'Stille Reserven'!J50</f>
        <v>0</v>
      </c>
      <c r="K17" s="265">
        <f>'Stille Reserven'!K50</f>
        <v>0</v>
      </c>
      <c r="L17" s="265">
        <f>'Stille Reserven'!L50</f>
        <v>0</v>
      </c>
    </row>
    <row r="18" spans="1:16376" s="263" customFormat="1" ht="13.5" x14ac:dyDescent="0.2">
      <c r="A18" s="263" t="str">
        <f>'Stille Reserven'!A51</f>
        <v>Abschreibungen Finanzielle Anlagen</v>
      </c>
      <c r="B18" s="264">
        <f>'Stille Reserven'!B51</f>
        <v>0</v>
      </c>
      <c r="C18" s="264">
        <f>'Stille Reserven'!C51</f>
        <v>0</v>
      </c>
      <c r="D18" s="264">
        <f>'Stille Reserven'!D51</f>
        <v>0</v>
      </c>
      <c r="E18" s="264">
        <f>'Stille Reserven'!E51</f>
        <v>0</v>
      </c>
      <c r="F18" s="264">
        <f>'Stille Reserven'!F51</f>
        <v>0</v>
      </c>
      <c r="G18" s="264">
        <f>'Stille Reserven'!G51</f>
        <v>0</v>
      </c>
      <c r="H18" s="265">
        <f>'Stille Reserven'!H51</f>
        <v>0</v>
      </c>
      <c r="I18" s="265">
        <f>'Stille Reserven'!I51</f>
        <v>0</v>
      </c>
      <c r="J18" s="265">
        <f>'Stille Reserven'!J51</f>
        <v>0</v>
      </c>
      <c r="K18" s="265">
        <f>'Stille Reserven'!K51</f>
        <v>0</v>
      </c>
      <c r="L18" s="265">
        <f>'Stille Reserven'!L51</f>
        <v>0</v>
      </c>
    </row>
    <row r="19" spans="1:16376" s="263" customFormat="1" ht="13.5" x14ac:dyDescent="0.2">
      <c r="A19" s="263" t="str">
        <f>'Stille Reserven'!A52</f>
        <v>Abschreibungen Immaterielle Anlagen</v>
      </c>
      <c r="B19" s="264">
        <f>'Stille Reserven'!B52</f>
        <v>0</v>
      </c>
      <c r="C19" s="264">
        <f>'Stille Reserven'!C52</f>
        <v>0</v>
      </c>
      <c r="D19" s="264">
        <f>'Stille Reserven'!D52</f>
        <v>0</v>
      </c>
      <c r="E19" s="264">
        <f>'Stille Reserven'!E52</f>
        <v>0</v>
      </c>
      <c r="F19" s="264">
        <f>'Stille Reserven'!F52</f>
        <v>0</v>
      </c>
      <c r="G19" s="264">
        <f>'Stille Reserven'!G52</f>
        <v>0</v>
      </c>
      <c r="H19" s="265">
        <f>'Stille Reserven'!H52</f>
        <v>0</v>
      </c>
      <c r="I19" s="265">
        <f>'Stille Reserven'!I52</f>
        <v>0</v>
      </c>
      <c r="J19" s="265">
        <f>'Stille Reserven'!J52</f>
        <v>0</v>
      </c>
      <c r="K19" s="265">
        <f>'Stille Reserven'!K52</f>
        <v>0</v>
      </c>
      <c r="L19" s="265">
        <f>'Stille Reserven'!L52</f>
        <v>0</v>
      </c>
    </row>
    <row r="20" spans="1:16376" s="263" customFormat="1" ht="13.5" x14ac:dyDescent="0.2">
      <c r="A20" s="263" t="str">
        <f>'Stille Reserven'!A53</f>
        <v>Abschreibungen Forderungen gegen. Nahestehenden</v>
      </c>
      <c r="B20" s="264">
        <f>'Stille Reserven'!B53</f>
        <v>0</v>
      </c>
      <c r="C20" s="264">
        <f>'Stille Reserven'!C53</f>
        <v>0</v>
      </c>
      <c r="D20" s="264">
        <f>'Stille Reserven'!D53</f>
        <v>0</v>
      </c>
      <c r="E20" s="264">
        <f>'Stille Reserven'!E53</f>
        <v>0</v>
      </c>
      <c r="F20" s="264">
        <f>'Stille Reserven'!F53</f>
        <v>0</v>
      </c>
      <c r="G20" s="264">
        <f>'Stille Reserven'!G53</f>
        <v>0</v>
      </c>
      <c r="H20" s="265">
        <f>'Stille Reserven'!H53</f>
        <v>0</v>
      </c>
      <c r="I20" s="265">
        <f>'Stille Reserven'!I53</f>
        <v>0</v>
      </c>
      <c r="J20" s="265">
        <f>'Stille Reserven'!J53</f>
        <v>0</v>
      </c>
      <c r="K20" s="265">
        <f>'Stille Reserven'!K53</f>
        <v>0</v>
      </c>
      <c r="L20" s="265">
        <f>'Stille Reserven'!L53</f>
        <v>0</v>
      </c>
    </row>
    <row r="21" spans="1:16376" s="263" customFormat="1" ht="13.5" x14ac:dyDescent="0.2">
      <c r="A21" s="263" t="str">
        <f>'Stille Reserven'!A54</f>
        <v>Ausserordentlicher Erfolg</v>
      </c>
      <c r="B21" s="264">
        <f>'Stille Reserven'!B54</f>
        <v>0</v>
      </c>
      <c r="C21" s="264">
        <f>'Stille Reserven'!C54</f>
        <v>0</v>
      </c>
      <c r="D21" s="264">
        <f>'Stille Reserven'!D54</f>
        <v>0</v>
      </c>
      <c r="E21" s="264">
        <f>'Stille Reserven'!E54</f>
        <v>0</v>
      </c>
      <c r="F21" s="264">
        <f>'Stille Reserven'!F54</f>
        <v>0</v>
      </c>
      <c r="G21" s="264">
        <f>'Stille Reserven'!G54</f>
        <v>0</v>
      </c>
      <c r="H21" s="265">
        <f>'Stille Reserven'!H54</f>
        <v>0</v>
      </c>
      <c r="I21" s="265">
        <f>'Stille Reserven'!I54</f>
        <v>0</v>
      </c>
      <c r="J21" s="265">
        <f>'Stille Reserven'!J54</f>
        <v>0</v>
      </c>
      <c r="K21" s="265">
        <f>'Stille Reserven'!K54</f>
        <v>0</v>
      </c>
      <c r="L21" s="265">
        <f>'Stille Reserven'!L54</f>
        <v>0</v>
      </c>
    </row>
    <row r="22" spans="1:16376" s="263" customFormat="1" ht="13.5" x14ac:dyDescent="0.2">
      <c r="A22" s="263" t="str">
        <f>'Stille Reserven'!A55</f>
        <v>Finanzerfolg</v>
      </c>
      <c r="B22" s="264">
        <f>'Stille Reserven'!B55</f>
        <v>0</v>
      </c>
      <c r="C22" s="264">
        <f>'Stille Reserven'!C55</f>
        <v>0</v>
      </c>
      <c r="D22" s="264">
        <f>'Stille Reserven'!D55</f>
        <v>0</v>
      </c>
      <c r="E22" s="264">
        <f>'Stille Reserven'!E55</f>
        <v>0</v>
      </c>
      <c r="F22" s="264">
        <f>'Stille Reserven'!F55</f>
        <v>0</v>
      </c>
      <c r="G22" s="264">
        <f>'Stille Reserven'!G55</f>
        <v>0</v>
      </c>
      <c r="H22" s="265">
        <f>'Stille Reserven'!H55</f>
        <v>0</v>
      </c>
      <c r="I22" s="265">
        <f>'Stille Reserven'!I55</f>
        <v>0</v>
      </c>
      <c r="J22" s="265">
        <f>'Stille Reserven'!J55</f>
        <v>0</v>
      </c>
      <c r="K22" s="265">
        <f>'Stille Reserven'!K55</f>
        <v>0</v>
      </c>
      <c r="L22" s="265">
        <f>'Stille Reserven'!L55</f>
        <v>0</v>
      </c>
    </row>
    <row r="23" spans="1:16376" s="263" customFormat="1" ht="13.5" x14ac:dyDescent="0.2">
      <c r="A23" s="266" t="str">
        <f>'Stille Reserven'!A56</f>
        <v>Erfolgskorrekturen Aufwand</v>
      </c>
      <c r="B23" s="267">
        <f>'Stille Reserven'!B56</f>
        <v>50000</v>
      </c>
      <c r="C23" s="267">
        <f>'Stille Reserven'!C56</f>
        <v>50000</v>
      </c>
      <c r="D23" s="267">
        <f>'Stille Reserven'!D56</f>
        <v>50000</v>
      </c>
      <c r="E23" s="267">
        <f>'Stille Reserven'!E56</f>
        <v>50000</v>
      </c>
      <c r="F23" s="267">
        <f>'Stille Reserven'!F56</f>
        <v>50000</v>
      </c>
      <c r="G23" s="267">
        <f>'Stille Reserven'!G56</f>
        <v>50000</v>
      </c>
      <c r="H23" s="267">
        <f>'Stille Reserven'!H56</f>
        <v>50000</v>
      </c>
      <c r="I23" s="267">
        <f>'Stille Reserven'!I56</f>
        <v>50000</v>
      </c>
      <c r="J23" s="267">
        <f>'Stille Reserven'!J56</f>
        <v>50000</v>
      </c>
      <c r="K23" s="267">
        <f>'Stille Reserven'!K56</f>
        <v>50000</v>
      </c>
      <c r="L23" s="267">
        <f>'Stille Reserven'!L56</f>
        <v>50000</v>
      </c>
      <c r="R23" s="270"/>
      <c r="S23" s="271"/>
      <c r="T23" s="271"/>
      <c r="U23" s="271"/>
      <c r="V23" s="271"/>
      <c r="W23" s="271"/>
      <c r="X23" s="271"/>
      <c r="AD23" s="270"/>
      <c r="AE23" s="271"/>
      <c r="AF23" s="271"/>
      <c r="AG23" s="271"/>
      <c r="AH23" s="271"/>
      <c r="AI23" s="271"/>
      <c r="AJ23" s="271"/>
      <c r="AP23" s="270"/>
      <c r="AQ23" s="271"/>
      <c r="AR23" s="271"/>
      <c r="AS23" s="271"/>
      <c r="AT23" s="271"/>
      <c r="AU23" s="271"/>
      <c r="AV23" s="271"/>
      <c r="BB23" s="270"/>
      <c r="BC23" s="271"/>
      <c r="BD23" s="271"/>
      <c r="BE23" s="271"/>
      <c r="BF23" s="271"/>
      <c r="BG23" s="271"/>
      <c r="BH23" s="271"/>
      <c r="BN23" s="270"/>
      <c r="BO23" s="271"/>
      <c r="BP23" s="271"/>
      <c r="BQ23" s="271"/>
      <c r="BR23" s="271"/>
      <c r="BS23" s="271"/>
      <c r="BT23" s="271"/>
      <c r="BZ23" s="270"/>
      <c r="CA23" s="271"/>
      <c r="CB23" s="271"/>
      <c r="CC23" s="271"/>
      <c r="CD23" s="271"/>
      <c r="CE23" s="271"/>
      <c r="CF23" s="271"/>
      <c r="CL23" s="270"/>
      <c r="CM23" s="271"/>
      <c r="CN23" s="271"/>
      <c r="CO23" s="271"/>
      <c r="CP23" s="271"/>
      <c r="CQ23" s="271"/>
      <c r="CR23" s="271"/>
      <c r="CX23" s="270"/>
      <c r="CY23" s="271"/>
      <c r="CZ23" s="271"/>
      <c r="DA23" s="271"/>
      <c r="DB23" s="271"/>
      <c r="DC23" s="271"/>
      <c r="DD23" s="271"/>
      <c r="DJ23" s="270"/>
      <c r="DK23" s="271"/>
      <c r="DL23" s="271"/>
      <c r="DM23" s="271"/>
      <c r="DN23" s="271"/>
      <c r="DO23" s="271"/>
      <c r="DP23" s="271"/>
      <c r="DV23" s="270"/>
      <c r="DW23" s="271"/>
      <c r="DX23" s="271"/>
      <c r="DY23" s="271"/>
      <c r="DZ23" s="271"/>
      <c r="EA23" s="271"/>
      <c r="EB23" s="271"/>
      <c r="EH23" s="270"/>
      <c r="EI23" s="271"/>
      <c r="EJ23" s="271"/>
      <c r="EK23" s="271"/>
      <c r="EL23" s="271"/>
      <c r="EM23" s="271"/>
      <c r="EN23" s="271"/>
      <c r="ET23" s="270"/>
      <c r="EU23" s="271"/>
      <c r="EV23" s="271"/>
      <c r="EW23" s="271"/>
      <c r="EX23" s="271"/>
      <c r="EY23" s="271"/>
      <c r="EZ23" s="271"/>
      <c r="FF23" s="270"/>
      <c r="FG23" s="271"/>
      <c r="FH23" s="271"/>
      <c r="FI23" s="271"/>
      <c r="FJ23" s="271"/>
      <c r="FK23" s="271"/>
      <c r="FL23" s="271"/>
      <c r="FR23" s="270"/>
      <c r="FS23" s="271"/>
      <c r="FT23" s="271"/>
      <c r="FU23" s="271"/>
      <c r="FV23" s="271"/>
      <c r="FW23" s="271"/>
      <c r="FX23" s="271"/>
      <c r="GD23" s="270"/>
      <c r="GE23" s="271"/>
      <c r="GF23" s="271"/>
      <c r="GG23" s="271"/>
      <c r="GH23" s="271"/>
      <c r="GI23" s="271"/>
      <c r="GJ23" s="271"/>
      <c r="GP23" s="270"/>
      <c r="GQ23" s="271"/>
      <c r="GR23" s="271"/>
      <c r="GS23" s="271"/>
      <c r="GT23" s="271"/>
      <c r="GU23" s="271"/>
      <c r="GV23" s="271"/>
      <c r="HB23" s="270"/>
      <c r="HC23" s="271"/>
      <c r="HD23" s="271"/>
      <c r="HE23" s="271"/>
      <c r="HF23" s="271"/>
      <c r="HG23" s="271"/>
      <c r="HH23" s="271"/>
      <c r="HN23" s="270"/>
      <c r="HO23" s="271"/>
      <c r="HP23" s="271"/>
      <c r="HQ23" s="271"/>
      <c r="HR23" s="271"/>
      <c r="HS23" s="271"/>
      <c r="HT23" s="271"/>
      <c r="HZ23" s="270"/>
      <c r="IA23" s="271"/>
      <c r="IB23" s="271"/>
      <c r="IC23" s="271"/>
      <c r="ID23" s="271"/>
      <c r="IE23" s="271"/>
      <c r="IF23" s="271"/>
      <c r="IL23" s="270"/>
      <c r="IM23" s="271"/>
      <c r="IN23" s="271"/>
      <c r="IO23" s="271"/>
      <c r="IP23" s="271"/>
      <c r="IQ23" s="271"/>
      <c r="IR23" s="271"/>
      <c r="IX23" s="270"/>
      <c r="IY23" s="271"/>
      <c r="IZ23" s="271"/>
      <c r="JA23" s="271"/>
      <c r="JB23" s="271"/>
      <c r="JC23" s="271"/>
      <c r="JD23" s="271"/>
      <c r="JJ23" s="270"/>
      <c r="JK23" s="271"/>
      <c r="JL23" s="271"/>
      <c r="JM23" s="271"/>
      <c r="JN23" s="271"/>
      <c r="JO23" s="271"/>
      <c r="JP23" s="271"/>
      <c r="JV23" s="270"/>
      <c r="JW23" s="271"/>
      <c r="JX23" s="271"/>
      <c r="JY23" s="271"/>
      <c r="JZ23" s="271"/>
      <c r="KA23" s="271"/>
      <c r="KB23" s="271"/>
      <c r="KH23" s="270"/>
      <c r="KI23" s="271"/>
      <c r="KJ23" s="271"/>
      <c r="KK23" s="271"/>
      <c r="KL23" s="271"/>
      <c r="KM23" s="271"/>
      <c r="KN23" s="271"/>
      <c r="KT23" s="270"/>
      <c r="KU23" s="271"/>
      <c r="KV23" s="271"/>
      <c r="KW23" s="271"/>
      <c r="KX23" s="271"/>
      <c r="KY23" s="271"/>
      <c r="KZ23" s="271"/>
      <c r="LF23" s="270"/>
      <c r="LG23" s="271"/>
      <c r="LH23" s="271"/>
      <c r="LI23" s="271"/>
      <c r="LJ23" s="271"/>
      <c r="LK23" s="271"/>
      <c r="LL23" s="271"/>
      <c r="LR23" s="270"/>
      <c r="LS23" s="271"/>
      <c r="LT23" s="271"/>
      <c r="LU23" s="271"/>
      <c r="LV23" s="271"/>
      <c r="LW23" s="271"/>
      <c r="LX23" s="271"/>
      <c r="MD23" s="270"/>
      <c r="ME23" s="271"/>
      <c r="MF23" s="271"/>
      <c r="MG23" s="271"/>
      <c r="MH23" s="271"/>
      <c r="MI23" s="271"/>
      <c r="MJ23" s="271"/>
      <c r="MP23" s="270"/>
      <c r="MQ23" s="271"/>
      <c r="MR23" s="271"/>
      <c r="MS23" s="271"/>
      <c r="MT23" s="271"/>
      <c r="MU23" s="271"/>
      <c r="MV23" s="271"/>
      <c r="NB23" s="270"/>
      <c r="NC23" s="271"/>
      <c r="ND23" s="271"/>
      <c r="NE23" s="271"/>
      <c r="NF23" s="271"/>
      <c r="NG23" s="271"/>
      <c r="NH23" s="271"/>
      <c r="NN23" s="270"/>
      <c r="NO23" s="271"/>
      <c r="NP23" s="271"/>
      <c r="NQ23" s="271"/>
      <c r="NR23" s="271"/>
      <c r="NS23" s="271"/>
      <c r="NT23" s="271"/>
      <c r="NZ23" s="270"/>
      <c r="OA23" s="271"/>
      <c r="OB23" s="271"/>
      <c r="OC23" s="271"/>
      <c r="OD23" s="271"/>
      <c r="OE23" s="271"/>
      <c r="OF23" s="271"/>
      <c r="OL23" s="270"/>
      <c r="OM23" s="271"/>
      <c r="ON23" s="271"/>
      <c r="OO23" s="271"/>
      <c r="OP23" s="271"/>
      <c r="OQ23" s="271"/>
      <c r="OR23" s="271"/>
      <c r="OX23" s="270"/>
      <c r="OY23" s="271"/>
      <c r="OZ23" s="271"/>
      <c r="PA23" s="271"/>
      <c r="PB23" s="271"/>
      <c r="PC23" s="271"/>
      <c r="PD23" s="271"/>
      <c r="PJ23" s="270"/>
      <c r="PK23" s="271"/>
      <c r="PL23" s="271"/>
      <c r="PM23" s="271"/>
      <c r="PN23" s="271"/>
      <c r="PO23" s="271"/>
      <c r="PP23" s="271"/>
      <c r="PV23" s="270"/>
      <c r="PW23" s="271"/>
      <c r="PX23" s="271"/>
      <c r="PY23" s="271"/>
      <c r="PZ23" s="271"/>
      <c r="QA23" s="271"/>
      <c r="QB23" s="271"/>
      <c r="QH23" s="270"/>
      <c r="QI23" s="271"/>
      <c r="QJ23" s="271"/>
      <c r="QK23" s="271"/>
      <c r="QL23" s="271"/>
      <c r="QM23" s="271"/>
      <c r="QN23" s="271"/>
      <c r="QT23" s="270"/>
      <c r="QU23" s="271"/>
      <c r="QV23" s="271"/>
      <c r="QW23" s="271"/>
      <c r="QX23" s="271"/>
      <c r="QY23" s="271"/>
      <c r="QZ23" s="271"/>
      <c r="RF23" s="270"/>
      <c r="RG23" s="271"/>
      <c r="RH23" s="271"/>
      <c r="RI23" s="271"/>
      <c r="RJ23" s="271"/>
      <c r="RK23" s="271"/>
      <c r="RL23" s="271"/>
      <c r="RR23" s="270"/>
      <c r="RS23" s="271"/>
      <c r="RT23" s="271"/>
      <c r="RU23" s="271"/>
      <c r="RV23" s="271"/>
      <c r="RW23" s="271"/>
      <c r="RX23" s="271"/>
      <c r="SD23" s="270"/>
      <c r="SE23" s="271"/>
      <c r="SF23" s="271"/>
      <c r="SG23" s="271"/>
      <c r="SH23" s="271"/>
      <c r="SI23" s="271"/>
      <c r="SJ23" s="271"/>
      <c r="SP23" s="270"/>
      <c r="SQ23" s="271"/>
      <c r="SR23" s="271"/>
      <c r="SS23" s="271"/>
      <c r="ST23" s="271"/>
      <c r="SU23" s="271"/>
      <c r="SV23" s="271"/>
      <c r="TB23" s="270"/>
      <c r="TC23" s="271"/>
      <c r="TD23" s="271"/>
      <c r="TE23" s="271"/>
      <c r="TF23" s="271"/>
      <c r="TG23" s="271"/>
      <c r="TH23" s="271"/>
      <c r="TN23" s="270"/>
      <c r="TO23" s="271"/>
      <c r="TP23" s="271"/>
      <c r="TQ23" s="271"/>
      <c r="TR23" s="271"/>
      <c r="TS23" s="271"/>
      <c r="TT23" s="271"/>
      <c r="TZ23" s="270"/>
      <c r="UA23" s="271"/>
      <c r="UB23" s="271"/>
      <c r="UC23" s="271"/>
      <c r="UD23" s="271"/>
      <c r="UE23" s="271"/>
      <c r="UF23" s="271"/>
      <c r="UL23" s="270"/>
      <c r="UM23" s="271"/>
      <c r="UN23" s="271"/>
      <c r="UO23" s="271"/>
      <c r="UP23" s="271"/>
      <c r="UQ23" s="271"/>
      <c r="UR23" s="271"/>
      <c r="UX23" s="270"/>
      <c r="UY23" s="271"/>
      <c r="UZ23" s="271"/>
      <c r="VA23" s="271"/>
      <c r="VB23" s="271"/>
      <c r="VC23" s="271"/>
      <c r="VD23" s="271"/>
      <c r="VJ23" s="270"/>
      <c r="VK23" s="271"/>
      <c r="VL23" s="271"/>
      <c r="VM23" s="271"/>
      <c r="VN23" s="271"/>
      <c r="VO23" s="271"/>
      <c r="VP23" s="271"/>
      <c r="VV23" s="270"/>
      <c r="VW23" s="271"/>
      <c r="VX23" s="271"/>
      <c r="VY23" s="271"/>
      <c r="VZ23" s="271"/>
      <c r="WA23" s="271"/>
      <c r="WB23" s="271"/>
      <c r="WH23" s="270"/>
      <c r="WI23" s="271"/>
      <c r="WJ23" s="271"/>
      <c r="WK23" s="271"/>
      <c r="WL23" s="271"/>
      <c r="WM23" s="271"/>
      <c r="WN23" s="271"/>
      <c r="WT23" s="270"/>
      <c r="WU23" s="271"/>
      <c r="WV23" s="271"/>
      <c r="WW23" s="271"/>
      <c r="WX23" s="271"/>
      <c r="WY23" s="271"/>
      <c r="WZ23" s="271"/>
      <c r="XF23" s="270"/>
      <c r="XG23" s="271"/>
      <c r="XH23" s="271"/>
      <c r="XI23" s="271"/>
      <c r="XJ23" s="271"/>
      <c r="XK23" s="271"/>
      <c r="XL23" s="271"/>
      <c r="XR23" s="270"/>
      <c r="XS23" s="271"/>
      <c r="XT23" s="271"/>
      <c r="XU23" s="271"/>
      <c r="XV23" s="271"/>
      <c r="XW23" s="271"/>
      <c r="XX23" s="271"/>
      <c r="YD23" s="270"/>
      <c r="YE23" s="271"/>
      <c r="YF23" s="271"/>
      <c r="YG23" s="271"/>
      <c r="YH23" s="271"/>
      <c r="YI23" s="271"/>
      <c r="YJ23" s="271"/>
      <c r="YP23" s="270"/>
      <c r="YQ23" s="271"/>
      <c r="YR23" s="271"/>
      <c r="YS23" s="271"/>
      <c r="YT23" s="271"/>
      <c r="YU23" s="271"/>
      <c r="YV23" s="271"/>
      <c r="ZB23" s="270"/>
      <c r="ZC23" s="271"/>
      <c r="ZD23" s="271"/>
      <c r="ZE23" s="271"/>
      <c r="ZF23" s="271"/>
      <c r="ZG23" s="271"/>
      <c r="ZH23" s="271"/>
      <c r="ZN23" s="270"/>
      <c r="ZO23" s="271"/>
      <c r="ZP23" s="271"/>
      <c r="ZQ23" s="271"/>
      <c r="ZR23" s="271"/>
      <c r="ZS23" s="271"/>
      <c r="ZT23" s="271"/>
      <c r="ZZ23" s="270"/>
      <c r="AAA23" s="271"/>
      <c r="AAB23" s="271"/>
      <c r="AAC23" s="271"/>
      <c r="AAD23" s="271"/>
      <c r="AAE23" s="271"/>
      <c r="AAF23" s="271"/>
      <c r="AAL23" s="270"/>
      <c r="AAM23" s="271"/>
      <c r="AAN23" s="271"/>
      <c r="AAO23" s="271"/>
      <c r="AAP23" s="271"/>
      <c r="AAQ23" s="271"/>
      <c r="AAR23" s="271"/>
      <c r="AAX23" s="270"/>
      <c r="AAY23" s="271"/>
      <c r="AAZ23" s="271"/>
      <c r="ABA23" s="271"/>
      <c r="ABB23" s="271"/>
      <c r="ABC23" s="271"/>
      <c r="ABD23" s="271"/>
      <c r="ABJ23" s="270"/>
      <c r="ABK23" s="271"/>
      <c r="ABL23" s="271"/>
      <c r="ABM23" s="271"/>
      <c r="ABN23" s="271"/>
      <c r="ABO23" s="271"/>
      <c r="ABP23" s="271"/>
      <c r="ABV23" s="270"/>
      <c r="ABW23" s="271"/>
      <c r="ABX23" s="271"/>
      <c r="ABY23" s="271"/>
      <c r="ABZ23" s="271"/>
      <c r="ACA23" s="271"/>
      <c r="ACB23" s="271"/>
      <c r="ACH23" s="270"/>
      <c r="ACI23" s="271"/>
      <c r="ACJ23" s="271"/>
      <c r="ACK23" s="271"/>
      <c r="ACL23" s="271"/>
      <c r="ACM23" s="271"/>
      <c r="ACN23" s="271"/>
      <c r="ACT23" s="270"/>
      <c r="ACU23" s="271"/>
      <c r="ACV23" s="271"/>
      <c r="ACW23" s="271"/>
      <c r="ACX23" s="271"/>
      <c r="ACY23" s="271"/>
      <c r="ACZ23" s="271"/>
      <c r="ADF23" s="270"/>
      <c r="ADG23" s="271"/>
      <c r="ADH23" s="271"/>
      <c r="ADI23" s="271"/>
      <c r="ADJ23" s="271"/>
      <c r="ADK23" s="271"/>
      <c r="ADL23" s="271"/>
      <c r="ADR23" s="270"/>
      <c r="ADS23" s="271"/>
      <c r="ADT23" s="271"/>
      <c r="ADU23" s="271"/>
      <c r="ADV23" s="271"/>
      <c r="ADW23" s="271"/>
      <c r="ADX23" s="271"/>
      <c r="AED23" s="270"/>
      <c r="AEE23" s="271"/>
      <c r="AEF23" s="271"/>
      <c r="AEG23" s="271"/>
      <c r="AEH23" s="271"/>
      <c r="AEI23" s="271"/>
      <c r="AEJ23" s="271"/>
      <c r="AEP23" s="270"/>
      <c r="AEQ23" s="271"/>
      <c r="AER23" s="271"/>
      <c r="AES23" s="271"/>
      <c r="AET23" s="271"/>
      <c r="AEU23" s="271"/>
      <c r="AEV23" s="271"/>
      <c r="AFB23" s="270"/>
      <c r="AFC23" s="271"/>
      <c r="AFD23" s="271"/>
      <c r="AFE23" s="271"/>
      <c r="AFF23" s="271"/>
      <c r="AFG23" s="271"/>
      <c r="AFH23" s="271"/>
      <c r="AFN23" s="270"/>
      <c r="AFO23" s="271"/>
      <c r="AFP23" s="271"/>
      <c r="AFQ23" s="271"/>
      <c r="AFR23" s="271"/>
      <c r="AFS23" s="271"/>
      <c r="AFT23" s="271"/>
      <c r="AFZ23" s="270"/>
      <c r="AGA23" s="271"/>
      <c r="AGB23" s="271"/>
      <c r="AGC23" s="271"/>
      <c r="AGD23" s="271"/>
      <c r="AGE23" s="271"/>
      <c r="AGF23" s="271"/>
      <c r="AGL23" s="270"/>
      <c r="AGM23" s="271"/>
      <c r="AGN23" s="271"/>
      <c r="AGO23" s="271"/>
      <c r="AGP23" s="271"/>
      <c r="AGQ23" s="271"/>
      <c r="AGR23" s="271"/>
      <c r="AGX23" s="270"/>
      <c r="AGY23" s="271"/>
      <c r="AGZ23" s="271"/>
      <c r="AHA23" s="271"/>
      <c r="AHB23" s="271"/>
      <c r="AHC23" s="271"/>
      <c r="AHD23" s="271"/>
      <c r="AHJ23" s="270"/>
      <c r="AHK23" s="271"/>
      <c r="AHL23" s="271"/>
      <c r="AHM23" s="271"/>
      <c r="AHN23" s="271"/>
      <c r="AHO23" s="271"/>
      <c r="AHP23" s="271"/>
      <c r="AHV23" s="270"/>
      <c r="AHW23" s="271"/>
      <c r="AHX23" s="271"/>
      <c r="AHY23" s="271"/>
      <c r="AHZ23" s="271"/>
      <c r="AIA23" s="271"/>
      <c r="AIB23" s="271"/>
      <c r="AIH23" s="270"/>
      <c r="AII23" s="271"/>
      <c r="AIJ23" s="271"/>
      <c r="AIK23" s="271"/>
      <c r="AIL23" s="271"/>
      <c r="AIM23" s="271"/>
      <c r="AIN23" s="271"/>
      <c r="AIT23" s="270"/>
      <c r="AIU23" s="271"/>
      <c r="AIV23" s="271"/>
      <c r="AIW23" s="271"/>
      <c r="AIX23" s="271"/>
      <c r="AIY23" s="271"/>
      <c r="AIZ23" s="271"/>
      <c r="AJF23" s="270"/>
      <c r="AJG23" s="271"/>
      <c r="AJH23" s="271"/>
      <c r="AJI23" s="271"/>
      <c r="AJJ23" s="271"/>
      <c r="AJK23" s="271"/>
      <c r="AJL23" s="271"/>
      <c r="AJR23" s="270"/>
      <c r="AJS23" s="271"/>
      <c r="AJT23" s="271"/>
      <c r="AJU23" s="271"/>
      <c r="AJV23" s="271"/>
      <c r="AJW23" s="271"/>
      <c r="AJX23" s="271"/>
      <c r="AKD23" s="270"/>
      <c r="AKE23" s="271"/>
      <c r="AKF23" s="271"/>
      <c r="AKG23" s="271"/>
      <c r="AKH23" s="271"/>
      <c r="AKI23" s="271"/>
      <c r="AKJ23" s="271"/>
      <c r="AKP23" s="270"/>
      <c r="AKQ23" s="271"/>
      <c r="AKR23" s="271"/>
      <c r="AKS23" s="271"/>
      <c r="AKT23" s="271"/>
      <c r="AKU23" s="271"/>
      <c r="AKV23" s="271"/>
      <c r="ALB23" s="270"/>
      <c r="ALC23" s="271"/>
      <c r="ALD23" s="271"/>
      <c r="ALE23" s="271"/>
      <c r="ALF23" s="271"/>
      <c r="ALG23" s="271"/>
      <c r="ALH23" s="271"/>
      <c r="ALN23" s="270"/>
      <c r="ALO23" s="271"/>
      <c r="ALP23" s="271"/>
      <c r="ALQ23" s="271"/>
      <c r="ALR23" s="271"/>
      <c r="ALS23" s="271"/>
      <c r="ALT23" s="271"/>
      <c r="ALZ23" s="270"/>
      <c r="AMA23" s="271"/>
      <c r="AMB23" s="271"/>
      <c r="AMC23" s="271"/>
      <c r="AMD23" s="271"/>
      <c r="AME23" s="271"/>
      <c r="AMF23" s="271"/>
      <c r="AML23" s="270"/>
      <c r="AMM23" s="271"/>
      <c r="AMN23" s="271"/>
      <c r="AMO23" s="271"/>
      <c r="AMP23" s="271"/>
      <c r="AMQ23" s="271"/>
      <c r="AMR23" s="271"/>
      <c r="AMX23" s="270"/>
      <c r="AMY23" s="271"/>
      <c r="AMZ23" s="271"/>
      <c r="ANA23" s="271"/>
      <c r="ANB23" s="271"/>
      <c r="ANC23" s="271"/>
      <c r="AND23" s="271"/>
      <c r="ANJ23" s="270"/>
      <c r="ANK23" s="271"/>
      <c r="ANL23" s="271"/>
      <c r="ANM23" s="271"/>
      <c r="ANN23" s="271"/>
      <c r="ANO23" s="271"/>
      <c r="ANP23" s="271"/>
      <c r="ANV23" s="270"/>
      <c r="ANW23" s="271"/>
      <c r="ANX23" s="271"/>
      <c r="ANY23" s="271"/>
      <c r="ANZ23" s="271"/>
      <c r="AOA23" s="271"/>
      <c r="AOB23" s="271"/>
      <c r="AOH23" s="270"/>
      <c r="AOI23" s="271"/>
      <c r="AOJ23" s="271"/>
      <c r="AOK23" s="271"/>
      <c r="AOL23" s="271"/>
      <c r="AOM23" s="271"/>
      <c r="AON23" s="271"/>
      <c r="AOT23" s="270"/>
      <c r="AOU23" s="271"/>
      <c r="AOV23" s="271"/>
      <c r="AOW23" s="271"/>
      <c r="AOX23" s="271"/>
      <c r="AOY23" s="271"/>
      <c r="AOZ23" s="271"/>
      <c r="APF23" s="270"/>
      <c r="APG23" s="271"/>
      <c r="APH23" s="271"/>
      <c r="API23" s="271"/>
      <c r="APJ23" s="271"/>
      <c r="APK23" s="271"/>
      <c r="APL23" s="271"/>
      <c r="APR23" s="270"/>
      <c r="APS23" s="271"/>
      <c r="APT23" s="271"/>
      <c r="APU23" s="271"/>
      <c r="APV23" s="271"/>
      <c r="APW23" s="271"/>
      <c r="APX23" s="271"/>
      <c r="AQD23" s="270"/>
      <c r="AQE23" s="271"/>
      <c r="AQF23" s="271"/>
      <c r="AQG23" s="271"/>
      <c r="AQH23" s="271"/>
      <c r="AQI23" s="271"/>
      <c r="AQJ23" s="271"/>
      <c r="AQP23" s="270"/>
      <c r="AQQ23" s="271"/>
      <c r="AQR23" s="271"/>
      <c r="AQS23" s="271"/>
      <c r="AQT23" s="271"/>
      <c r="AQU23" s="271"/>
      <c r="AQV23" s="271"/>
      <c r="ARB23" s="270"/>
      <c r="ARC23" s="271"/>
      <c r="ARD23" s="271"/>
      <c r="ARE23" s="271"/>
      <c r="ARF23" s="271"/>
      <c r="ARG23" s="271"/>
      <c r="ARH23" s="271"/>
      <c r="ARN23" s="270"/>
      <c r="ARO23" s="271"/>
      <c r="ARP23" s="271"/>
      <c r="ARQ23" s="271"/>
      <c r="ARR23" s="271"/>
      <c r="ARS23" s="271"/>
      <c r="ART23" s="271"/>
      <c r="ARZ23" s="270"/>
      <c r="ASA23" s="271"/>
      <c r="ASB23" s="271"/>
      <c r="ASC23" s="271"/>
      <c r="ASD23" s="271"/>
      <c r="ASE23" s="271"/>
      <c r="ASF23" s="271"/>
      <c r="ASL23" s="270"/>
      <c r="ASM23" s="271"/>
      <c r="ASN23" s="271"/>
      <c r="ASO23" s="271"/>
      <c r="ASP23" s="271"/>
      <c r="ASQ23" s="271"/>
      <c r="ASR23" s="271"/>
      <c r="ASX23" s="270"/>
      <c r="ASY23" s="271"/>
      <c r="ASZ23" s="271"/>
      <c r="ATA23" s="271"/>
      <c r="ATB23" s="271"/>
      <c r="ATC23" s="271"/>
      <c r="ATD23" s="271"/>
      <c r="ATJ23" s="270"/>
      <c r="ATK23" s="271"/>
      <c r="ATL23" s="271"/>
      <c r="ATM23" s="271"/>
      <c r="ATN23" s="271"/>
      <c r="ATO23" s="271"/>
      <c r="ATP23" s="271"/>
      <c r="ATV23" s="270"/>
      <c r="ATW23" s="271"/>
      <c r="ATX23" s="271"/>
      <c r="ATY23" s="271"/>
      <c r="ATZ23" s="271"/>
      <c r="AUA23" s="271"/>
      <c r="AUB23" s="271"/>
      <c r="AUH23" s="270"/>
      <c r="AUI23" s="271"/>
      <c r="AUJ23" s="271"/>
      <c r="AUK23" s="271"/>
      <c r="AUL23" s="271"/>
      <c r="AUM23" s="271"/>
      <c r="AUN23" s="271"/>
      <c r="AUT23" s="270"/>
      <c r="AUU23" s="271"/>
      <c r="AUV23" s="271"/>
      <c r="AUW23" s="271"/>
      <c r="AUX23" s="271"/>
      <c r="AUY23" s="271"/>
      <c r="AUZ23" s="271"/>
      <c r="AVF23" s="270"/>
      <c r="AVG23" s="271"/>
      <c r="AVH23" s="271"/>
      <c r="AVI23" s="271"/>
      <c r="AVJ23" s="271"/>
      <c r="AVK23" s="271"/>
      <c r="AVL23" s="271"/>
      <c r="AVR23" s="270"/>
      <c r="AVS23" s="271"/>
      <c r="AVT23" s="271"/>
      <c r="AVU23" s="271"/>
      <c r="AVV23" s="271"/>
      <c r="AVW23" s="271"/>
      <c r="AVX23" s="271"/>
      <c r="AWD23" s="270"/>
      <c r="AWE23" s="271"/>
      <c r="AWF23" s="271"/>
      <c r="AWG23" s="271"/>
      <c r="AWH23" s="271"/>
      <c r="AWI23" s="271"/>
      <c r="AWJ23" s="271"/>
      <c r="AWP23" s="270"/>
      <c r="AWQ23" s="271"/>
      <c r="AWR23" s="271"/>
      <c r="AWS23" s="271"/>
      <c r="AWT23" s="271"/>
      <c r="AWU23" s="271"/>
      <c r="AWV23" s="271"/>
      <c r="AXB23" s="270"/>
      <c r="AXC23" s="271"/>
      <c r="AXD23" s="271"/>
      <c r="AXE23" s="271"/>
      <c r="AXF23" s="271"/>
      <c r="AXG23" s="271"/>
      <c r="AXH23" s="271"/>
      <c r="AXN23" s="270"/>
      <c r="AXO23" s="271"/>
      <c r="AXP23" s="271"/>
      <c r="AXQ23" s="271"/>
      <c r="AXR23" s="271"/>
      <c r="AXS23" s="271"/>
      <c r="AXT23" s="271"/>
      <c r="AXZ23" s="270"/>
      <c r="AYA23" s="271"/>
      <c r="AYB23" s="271"/>
      <c r="AYC23" s="271"/>
      <c r="AYD23" s="271"/>
      <c r="AYE23" s="271"/>
      <c r="AYF23" s="271"/>
      <c r="AYL23" s="270"/>
      <c r="AYM23" s="271"/>
      <c r="AYN23" s="271"/>
      <c r="AYO23" s="271"/>
      <c r="AYP23" s="271"/>
      <c r="AYQ23" s="271"/>
      <c r="AYR23" s="271"/>
      <c r="AYX23" s="270"/>
      <c r="AYY23" s="271"/>
      <c r="AYZ23" s="271"/>
      <c r="AZA23" s="271"/>
      <c r="AZB23" s="271"/>
      <c r="AZC23" s="271"/>
      <c r="AZD23" s="271"/>
      <c r="AZJ23" s="270"/>
      <c r="AZK23" s="271"/>
      <c r="AZL23" s="271"/>
      <c r="AZM23" s="271"/>
      <c r="AZN23" s="271"/>
      <c r="AZO23" s="271"/>
      <c r="AZP23" s="271"/>
      <c r="AZV23" s="270"/>
      <c r="AZW23" s="271"/>
      <c r="AZX23" s="271"/>
      <c r="AZY23" s="271"/>
      <c r="AZZ23" s="271"/>
      <c r="BAA23" s="271"/>
      <c r="BAB23" s="271"/>
      <c r="BAH23" s="270"/>
      <c r="BAI23" s="271"/>
      <c r="BAJ23" s="271"/>
      <c r="BAK23" s="271"/>
      <c r="BAL23" s="271"/>
      <c r="BAM23" s="271"/>
      <c r="BAN23" s="271"/>
      <c r="BAT23" s="270"/>
      <c r="BAU23" s="271"/>
      <c r="BAV23" s="271"/>
      <c r="BAW23" s="271"/>
      <c r="BAX23" s="271"/>
      <c r="BAY23" s="271"/>
      <c r="BAZ23" s="271"/>
      <c r="BBF23" s="270"/>
      <c r="BBG23" s="271"/>
      <c r="BBH23" s="271"/>
      <c r="BBI23" s="271"/>
      <c r="BBJ23" s="271"/>
      <c r="BBK23" s="271"/>
      <c r="BBL23" s="271"/>
      <c r="BBR23" s="270"/>
      <c r="BBS23" s="271"/>
      <c r="BBT23" s="271"/>
      <c r="BBU23" s="271"/>
      <c r="BBV23" s="271"/>
      <c r="BBW23" s="271"/>
      <c r="BBX23" s="271"/>
      <c r="BCD23" s="270"/>
      <c r="BCE23" s="271"/>
      <c r="BCF23" s="271"/>
      <c r="BCG23" s="271"/>
      <c r="BCH23" s="271"/>
      <c r="BCI23" s="271"/>
      <c r="BCJ23" s="271"/>
      <c r="BCP23" s="270"/>
      <c r="BCQ23" s="271"/>
      <c r="BCR23" s="271"/>
      <c r="BCS23" s="271"/>
      <c r="BCT23" s="271"/>
      <c r="BCU23" s="271"/>
      <c r="BCV23" s="271"/>
      <c r="BDB23" s="270"/>
      <c r="BDC23" s="271"/>
      <c r="BDD23" s="271"/>
      <c r="BDE23" s="271"/>
      <c r="BDF23" s="271"/>
      <c r="BDG23" s="271"/>
      <c r="BDH23" s="271"/>
      <c r="BDN23" s="270"/>
      <c r="BDO23" s="271"/>
      <c r="BDP23" s="271"/>
      <c r="BDQ23" s="271"/>
      <c r="BDR23" s="271"/>
      <c r="BDS23" s="271"/>
      <c r="BDT23" s="271"/>
      <c r="BDZ23" s="270"/>
      <c r="BEA23" s="271"/>
      <c r="BEB23" s="271"/>
      <c r="BEC23" s="271"/>
      <c r="BED23" s="271"/>
      <c r="BEE23" s="271"/>
      <c r="BEF23" s="271"/>
      <c r="BEL23" s="270"/>
      <c r="BEM23" s="271"/>
      <c r="BEN23" s="271"/>
      <c r="BEO23" s="271"/>
      <c r="BEP23" s="271"/>
      <c r="BEQ23" s="271"/>
      <c r="BER23" s="271"/>
      <c r="BEX23" s="270"/>
      <c r="BEY23" s="271"/>
      <c r="BEZ23" s="271"/>
      <c r="BFA23" s="271"/>
      <c r="BFB23" s="271"/>
      <c r="BFC23" s="271"/>
      <c r="BFD23" s="271"/>
      <c r="BFJ23" s="270"/>
      <c r="BFK23" s="271"/>
      <c r="BFL23" s="271"/>
      <c r="BFM23" s="271"/>
      <c r="BFN23" s="271"/>
      <c r="BFO23" s="271"/>
      <c r="BFP23" s="271"/>
      <c r="BFV23" s="270"/>
      <c r="BFW23" s="271"/>
      <c r="BFX23" s="271"/>
      <c r="BFY23" s="271"/>
      <c r="BFZ23" s="271"/>
      <c r="BGA23" s="271"/>
      <c r="BGB23" s="271"/>
      <c r="BGH23" s="270"/>
      <c r="BGI23" s="271"/>
      <c r="BGJ23" s="271"/>
      <c r="BGK23" s="271"/>
      <c r="BGL23" s="271"/>
      <c r="BGM23" s="271"/>
      <c r="BGN23" s="271"/>
      <c r="BGT23" s="270"/>
      <c r="BGU23" s="271"/>
      <c r="BGV23" s="271"/>
      <c r="BGW23" s="271"/>
      <c r="BGX23" s="271"/>
      <c r="BGY23" s="271"/>
      <c r="BGZ23" s="271"/>
      <c r="BHF23" s="270"/>
      <c r="BHG23" s="271"/>
      <c r="BHH23" s="271"/>
      <c r="BHI23" s="271"/>
      <c r="BHJ23" s="271"/>
      <c r="BHK23" s="271"/>
      <c r="BHL23" s="271"/>
      <c r="BHR23" s="270"/>
      <c r="BHS23" s="271"/>
      <c r="BHT23" s="271"/>
      <c r="BHU23" s="271"/>
      <c r="BHV23" s="271"/>
      <c r="BHW23" s="271"/>
      <c r="BHX23" s="271"/>
      <c r="BID23" s="270"/>
      <c r="BIE23" s="271"/>
      <c r="BIF23" s="271"/>
      <c r="BIG23" s="271"/>
      <c r="BIH23" s="271"/>
      <c r="BII23" s="271"/>
      <c r="BIJ23" s="271"/>
      <c r="BIP23" s="270"/>
      <c r="BIQ23" s="271"/>
      <c r="BIR23" s="271"/>
      <c r="BIS23" s="271"/>
      <c r="BIT23" s="271"/>
      <c r="BIU23" s="271"/>
      <c r="BIV23" s="271"/>
      <c r="BJB23" s="270"/>
      <c r="BJC23" s="271"/>
      <c r="BJD23" s="271"/>
      <c r="BJE23" s="271"/>
      <c r="BJF23" s="271"/>
      <c r="BJG23" s="271"/>
      <c r="BJH23" s="271"/>
      <c r="BJN23" s="270"/>
      <c r="BJO23" s="271"/>
      <c r="BJP23" s="271"/>
      <c r="BJQ23" s="271"/>
      <c r="BJR23" s="271"/>
      <c r="BJS23" s="271"/>
      <c r="BJT23" s="271"/>
      <c r="BJZ23" s="270"/>
      <c r="BKA23" s="271"/>
      <c r="BKB23" s="271"/>
      <c r="BKC23" s="271"/>
      <c r="BKD23" s="271"/>
      <c r="BKE23" s="271"/>
      <c r="BKF23" s="271"/>
      <c r="BKL23" s="270"/>
      <c r="BKM23" s="271"/>
      <c r="BKN23" s="271"/>
      <c r="BKO23" s="271"/>
      <c r="BKP23" s="271"/>
      <c r="BKQ23" s="271"/>
      <c r="BKR23" s="271"/>
      <c r="BKX23" s="270"/>
      <c r="BKY23" s="271"/>
      <c r="BKZ23" s="271"/>
      <c r="BLA23" s="271"/>
      <c r="BLB23" s="271"/>
      <c r="BLC23" s="271"/>
      <c r="BLD23" s="271"/>
      <c r="BLJ23" s="270"/>
      <c r="BLK23" s="271"/>
      <c r="BLL23" s="271"/>
      <c r="BLM23" s="271"/>
      <c r="BLN23" s="271"/>
      <c r="BLO23" s="271"/>
      <c r="BLP23" s="271"/>
      <c r="BLV23" s="270"/>
      <c r="BLW23" s="271"/>
      <c r="BLX23" s="271"/>
      <c r="BLY23" s="271"/>
      <c r="BLZ23" s="271"/>
      <c r="BMA23" s="271"/>
      <c r="BMB23" s="271"/>
      <c r="BMH23" s="270"/>
      <c r="BMI23" s="271"/>
      <c r="BMJ23" s="271"/>
      <c r="BMK23" s="271"/>
      <c r="BML23" s="271"/>
      <c r="BMM23" s="271"/>
      <c r="BMN23" s="271"/>
      <c r="BMT23" s="270"/>
      <c r="BMU23" s="271"/>
      <c r="BMV23" s="271"/>
      <c r="BMW23" s="271"/>
      <c r="BMX23" s="271"/>
      <c r="BMY23" s="271"/>
      <c r="BMZ23" s="271"/>
      <c r="BNF23" s="270"/>
      <c r="BNG23" s="271"/>
      <c r="BNH23" s="271"/>
      <c r="BNI23" s="271"/>
      <c r="BNJ23" s="271"/>
      <c r="BNK23" s="271"/>
      <c r="BNL23" s="271"/>
      <c r="BNR23" s="270"/>
      <c r="BNS23" s="271"/>
      <c r="BNT23" s="271"/>
      <c r="BNU23" s="271"/>
      <c r="BNV23" s="271"/>
      <c r="BNW23" s="271"/>
      <c r="BNX23" s="271"/>
      <c r="BOD23" s="270"/>
      <c r="BOE23" s="271"/>
      <c r="BOF23" s="271"/>
      <c r="BOG23" s="271"/>
      <c r="BOH23" s="271"/>
      <c r="BOI23" s="271"/>
      <c r="BOJ23" s="271"/>
      <c r="BOP23" s="270"/>
      <c r="BOQ23" s="271"/>
      <c r="BOR23" s="271"/>
      <c r="BOS23" s="271"/>
      <c r="BOT23" s="271"/>
      <c r="BOU23" s="271"/>
      <c r="BOV23" s="271"/>
      <c r="BPB23" s="270"/>
      <c r="BPC23" s="271"/>
      <c r="BPD23" s="271"/>
      <c r="BPE23" s="271"/>
      <c r="BPF23" s="271"/>
      <c r="BPG23" s="271"/>
      <c r="BPH23" s="271"/>
      <c r="BPN23" s="270"/>
      <c r="BPO23" s="271"/>
      <c r="BPP23" s="271"/>
      <c r="BPQ23" s="271"/>
      <c r="BPR23" s="271"/>
      <c r="BPS23" s="271"/>
      <c r="BPT23" s="271"/>
      <c r="BPZ23" s="270"/>
      <c r="BQA23" s="271"/>
      <c r="BQB23" s="271"/>
      <c r="BQC23" s="271"/>
      <c r="BQD23" s="271"/>
      <c r="BQE23" s="271"/>
      <c r="BQF23" s="271"/>
      <c r="BQL23" s="270"/>
      <c r="BQM23" s="271"/>
      <c r="BQN23" s="271"/>
      <c r="BQO23" s="271"/>
      <c r="BQP23" s="271"/>
      <c r="BQQ23" s="271"/>
      <c r="BQR23" s="271"/>
      <c r="BQX23" s="270"/>
      <c r="BQY23" s="271"/>
      <c r="BQZ23" s="271"/>
      <c r="BRA23" s="271"/>
      <c r="BRB23" s="271"/>
      <c r="BRC23" s="271"/>
      <c r="BRD23" s="271"/>
      <c r="BRJ23" s="270"/>
      <c r="BRK23" s="271"/>
      <c r="BRL23" s="271"/>
      <c r="BRM23" s="271"/>
      <c r="BRN23" s="271"/>
      <c r="BRO23" s="271"/>
      <c r="BRP23" s="271"/>
      <c r="BRV23" s="270"/>
      <c r="BRW23" s="271"/>
      <c r="BRX23" s="271"/>
      <c r="BRY23" s="271"/>
      <c r="BRZ23" s="271"/>
      <c r="BSA23" s="271"/>
      <c r="BSB23" s="271"/>
      <c r="BSH23" s="270"/>
      <c r="BSI23" s="271"/>
      <c r="BSJ23" s="271"/>
      <c r="BSK23" s="271"/>
      <c r="BSL23" s="271"/>
      <c r="BSM23" s="271"/>
      <c r="BSN23" s="271"/>
      <c r="BST23" s="270"/>
      <c r="BSU23" s="271"/>
      <c r="BSV23" s="271"/>
      <c r="BSW23" s="271"/>
      <c r="BSX23" s="271"/>
      <c r="BSY23" s="271"/>
      <c r="BSZ23" s="271"/>
      <c r="BTF23" s="270"/>
      <c r="BTG23" s="271"/>
      <c r="BTH23" s="271"/>
      <c r="BTI23" s="271"/>
      <c r="BTJ23" s="271"/>
      <c r="BTK23" s="271"/>
      <c r="BTL23" s="271"/>
      <c r="BTR23" s="270"/>
      <c r="BTS23" s="271"/>
      <c r="BTT23" s="271"/>
      <c r="BTU23" s="271"/>
      <c r="BTV23" s="271"/>
      <c r="BTW23" s="271"/>
      <c r="BTX23" s="271"/>
      <c r="BUD23" s="270"/>
      <c r="BUE23" s="271"/>
      <c r="BUF23" s="271"/>
      <c r="BUG23" s="271"/>
      <c r="BUH23" s="271"/>
      <c r="BUI23" s="271"/>
      <c r="BUJ23" s="271"/>
      <c r="BUP23" s="270"/>
      <c r="BUQ23" s="271"/>
      <c r="BUR23" s="271"/>
      <c r="BUS23" s="271"/>
      <c r="BUT23" s="271"/>
      <c r="BUU23" s="271"/>
      <c r="BUV23" s="271"/>
      <c r="BVB23" s="270"/>
      <c r="BVC23" s="271"/>
      <c r="BVD23" s="271"/>
      <c r="BVE23" s="271"/>
      <c r="BVF23" s="271"/>
      <c r="BVG23" s="271"/>
      <c r="BVH23" s="271"/>
      <c r="BVN23" s="270"/>
      <c r="BVO23" s="271"/>
      <c r="BVP23" s="271"/>
      <c r="BVQ23" s="271"/>
      <c r="BVR23" s="271"/>
      <c r="BVS23" s="271"/>
      <c r="BVT23" s="271"/>
      <c r="BVZ23" s="270"/>
      <c r="BWA23" s="271"/>
      <c r="BWB23" s="271"/>
      <c r="BWC23" s="271"/>
      <c r="BWD23" s="271"/>
      <c r="BWE23" s="271"/>
      <c r="BWF23" s="271"/>
      <c r="BWL23" s="270"/>
      <c r="BWM23" s="271"/>
      <c r="BWN23" s="271"/>
      <c r="BWO23" s="271"/>
      <c r="BWP23" s="271"/>
      <c r="BWQ23" s="271"/>
      <c r="BWR23" s="271"/>
      <c r="BWX23" s="270"/>
      <c r="BWY23" s="271"/>
      <c r="BWZ23" s="271"/>
      <c r="BXA23" s="271"/>
      <c r="BXB23" s="271"/>
      <c r="BXC23" s="271"/>
      <c r="BXD23" s="271"/>
      <c r="BXJ23" s="270"/>
      <c r="BXK23" s="271"/>
      <c r="BXL23" s="271"/>
      <c r="BXM23" s="271"/>
      <c r="BXN23" s="271"/>
      <c r="BXO23" s="271"/>
      <c r="BXP23" s="271"/>
      <c r="BXV23" s="270"/>
      <c r="BXW23" s="271"/>
      <c r="BXX23" s="271"/>
      <c r="BXY23" s="271"/>
      <c r="BXZ23" s="271"/>
      <c r="BYA23" s="271"/>
      <c r="BYB23" s="271"/>
      <c r="BYH23" s="270"/>
      <c r="BYI23" s="271"/>
      <c r="BYJ23" s="271"/>
      <c r="BYK23" s="271"/>
      <c r="BYL23" s="271"/>
      <c r="BYM23" s="271"/>
      <c r="BYN23" s="271"/>
      <c r="BYT23" s="270"/>
      <c r="BYU23" s="271"/>
      <c r="BYV23" s="271"/>
      <c r="BYW23" s="271"/>
      <c r="BYX23" s="271"/>
      <c r="BYY23" s="271"/>
      <c r="BYZ23" s="271"/>
      <c r="BZF23" s="270"/>
      <c r="BZG23" s="271"/>
      <c r="BZH23" s="271"/>
      <c r="BZI23" s="271"/>
      <c r="BZJ23" s="271"/>
      <c r="BZK23" s="271"/>
      <c r="BZL23" s="271"/>
      <c r="BZR23" s="270"/>
      <c r="BZS23" s="271"/>
      <c r="BZT23" s="271"/>
      <c r="BZU23" s="271"/>
      <c r="BZV23" s="271"/>
      <c r="BZW23" s="271"/>
      <c r="BZX23" s="271"/>
      <c r="CAD23" s="270"/>
      <c r="CAE23" s="271"/>
      <c r="CAF23" s="271"/>
      <c r="CAG23" s="271"/>
      <c r="CAH23" s="271"/>
      <c r="CAI23" s="271"/>
      <c r="CAJ23" s="271"/>
      <c r="CAP23" s="270"/>
      <c r="CAQ23" s="271"/>
      <c r="CAR23" s="271"/>
      <c r="CAS23" s="271"/>
      <c r="CAT23" s="271"/>
      <c r="CAU23" s="271"/>
      <c r="CAV23" s="271"/>
      <c r="CBB23" s="270"/>
      <c r="CBC23" s="271"/>
      <c r="CBD23" s="271"/>
      <c r="CBE23" s="271"/>
      <c r="CBF23" s="271"/>
      <c r="CBG23" s="271"/>
      <c r="CBH23" s="271"/>
      <c r="CBN23" s="270"/>
      <c r="CBO23" s="271"/>
      <c r="CBP23" s="271"/>
      <c r="CBQ23" s="271"/>
      <c r="CBR23" s="271"/>
      <c r="CBS23" s="271"/>
      <c r="CBT23" s="271"/>
      <c r="CBZ23" s="270"/>
      <c r="CCA23" s="271"/>
      <c r="CCB23" s="271"/>
      <c r="CCC23" s="271"/>
      <c r="CCD23" s="271"/>
      <c r="CCE23" s="271"/>
      <c r="CCF23" s="271"/>
      <c r="CCL23" s="270"/>
      <c r="CCM23" s="271"/>
      <c r="CCN23" s="271"/>
      <c r="CCO23" s="271"/>
      <c r="CCP23" s="271"/>
      <c r="CCQ23" s="271"/>
      <c r="CCR23" s="271"/>
      <c r="CCX23" s="270"/>
      <c r="CCY23" s="271"/>
      <c r="CCZ23" s="271"/>
      <c r="CDA23" s="271"/>
      <c r="CDB23" s="271"/>
      <c r="CDC23" s="271"/>
      <c r="CDD23" s="271"/>
      <c r="CDJ23" s="270"/>
      <c r="CDK23" s="271"/>
      <c r="CDL23" s="271"/>
      <c r="CDM23" s="271"/>
      <c r="CDN23" s="271"/>
      <c r="CDO23" s="271"/>
      <c r="CDP23" s="271"/>
      <c r="CDV23" s="270"/>
      <c r="CDW23" s="271"/>
      <c r="CDX23" s="271"/>
      <c r="CDY23" s="271"/>
      <c r="CDZ23" s="271"/>
      <c r="CEA23" s="271"/>
      <c r="CEB23" s="271"/>
      <c r="CEH23" s="270"/>
      <c r="CEI23" s="271"/>
      <c r="CEJ23" s="271"/>
      <c r="CEK23" s="271"/>
      <c r="CEL23" s="271"/>
      <c r="CEM23" s="271"/>
      <c r="CEN23" s="271"/>
      <c r="CET23" s="270"/>
      <c r="CEU23" s="271"/>
      <c r="CEV23" s="271"/>
      <c r="CEW23" s="271"/>
      <c r="CEX23" s="271"/>
      <c r="CEY23" s="271"/>
      <c r="CEZ23" s="271"/>
      <c r="CFF23" s="270"/>
      <c r="CFG23" s="271"/>
      <c r="CFH23" s="271"/>
      <c r="CFI23" s="271"/>
      <c r="CFJ23" s="271"/>
      <c r="CFK23" s="271"/>
      <c r="CFL23" s="271"/>
      <c r="CFR23" s="270"/>
      <c r="CFS23" s="271"/>
      <c r="CFT23" s="271"/>
      <c r="CFU23" s="271"/>
      <c r="CFV23" s="271"/>
      <c r="CFW23" s="271"/>
      <c r="CFX23" s="271"/>
      <c r="CGD23" s="270"/>
      <c r="CGE23" s="271"/>
      <c r="CGF23" s="271"/>
      <c r="CGG23" s="271"/>
      <c r="CGH23" s="271"/>
      <c r="CGI23" s="271"/>
      <c r="CGJ23" s="271"/>
      <c r="CGP23" s="270"/>
      <c r="CGQ23" s="271"/>
      <c r="CGR23" s="271"/>
      <c r="CGS23" s="271"/>
      <c r="CGT23" s="271"/>
      <c r="CGU23" s="271"/>
      <c r="CGV23" s="271"/>
      <c r="CHB23" s="270"/>
      <c r="CHC23" s="271"/>
      <c r="CHD23" s="271"/>
      <c r="CHE23" s="271"/>
      <c r="CHF23" s="271"/>
      <c r="CHG23" s="271"/>
      <c r="CHH23" s="271"/>
      <c r="CHN23" s="270"/>
      <c r="CHO23" s="271"/>
      <c r="CHP23" s="271"/>
      <c r="CHQ23" s="271"/>
      <c r="CHR23" s="271"/>
      <c r="CHS23" s="271"/>
      <c r="CHT23" s="271"/>
      <c r="CHZ23" s="270"/>
      <c r="CIA23" s="271"/>
      <c r="CIB23" s="271"/>
      <c r="CIC23" s="271"/>
      <c r="CID23" s="271"/>
      <c r="CIE23" s="271"/>
      <c r="CIF23" s="271"/>
      <c r="CIL23" s="270"/>
      <c r="CIM23" s="271"/>
      <c r="CIN23" s="271"/>
      <c r="CIO23" s="271"/>
      <c r="CIP23" s="271"/>
      <c r="CIQ23" s="271"/>
      <c r="CIR23" s="271"/>
      <c r="CIX23" s="270"/>
      <c r="CIY23" s="271"/>
      <c r="CIZ23" s="271"/>
      <c r="CJA23" s="271"/>
      <c r="CJB23" s="271"/>
      <c r="CJC23" s="271"/>
      <c r="CJD23" s="271"/>
      <c r="CJJ23" s="270"/>
      <c r="CJK23" s="271"/>
      <c r="CJL23" s="271"/>
      <c r="CJM23" s="271"/>
      <c r="CJN23" s="271"/>
      <c r="CJO23" s="271"/>
      <c r="CJP23" s="271"/>
      <c r="CJV23" s="270"/>
      <c r="CJW23" s="271"/>
      <c r="CJX23" s="271"/>
      <c r="CJY23" s="271"/>
      <c r="CJZ23" s="271"/>
      <c r="CKA23" s="271"/>
      <c r="CKB23" s="271"/>
      <c r="CKH23" s="270"/>
      <c r="CKI23" s="271"/>
      <c r="CKJ23" s="271"/>
      <c r="CKK23" s="271"/>
      <c r="CKL23" s="271"/>
      <c r="CKM23" s="271"/>
      <c r="CKN23" s="271"/>
      <c r="CKT23" s="270"/>
      <c r="CKU23" s="271"/>
      <c r="CKV23" s="271"/>
      <c r="CKW23" s="271"/>
      <c r="CKX23" s="271"/>
      <c r="CKY23" s="271"/>
      <c r="CKZ23" s="271"/>
      <c r="CLF23" s="270"/>
      <c r="CLG23" s="271"/>
      <c r="CLH23" s="271"/>
      <c r="CLI23" s="271"/>
      <c r="CLJ23" s="271"/>
      <c r="CLK23" s="271"/>
      <c r="CLL23" s="271"/>
      <c r="CLR23" s="270"/>
      <c r="CLS23" s="271"/>
      <c r="CLT23" s="271"/>
      <c r="CLU23" s="271"/>
      <c r="CLV23" s="271"/>
      <c r="CLW23" s="271"/>
      <c r="CLX23" s="271"/>
      <c r="CMD23" s="270"/>
      <c r="CME23" s="271"/>
      <c r="CMF23" s="271"/>
      <c r="CMG23" s="271"/>
      <c r="CMH23" s="271"/>
      <c r="CMI23" s="271"/>
      <c r="CMJ23" s="271"/>
      <c r="CMP23" s="270"/>
      <c r="CMQ23" s="271"/>
      <c r="CMR23" s="271"/>
      <c r="CMS23" s="271"/>
      <c r="CMT23" s="271"/>
      <c r="CMU23" s="271"/>
      <c r="CMV23" s="271"/>
      <c r="CNB23" s="270"/>
      <c r="CNC23" s="271"/>
      <c r="CND23" s="271"/>
      <c r="CNE23" s="271"/>
      <c r="CNF23" s="271"/>
      <c r="CNG23" s="271"/>
      <c r="CNH23" s="271"/>
      <c r="CNN23" s="270"/>
      <c r="CNO23" s="271"/>
      <c r="CNP23" s="271"/>
      <c r="CNQ23" s="271"/>
      <c r="CNR23" s="271"/>
      <c r="CNS23" s="271"/>
      <c r="CNT23" s="271"/>
      <c r="CNZ23" s="270"/>
      <c r="COA23" s="271"/>
      <c r="COB23" s="271"/>
      <c r="COC23" s="271"/>
      <c r="COD23" s="271"/>
      <c r="COE23" s="271"/>
      <c r="COF23" s="271"/>
      <c r="COL23" s="270"/>
      <c r="COM23" s="271"/>
      <c r="CON23" s="271"/>
      <c r="COO23" s="271"/>
      <c r="COP23" s="271"/>
      <c r="COQ23" s="271"/>
      <c r="COR23" s="271"/>
      <c r="COX23" s="270"/>
      <c r="COY23" s="271"/>
      <c r="COZ23" s="271"/>
      <c r="CPA23" s="271"/>
      <c r="CPB23" s="271"/>
      <c r="CPC23" s="271"/>
      <c r="CPD23" s="271"/>
      <c r="CPJ23" s="270"/>
      <c r="CPK23" s="271"/>
      <c r="CPL23" s="271"/>
      <c r="CPM23" s="271"/>
      <c r="CPN23" s="271"/>
      <c r="CPO23" s="271"/>
      <c r="CPP23" s="271"/>
      <c r="CPV23" s="270"/>
      <c r="CPW23" s="271"/>
      <c r="CPX23" s="271"/>
      <c r="CPY23" s="271"/>
      <c r="CPZ23" s="271"/>
      <c r="CQA23" s="271"/>
      <c r="CQB23" s="271"/>
      <c r="CQH23" s="270"/>
      <c r="CQI23" s="271"/>
      <c r="CQJ23" s="271"/>
      <c r="CQK23" s="271"/>
      <c r="CQL23" s="271"/>
      <c r="CQM23" s="271"/>
      <c r="CQN23" s="271"/>
      <c r="CQT23" s="270"/>
      <c r="CQU23" s="271"/>
      <c r="CQV23" s="271"/>
      <c r="CQW23" s="271"/>
      <c r="CQX23" s="271"/>
      <c r="CQY23" s="271"/>
      <c r="CQZ23" s="271"/>
      <c r="CRF23" s="270"/>
      <c r="CRG23" s="271"/>
      <c r="CRH23" s="271"/>
      <c r="CRI23" s="271"/>
      <c r="CRJ23" s="271"/>
      <c r="CRK23" s="271"/>
      <c r="CRL23" s="271"/>
      <c r="CRR23" s="270"/>
      <c r="CRS23" s="271"/>
      <c r="CRT23" s="271"/>
      <c r="CRU23" s="271"/>
      <c r="CRV23" s="271"/>
      <c r="CRW23" s="271"/>
      <c r="CRX23" s="271"/>
      <c r="CSD23" s="270"/>
      <c r="CSE23" s="271"/>
      <c r="CSF23" s="271"/>
      <c r="CSG23" s="271"/>
      <c r="CSH23" s="271"/>
      <c r="CSI23" s="271"/>
      <c r="CSJ23" s="271"/>
      <c r="CSP23" s="270"/>
      <c r="CSQ23" s="271"/>
      <c r="CSR23" s="271"/>
      <c r="CSS23" s="271"/>
      <c r="CST23" s="271"/>
      <c r="CSU23" s="271"/>
      <c r="CSV23" s="271"/>
      <c r="CTB23" s="270"/>
      <c r="CTC23" s="271"/>
      <c r="CTD23" s="271"/>
      <c r="CTE23" s="271"/>
      <c r="CTF23" s="271"/>
      <c r="CTG23" s="271"/>
      <c r="CTH23" s="271"/>
      <c r="CTN23" s="270"/>
      <c r="CTO23" s="271"/>
      <c r="CTP23" s="271"/>
      <c r="CTQ23" s="271"/>
      <c r="CTR23" s="271"/>
      <c r="CTS23" s="271"/>
      <c r="CTT23" s="271"/>
      <c r="CTZ23" s="270"/>
      <c r="CUA23" s="271"/>
      <c r="CUB23" s="271"/>
      <c r="CUC23" s="271"/>
      <c r="CUD23" s="271"/>
      <c r="CUE23" s="271"/>
      <c r="CUF23" s="271"/>
      <c r="CUL23" s="270"/>
      <c r="CUM23" s="271"/>
      <c r="CUN23" s="271"/>
      <c r="CUO23" s="271"/>
      <c r="CUP23" s="271"/>
      <c r="CUQ23" s="271"/>
      <c r="CUR23" s="271"/>
      <c r="CUX23" s="270"/>
      <c r="CUY23" s="271"/>
      <c r="CUZ23" s="271"/>
      <c r="CVA23" s="271"/>
      <c r="CVB23" s="271"/>
      <c r="CVC23" s="271"/>
      <c r="CVD23" s="271"/>
      <c r="CVJ23" s="270"/>
      <c r="CVK23" s="271"/>
      <c r="CVL23" s="271"/>
      <c r="CVM23" s="271"/>
      <c r="CVN23" s="271"/>
      <c r="CVO23" s="271"/>
      <c r="CVP23" s="271"/>
      <c r="CVV23" s="270"/>
      <c r="CVW23" s="271"/>
      <c r="CVX23" s="271"/>
      <c r="CVY23" s="271"/>
      <c r="CVZ23" s="271"/>
      <c r="CWA23" s="271"/>
      <c r="CWB23" s="271"/>
      <c r="CWH23" s="270"/>
      <c r="CWI23" s="271"/>
      <c r="CWJ23" s="271"/>
      <c r="CWK23" s="271"/>
      <c r="CWL23" s="271"/>
      <c r="CWM23" s="271"/>
      <c r="CWN23" s="271"/>
      <c r="CWT23" s="270"/>
      <c r="CWU23" s="271"/>
      <c r="CWV23" s="271"/>
      <c r="CWW23" s="271"/>
      <c r="CWX23" s="271"/>
      <c r="CWY23" s="271"/>
      <c r="CWZ23" s="271"/>
      <c r="CXF23" s="270"/>
      <c r="CXG23" s="271"/>
      <c r="CXH23" s="271"/>
      <c r="CXI23" s="271"/>
      <c r="CXJ23" s="271"/>
      <c r="CXK23" s="271"/>
      <c r="CXL23" s="271"/>
      <c r="CXR23" s="270"/>
      <c r="CXS23" s="271"/>
      <c r="CXT23" s="271"/>
      <c r="CXU23" s="271"/>
      <c r="CXV23" s="271"/>
      <c r="CXW23" s="271"/>
      <c r="CXX23" s="271"/>
      <c r="CYD23" s="270"/>
      <c r="CYE23" s="271"/>
      <c r="CYF23" s="271"/>
      <c r="CYG23" s="271"/>
      <c r="CYH23" s="271"/>
      <c r="CYI23" s="271"/>
      <c r="CYJ23" s="271"/>
      <c r="CYP23" s="270"/>
      <c r="CYQ23" s="271"/>
      <c r="CYR23" s="271"/>
      <c r="CYS23" s="271"/>
      <c r="CYT23" s="271"/>
      <c r="CYU23" s="271"/>
      <c r="CYV23" s="271"/>
      <c r="CZB23" s="270"/>
      <c r="CZC23" s="271"/>
      <c r="CZD23" s="271"/>
      <c r="CZE23" s="271"/>
      <c r="CZF23" s="271"/>
      <c r="CZG23" s="271"/>
      <c r="CZH23" s="271"/>
      <c r="CZN23" s="270"/>
      <c r="CZO23" s="271"/>
      <c r="CZP23" s="271"/>
      <c r="CZQ23" s="271"/>
      <c r="CZR23" s="271"/>
      <c r="CZS23" s="271"/>
      <c r="CZT23" s="271"/>
      <c r="CZZ23" s="270"/>
      <c r="DAA23" s="271"/>
      <c r="DAB23" s="271"/>
      <c r="DAC23" s="271"/>
      <c r="DAD23" s="271"/>
      <c r="DAE23" s="271"/>
      <c r="DAF23" s="271"/>
      <c r="DAL23" s="270"/>
      <c r="DAM23" s="271"/>
      <c r="DAN23" s="271"/>
      <c r="DAO23" s="271"/>
      <c r="DAP23" s="271"/>
      <c r="DAQ23" s="271"/>
      <c r="DAR23" s="271"/>
      <c r="DAX23" s="270"/>
      <c r="DAY23" s="271"/>
      <c r="DAZ23" s="271"/>
      <c r="DBA23" s="271"/>
      <c r="DBB23" s="271"/>
      <c r="DBC23" s="271"/>
      <c r="DBD23" s="271"/>
      <c r="DBJ23" s="270"/>
      <c r="DBK23" s="271"/>
      <c r="DBL23" s="271"/>
      <c r="DBM23" s="271"/>
      <c r="DBN23" s="271"/>
      <c r="DBO23" s="271"/>
      <c r="DBP23" s="271"/>
      <c r="DBV23" s="270"/>
      <c r="DBW23" s="271"/>
      <c r="DBX23" s="271"/>
      <c r="DBY23" s="271"/>
      <c r="DBZ23" s="271"/>
      <c r="DCA23" s="271"/>
      <c r="DCB23" s="271"/>
      <c r="DCH23" s="270"/>
      <c r="DCI23" s="271"/>
      <c r="DCJ23" s="271"/>
      <c r="DCK23" s="271"/>
      <c r="DCL23" s="271"/>
      <c r="DCM23" s="271"/>
      <c r="DCN23" s="271"/>
      <c r="DCT23" s="270"/>
      <c r="DCU23" s="271"/>
      <c r="DCV23" s="271"/>
      <c r="DCW23" s="271"/>
      <c r="DCX23" s="271"/>
      <c r="DCY23" s="271"/>
      <c r="DCZ23" s="271"/>
      <c r="DDF23" s="270"/>
      <c r="DDG23" s="271"/>
      <c r="DDH23" s="271"/>
      <c r="DDI23" s="271"/>
      <c r="DDJ23" s="271"/>
      <c r="DDK23" s="271"/>
      <c r="DDL23" s="271"/>
      <c r="DDR23" s="270"/>
      <c r="DDS23" s="271"/>
      <c r="DDT23" s="271"/>
      <c r="DDU23" s="271"/>
      <c r="DDV23" s="271"/>
      <c r="DDW23" s="271"/>
      <c r="DDX23" s="271"/>
      <c r="DED23" s="270"/>
      <c r="DEE23" s="271"/>
      <c r="DEF23" s="271"/>
      <c r="DEG23" s="271"/>
      <c r="DEH23" s="271"/>
      <c r="DEI23" s="271"/>
      <c r="DEJ23" s="271"/>
      <c r="DEP23" s="270"/>
      <c r="DEQ23" s="271"/>
      <c r="DER23" s="271"/>
      <c r="DES23" s="271"/>
      <c r="DET23" s="271"/>
      <c r="DEU23" s="271"/>
      <c r="DEV23" s="271"/>
      <c r="DFB23" s="270"/>
      <c r="DFC23" s="271"/>
      <c r="DFD23" s="271"/>
      <c r="DFE23" s="271"/>
      <c r="DFF23" s="271"/>
      <c r="DFG23" s="271"/>
      <c r="DFH23" s="271"/>
      <c r="DFN23" s="270"/>
      <c r="DFO23" s="271"/>
      <c r="DFP23" s="271"/>
      <c r="DFQ23" s="271"/>
      <c r="DFR23" s="271"/>
      <c r="DFS23" s="271"/>
      <c r="DFT23" s="271"/>
      <c r="DFZ23" s="270"/>
      <c r="DGA23" s="271"/>
      <c r="DGB23" s="271"/>
      <c r="DGC23" s="271"/>
      <c r="DGD23" s="271"/>
      <c r="DGE23" s="271"/>
      <c r="DGF23" s="271"/>
      <c r="DGL23" s="270"/>
      <c r="DGM23" s="271"/>
      <c r="DGN23" s="271"/>
      <c r="DGO23" s="271"/>
      <c r="DGP23" s="271"/>
      <c r="DGQ23" s="271"/>
      <c r="DGR23" s="271"/>
      <c r="DGX23" s="270"/>
      <c r="DGY23" s="271"/>
      <c r="DGZ23" s="271"/>
      <c r="DHA23" s="271"/>
      <c r="DHB23" s="271"/>
      <c r="DHC23" s="271"/>
      <c r="DHD23" s="271"/>
      <c r="DHJ23" s="270"/>
      <c r="DHK23" s="271"/>
      <c r="DHL23" s="271"/>
      <c r="DHM23" s="271"/>
      <c r="DHN23" s="271"/>
      <c r="DHO23" s="271"/>
      <c r="DHP23" s="271"/>
      <c r="DHV23" s="270"/>
      <c r="DHW23" s="271"/>
      <c r="DHX23" s="271"/>
      <c r="DHY23" s="271"/>
      <c r="DHZ23" s="271"/>
      <c r="DIA23" s="271"/>
      <c r="DIB23" s="271"/>
      <c r="DIH23" s="270"/>
      <c r="DII23" s="271"/>
      <c r="DIJ23" s="271"/>
      <c r="DIK23" s="271"/>
      <c r="DIL23" s="271"/>
      <c r="DIM23" s="271"/>
      <c r="DIN23" s="271"/>
      <c r="DIT23" s="270"/>
      <c r="DIU23" s="271"/>
      <c r="DIV23" s="271"/>
      <c r="DIW23" s="271"/>
      <c r="DIX23" s="271"/>
      <c r="DIY23" s="271"/>
      <c r="DIZ23" s="271"/>
      <c r="DJF23" s="270"/>
      <c r="DJG23" s="271"/>
      <c r="DJH23" s="271"/>
      <c r="DJI23" s="271"/>
      <c r="DJJ23" s="271"/>
      <c r="DJK23" s="271"/>
      <c r="DJL23" s="271"/>
      <c r="DJR23" s="270"/>
      <c r="DJS23" s="271"/>
      <c r="DJT23" s="271"/>
      <c r="DJU23" s="271"/>
      <c r="DJV23" s="271"/>
      <c r="DJW23" s="271"/>
      <c r="DJX23" s="271"/>
      <c r="DKD23" s="270"/>
      <c r="DKE23" s="271"/>
      <c r="DKF23" s="271"/>
      <c r="DKG23" s="271"/>
      <c r="DKH23" s="271"/>
      <c r="DKI23" s="271"/>
      <c r="DKJ23" s="271"/>
      <c r="DKP23" s="270"/>
      <c r="DKQ23" s="271"/>
      <c r="DKR23" s="271"/>
      <c r="DKS23" s="271"/>
      <c r="DKT23" s="271"/>
      <c r="DKU23" s="271"/>
      <c r="DKV23" s="271"/>
      <c r="DLB23" s="270"/>
      <c r="DLC23" s="271"/>
      <c r="DLD23" s="271"/>
      <c r="DLE23" s="271"/>
      <c r="DLF23" s="271"/>
      <c r="DLG23" s="271"/>
      <c r="DLH23" s="271"/>
      <c r="DLN23" s="270"/>
      <c r="DLO23" s="271"/>
      <c r="DLP23" s="271"/>
      <c r="DLQ23" s="271"/>
      <c r="DLR23" s="271"/>
      <c r="DLS23" s="271"/>
      <c r="DLT23" s="271"/>
      <c r="DLZ23" s="270"/>
      <c r="DMA23" s="271"/>
      <c r="DMB23" s="271"/>
      <c r="DMC23" s="271"/>
      <c r="DMD23" s="271"/>
      <c r="DME23" s="271"/>
      <c r="DMF23" s="271"/>
      <c r="DML23" s="270"/>
      <c r="DMM23" s="271"/>
      <c r="DMN23" s="271"/>
      <c r="DMO23" s="271"/>
      <c r="DMP23" s="271"/>
      <c r="DMQ23" s="271"/>
      <c r="DMR23" s="271"/>
      <c r="DMX23" s="270"/>
      <c r="DMY23" s="271"/>
      <c r="DMZ23" s="271"/>
      <c r="DNA23" s="271"/>
      <c r="DNB23" s="271"/>
      <c r="DNC23" s="271"/>
      <c r="DND23" s="271"/>
      <c r="DNJ23" s="270"/>
      <c r="DNK23" s="271"/>
      <c r="DNL23" s="271"/>
      <c r="DNM23" s="271"/>
      <c r="DNN23" s="271"/>
      <c r="DNO23" s="271"/>
      <c r="DNP23" s="271"/>
      <c r="DNV23" s="270"/>
      <c r="DNW23" s="271"/>
      <c r="DNX23" s="271"/>
      <c r="DNY23" s="271"/>
      <c r="DNZ23" s="271"/>
      <c r="DOA23" s="271"/>
      <c r="DOB23" s="271"/>
      <c r="DOH23" s="270"/>
      <c r="DOI23" s="271"/>
      <c r="DOJ23" s="271"/>
      <c r="DOK23" s="271"/>
      <c r="DOL23" s="271"/>
      <c r="DOM23" s="271"/>
      <c r="DON23" s="271"/>
      <c r="DOT23" s="270"/>
      <c r="DOU23" s="271"/>
      <c r="DOV23" s="271"/>
      <c r="DOW23" s="271"/>
      <c r="DOX23" s="271"/>
      <c r="DOY23" s="271"/>
      <c r="DOZ23" s="271"/>
      <c r="DPF23" s="270"/>
      <c r="DPG23" s="271"/>
      <c r="DPH23" s="271"/>
      <c r="DPI23" s="271"/>
      <c r="DPJ23" s="271"/>
      <c r="DPK23" s="271"/>
      <c r="DPL23" s="271"/>
      <c r="DPR23" s="270"/>
      <c r="DPS23" s="271"/>
      <c r="DPT23" s="271"/>
      <c r="DPU23" s="271"/>
      <c r="DPV23" s="271"/>
      <c r="DPW23" s="271"/>
      <c r="DPX23" s="271"/>
      <c r="DQD23" s="270"/>
      <c r="DQE23" s="271"/>
      <c r="DQF23" s="271"/>
      <c r="DQG23" s="271"/>
      <c r="DQH23" s="271"/>
      <c r="DQI23" s="271"/>
      <c r="DQJ23" s="271"/>
      <c r="DQP23" s="270"/>
      <c r="DQQ23" s="271"/>
      <c r="DQR23" s="271"/>
      <c r="DQS23" s="271"/>
      <c r="DQT23" s="271"/>
      <c r="DQU23" s="271"/>
      <c r="DQV23" s="271"/>
      <c r="DRB23" s="270"/>
      <c r="DRC23" s="271"/>
      <c r="DRD23" s="271"/>
      <c r="DRE23" s="271"/>
      <c r="DRF23" s="271"/>
      <c r="DRG23" s="271"/>
      <c r="DRH23" s="271"/>
      <c r="DRN23" s="270"/>
      <c r="DRO23" s="271"/>
      <c r="DRP23" s="271"/>
      <c r="DRQ23" s="271"/>
      <c r="DRR23" s="271"/>
      <c r="DRS23" s="271"/>
      <c r="DRT23" s="271"/>
      <c r="DRZ23" s="270"/>
      <c r="DSA23" s="271"/>
      <c r="DSB23" s="271"/>
      <c r="DSC23" s="271"/>
      <c r="DSD23" s="271"/>
      <c r="DSE23" s="271"/>
      <c r="DSF23" s="271"/>
      <c r="DSL23" s="270"/>
      <c r="DSM23" s="271"/>
      <c r="DSN23" s="271"/>
      <c r="DSO23" s="271"/>
      <c r="DSP23" s="271"/>
      <c r="DSQ23" s="271"/>
      <c r="DSR23" s="271"/>
      <c r="DSX23" s="270"/>
      <c r="DSY23" s="271"/>
      <c r="DSZ23" s="271"/>
      <c r="DTA23" s="271"/>
      <c r="DTB23" s="271"/>
      <c r="DTC23" s="271"/>
      <c r="DTD23" s="271"/>
      <c r="DTJ23" s="270"/>
      <c r="DTK23" s="271"/>
      <c r="DTL23" s="271"/>
      <c r="DTM23" s="271"/>
      <c r="DTN23" s="271"/>
      <c r="DTO23" s="271"/>
      <c r="DTP23" s="271"/>
      <c r="DTV23" s="270"/>
      <c r="DTW23" s="271"/>
      <c r="DTX23" s="271"/>
      <c r="DTY23" s="271"/>
      <c r="DTZ23" s="271"/>
      <c r="DUA23" s="271"/>
      <c r="DUB23" s="271"/>
      <c r="DUH23" s="270"/>
      <c r="DUI23" s="271"/>
      <c r="DUJ23" s="271"/>
      <c r="DUK23" s="271"/>
      <c r="DUL23" s="271"/>
      <c r="DUM23" s="271"/>
      <c r="DUN23" s="271"/>
      <c r="DUT23" s="270"/>
      <c r="DUU23" s="271"/>
      <c r="DUV23" s="271"/>
      <c r="DUW23" s="271"/>
      <c r="DUX23" s="271"/>
      <c r="DUY23" s="271"/>
      <c r="DUZ23" s="271"/>
      <c r="DVF23" s="270"/>
      <c r="DVG23" s="271"/>
      <c r="DVH23" s="271"/>
      <c r="DVI23" s="271"/>
      <c r="DVJ23" s="271"/>
      <c r="DVK23" s="271"/>
      <c r="DVL23" s="271"/>
      <c r="DVR23" s="270"/>
      <c r="DVS23" s="271"/>
      <c r="DVT23" s="271"/>
      <c r="DVU23" s="271"/>
      <c r="DVV23" s="271"/>
      <c r="DVW23" s="271"/>
      <c r="DVX23" s="271"/>
      <c r="DWD23" s="270"/>
      <c r="DWE23" s="271"/>
      <c r="DWF23" s="271"/>
      <c r="DWG23" s="271"/>
      <c r="DWH23" s="271"/>
      <c r="DWI23" s="271"/>
      <c r="DWJ23" s="271"/>
      <c r="DWP23" s="270"/>
      <c r="DWQ23" s="271"/>
      <c r="DWR23" s="271"/>
      <c r="DWS23" s="271"/>
      <c r="DWT23" s="271"/>
      <c r="DWU23" s="271"/>
      <c r="DWV23" s="271"/>
      <c r="DXB23" s="270"/>
      <c r="DXC23" s="271"/>
      <c r="DXD23" s="271"/>
      <c r="DXE23" s="271"/>
      <c r="DXF23" s="271"/>
      <c r="DXG23" s="271"/>
      <c r="DXH23" s="271"/>
      <c r="DXN23" s="270"/>
      <c r="DXO23" s="271"/>
      <c r="DXP23" s="271"/>
      <c r="DXQ23" s="271"/>
      <c r="DXR23" s="271"/>
      <c r="DXS23" s="271"/>
      <c r="DXT23" s="271"/>
      <c r="DXZ23" s="270"/>
      <c r="DYA23" s="271"/>
      <c r="DYB23" s="271"/>
      <c r="DYC23" s="271"/>
      <c r="DYD23" s="271"/>
      <c r="DYE23" s="271"/>
      <c r="DYF23" s="271"/>
      <c r="DYL23" s="270"/>
      <c r="DYM23" s="271"/>
      <c r="DYN23" s="271"/>
      <c r="DYO23" s="271"/>
      <c r="DYP23" s="271"/>
      <c r="DYQ23" s="271"/>
      <c r="DYR23" s="271"/>
      <c r="DYX23" s="270"/>
      <c r="DYY23" s="271"/>
      <c r="DYZ23" s="271"/>
      <c r="DZA23" s="271"/>
      <c r="DZB23" s="271"/>
      <c r="DZC23" s="271"/>
      <c r="DZD23" s="271"/>
      <c r="DZJ23" s="270"/>
      <c r="DZK23" s="271"/>
      <c r="DZL23" s="271"/>
      <c r="DZM23" s="271"/>
      <c r="DZN23" s="271"/>
      <c r="DZO23" s="271"/>
      <c r="DZP23" s="271"/>
      <c r="DZV23" s="270"/>
      <c r="DZW23" s="271"/>
      <c r="DZX23" s="271"/>
      <c r="DZY23" s="271"/>
      <c r="DZZ23" s="271"/>
      <c r="EAA23" s="271"/>
      <c r="EAB23" s="271"/>
      <c r="EAH23" s="270"/>
      <c r="EAI23" s="271"/>
      <c r="EAJ23" s="271"/>
      <c r="EAK23" s="271"/>
      <c r="EAL23" s="271"/>
      <c r="EAM23" s="271"/>
      <c r="EAN23" s="271"/>
      <c r="EAT23" s="270"/>
      <c r="EAU23" s="271"/>
      <c r="EAV23" s="271"/>
      <c r="EAW23" s="271"/>
      <c r="EAX23" s="271"/>
      <c r="EAY23" s="271"/>
      <c r="EAZ23" s="271"/>
      <c r="EBF23" s="270"/>
      <c r="EBG23" s="271"/>
      <c r="EBH23" s="271"/>
      <c r="EBI23" s="271"/>
      <c r="EBJ23" s="271"/>
      <c r="EBK23" s="271"/>
      <c r="EBL23" s="271"/>
      <c r="EBR23" s="270"/>
      <c r="EBS23" s="271"/>
      <c r="EBT23" s="271"/>
      <c r="EBU23" s="271"/>
      <c r="EBV23" s="271"/>
      <c r="EBW23" s="271"/>
      <c r="EBX23" s="271"/>
      <c r="ECD23" s="270"/>
      <c r="ECE23" s="271"/>
      <c r="ECF23" s="271"/>
      <c r="ECG23" s="271"/>
      <c r="ECH23" s="271"/>
      <c r="ECI23" s="271"/>
      <c r="ECJ23" s="271"/>
      <c r="ECP23" s="270"/>
      <c r="ECQ23" s="271"/>
      <c r="ECR23" s="271"/>
      <c r="ECS23" s="271"/>
      <c r="ECT23" s="271"/>
      <c r="ECU23" s="271"/>
      <c r="ECV23" s="271"/>
      <c r="EDB23" s="270"/>
      <c r="EDC23" s="271"/>
      <c r="EDD23" s="271"/>
      <c r="EDE23" s="271"/>
      <c r="EDF23" s="271"/>
      <c r="EDG23" s="271"/>
      <c r="EDH23" s="271"/>
      <c r="EDN23" s="270"/>
      <c r="EDO23" s="271"/>
      <c r="EDP23" s="271"/>
      <c r="EDQ23" s="271"/>
      <c r="EDR23" s="271"/>
      <c r="EDS23" s="271"/>
      <c r="EDT23" s="271"/>
      <c r="EDZ23" s="270"/>
      <c r="EEA23" s="271"/>
      <c r="EEB23" s="271"/>
      <c r="EEC23" s="271"/>
      <c r="EED23" s="271"/>
      <c r="EEE23" s="271"/>
      <c r="EEF23" s="271"/>
      <c r="EEL23" s="270"/>
      <c r="EEM23" s="271"/>
      <c r="EEN23" s="271"/>
      <c r="EEO23" s="271"/>
      <c r="EEP23" s="271"/>
      <c r="EEQ23" s="271"/>
      <c r="EER23" s="271"/>
      <c r="EEX23" s="270"/>
      <c r="EEY23" s="271"/>
      <c r="EEZ23" s="271"/>
      <c r="EFA23" s="271"/>
      <c r="EFB23" s="271"/>
      <c r="EFC23" s="271"/>
      <c r="EFD23" s="271"/>
      <c r="EFJ23" s="270"/>
      <c r="EFK23" s="271"/>
      <c r="EFL23" s="271"/>
      <c r="EFM23" s="271"/>
      <c r="EFN23" s="271"/>
      <c r="EFO23" s="271"/>
      <c r="EFP23" s="271"/>
      <c r="EFV23" s="270"/>
      <c r="EFW23" s="271"/>
      <c r="EFX23" s="271"/>
      <c r="EFY23" s="271"/>
      <c r="EFZ23" s="271"/>
      <c r="EGA23" s="271"/>
      <c r="EGB23" s="271"/>
      <c r="EGH23" s="270"/>
      <c r="EGI23" s="271"/>
      <c r="EGJ23" s="271"/>
      <c r="EGK23" s="271"/>
      <c r="EGL23" s="271"/>
      <c r="EGM23" s="271"/>
      <c r="EGN23" s="271"/>
      <c r="EGT23" s="270"/>
      <c r="EGU23" s="271"/>
      <c r="EGV23" s="271"/>
      <c r="EGW23" s="271"/>
      <c r="EGX23" s="271"/>
      <c r="EGY23" s="271"/>
      <c r="EGZ23" s="271"/>
      <c r="EHF23" s="270"/>
      <c r="EHG23" s="271"/>
      <c r="EHH23" s="271"/>
      <c r="EHI23" s="271"/>
      <c r="EHJ23" s="271"/>
      <c r="EHK23" s="271"/>
      <c r="EHL23" s="271"/>
      <c r="EHR23" s="270"/>
      <c r="EHS23" s="271"/>
      <c r="EHT23" s="271"/>
      <c r="EHU23" s="271"/>
      <c r="EHV23" s="271"/>
      <c r="EHW23" s="271"/>
      <c r="EHX23" s="271"/>
      <c r="EID23" s="270"/>
      <c r="EIE23" s="271"/>
      <c r="EIF23" s="271"/>
      <c r="EIG23" s="271"/>
      <c r="EIH23" s="271"/>
      <c r="EII23" s="271"/>
      <c r="EIJ23" s="271"/>
      <c r="EIP23" s="270"/>
      <c r="EIQ23" s="271"/>
      <c r="EIR23" s="271"/>
      <c r="EIS23" s="271"/>
      <c r="EIT23" s="271"/>
      <c r="EIU23" s="271"/>
      <c r="EIV23" s="271"/>
      <c r="EJB23" s="270"/>
      <c r="EJC23" s="271"/>
      <c r="EJD23" s="271"/>
      <c r="EJE23" s="271"/>
      <c r="EJF23" s="271"/>
      <c r="EJG23" s="271"/>
      <c r="EJH23" s="271"/>
      <c r="EJN23" s="270"/>
      <c r="EJO23" s="271"/>
      <c r="EJP23" s="271"/>
      <c r="EJQ23" s="271"/>
      <c r="EJR23" s="271"/>
      <c r="EJS23" s="271"/>
      <c r="EJT23" s="271"/>
      <c r="EJZ23" s="270"/>
      <c r="EKA23" s="271"/>
      <c r="EKB23" s="271"/>
      <c r="EKC23" s="271"/>
      <c r="EKD23" s="271"/>
      <c r="EKE23" s="271"/>
      <c r="EKF23" s="271"/>
      <c r="EKL23" s="270"/>
      <c r="EKM23" s="271"/>
      <c r="EKN23" s="271"/>
      <c r="EKO23" s="271"/>
      <c r="EKP23" s="271"/>
      <c r="EKQ23" s="271"/>
      <c r="EKR23" s="271"/>
      <c r="EKX23" s="270"/>
      <c r="EKY23" s="271"/>
      <c r="EKZ23" s="271"/>
      <c r="ELA23" s="271"/>
      <c r="ELB23" s="271"/>
      <c r="ELC23" s="271"/>
      <c r="ELD23" s="271"/>
      <c r="ELJ23" s="270"/>
      <c r="ELK23" s="271"/>
      <c r="ELL23" s="271"/>
      <c r="ELM23" s="271"/>
      <c r="ELN23" s="271"/>
      <c r="ELO23" s="271"/>
      <c r="ELP23" s="271"/>
      <c r="ELV23" s="270"/>
      <c r="ELW23" s="271"/>
      <c r="ELX23" s="271"/>
      <c r="ELY23" s="271"/>
      <c r="ELZ23" s="271"/>
      <c r="EMA23" s="271"/>
      <c r="EMB23" s="271"/>
      <c r="EMH23" s="270"/>
      <c r="EMI23" s="271"/>
      <c r="EMJ23" s="271"/>
      <c r="EMK23" s="271"/>
      <c r="EML23" s="271"/>
      <c r="EMM23" s="271"/>
      <c r="EMN23" s="271"/>
      <c r="EMT23" s="270"/>
      <c r="EMU23" s="271"/>
      <c r="EMV23" s="271"/>
      <c r="EMW23" s="271"/>
      <c r="EMX23" s="271"/>
      <c r="EMY23" s="271"/>
      <c r="EMZ23" s="271"/>
      <c r="ENF23" s="270"/>
      <c r="ENG23" s="271"/>
      <c r="ENH23" s="271"/>
      <c r="ENI23" s="271"/>
      <c r="ENJ23" s="271"/>
      <c r="ENK23" s="271"/>
      <c r="ENL23" s="271"/>
      <c r="ENR23" s="270"/>
      <c r="ENS23" s="271"/>
      <c r="ENT23" s="271"/>
      <c r="ENU23" s="271"/>
      <c r="ENV23" s="271"/>
      <c r="ENW23" s="271"/>
      <c r="ENX23" s="271"/>
      <c r="EOD23" s="270"/>
      <c r="EOE23" s="271"/>
      <c r="EOF23" s="271"/>
      <c r="EOG23" s="271"/>
      <c r="EOH23" s="271"/>
      <c r="EOI23" s="271"/>
      <c r="EOJ23" s="271"/>
      <c r="EOP23" s="270"/>
      <c r="EOQ23" s="271"/>
      <c r="EOR23" s="271"/>
      <c r="EOS23" s="271"/>
      <c r="EOT23" s="271"/>
      <c r="EOU23" s="271"/>
      <c r="EOV23" s="271"/>
      <c r="EPB23" s="270"/>
      <c r="EPC23" s="271"/>
      <c r="EPD23" s="271"/>
      <c r="EPE23" s="271"/>
      <c r="EPF23" s="271"/>
      <c r="EPG23" s="271"/>
      <c r="EPH23" s="271"/>
      <c r="EPN23" s="270"/>
      <c r="EPO23" s="271"/>
      <c r="EPP23" s="271"/>
      <c r="EPQ23" s="271"/>
      <c r="EPR23" s="271"/>
      <c r="EPS23" s="271"/>
      <c r="EPT23" s="271"/>
      <c r="EPZ23" s="270"/>
      <c r="EQA23" s="271"/>
      <c r="EQB23" s="271"/>
      <c r="EQC23" s="271"/>
      <c r="EQD23" s="271"/>
      <c r="EQE23" s="271"/>
      <c r="EQF23" s="271"/>
      <c r="EQL23" s="270"/>
      <c r="EQM23" s="271"/>
      <c r="EQN23" s="271"/>
      <c r="EQO23" s="271"/>
      <c r="EQP23" s="271"/>
      <c r="EQQ23" s="271"/>
      <c r="EQR23" s="271"/>
      <c r="EQX23" s="270"/>
      <c r="EQY23" s="271"/>
      <c r="EQZ23" s="271"/>
      <c r="ERA23" s="271"/>
      <c r="ERB23" s="271"/>
      <c r="ERC23" s="271"/>
      <c r="ERD23" s="271"/>
      <c r="ERJ23" s="270"/>
      <c r="ERK23" s="271"/>
      <c r="ERL23" s="271"/>
      <c r="ERM23" s="271"/>
      <c r="ERN23" s="271"/>
      <c r="ERO23" s="271"/>
      <c r="ERP23" s="271"/>
      <c r="ERV23" s="270"/>
      <c r="ERW23" s="271"/>
      <c r="ERX23" s="271"/>
      <c r="ERY23" s="271"/>
      <c r="ERZ23" s="271"/>
      <c r="ESA23" s="271"/>
      <c r="ESB23" s="271"/>
      <c r="ESH23" s="270"/>
      <c r="ESI23" s="271"/>
      <c r="ESJ23" s="271"/>
      <c r="ESK23" s="271"/>
      <c r="ESL23" s="271"/>
      <c r="ESM23" s="271"/>
      <c r="ESN23" s="271"/>
      <c r="EST23" s="270"/>
      <c r="ESU23" s="271"/>
      <c r="ESV23" s="271"/>
      <c r="ESW23" s="271"/>
      <c r="ESX23" s="271"/>
      <c r="ESY23" s="271"/>
      <c r="ESZ23" s="271"/>
      <c r="ETF23" s="270"/>
      <c r="ETG23" s="271"/>
      <c r="ETH23" s="271"/>
      <c r="ETI23" s="271"/>
      <c r="ETJ23" s="271"/>
      <c r="ETK23" s="271"/>
      <c r="ETL23" s="271"/>
      <c r="ETR23" s="270"/>
      <c r="ETS23" s="271"/>
      <c r="ETT23" s="271"/>
      <c r="ETU23" s="271"/>
      <c r="ETV23" s="271"/>
      <c r="ETW23" s="271"/>
      <c r="ETX23" s="271"/>
      <c r="EUD23" s="270"/>
      <c r="EUE23" s="271"/>
      <c r="EUF23" s="271"/>
      <c r="EUG23" s="271"/>
      <c r="EUH23" s="271"/>
      <c r="EUI23" s="271"/>
      <c r="EUJ23" s="271"/>
      <c r="EUP23" s="270"/>
      <c r="EUQ23" s="271"/>
      <c r="EUR23" s="271"/>
      <c r="EUS23" s="271"/>
      <c r="EUT23" s="271"/>
      <c r="EUU23" s="271"/>
      <c r="EUV23" s="271"/>
      <c r="EVB23" s="270"/>
      <c r="EVC23" s="271"/>
      <c r="EVD23" s="271"/>
      <c r="EVE23" s="271"/>
      <c r="EVF23" s="271"/>
      <c r="EVG23" s="271"/>
      <c r="EVH23" s="271"/>
      <c r="EVN23" s="270"/>
      <c r="EVO23" s="271"/>
      <c r="EVP23" s="271"/>
      <c r="EVQ23" s="271"/>
      <c r="EVR23" s="271"/>
      <c r="EVS23" s="271"/>
      <c r="EVT23" s="271"/>
      <c r="EVZ23" s="270"/>
      <c r="EWA23" s="271"/>
      <c r="EWB23" s="271"/>
      <c r="EWC23" s="271"/>
      <c r="EWD23" s="271"/>
      <c r="EWE23" s="271"/>
      <c r="EWF23" s="271"/>
      <c r="EWL23" s="270"/>
      <c r="EWM23" s="271"/>
      <c r="EWN23" s="271"/>
      <c r="EWO23" s="271"/>
      <c r="EWP23" s="271"/>
      <c r="EWQ23" s="271"/>
      <c r="EWR23" s="271"/>
      <c r="EWX23" s="270"/>
      <c r="EWY23" s="271"/>
      <c r="EWZ23" s="271"/>
      <c r="EXA23" s="271"/>
      <c r="EXB23" s="271"/>
      <c r="EXC23" s="271"/>
      <c r="EXD23" s="271"/>
      <c r="EXJ23" s="270"/>
      <c r="EXK23" s="271"/>
      <c r="EXL23" s="271"/>
      <c r="EXM23" s="271"/>
      <c r="EXN23" s="271"/>
      <c r="EXO23" s="271"/>
      <c r="EXP23" s="271"/>
      <c r="EXV23" s="270"/>
      <c r="EXW23" s="271"/>
      <c r="EXX23" s="271"/>
      <c r="EXY23" s="271"/>
      <c r="EXZ23" s="271"/>
      <c r="EYA23" s="271"/>
      <c r="EYB23" s="271"/>
      <c r="EYH23" s="270"/>
      <c r="EYI23" s="271"/>
      <c r="EYJ23" s="271"/>
      <c r="EYK23" s="271"/>
      <c r="EYL23" s="271"/>
      <c r="EYM23" s="271"/>
      <c r="EYN23" s="271"/>
      <c r="EYT23" s="270"/>
      <c r="EYU23" s="271"/>
      <c r="EYV23" s="271"/>
      <c r="EYW23" s="271"/>
      <c r="EYX23" s="271"/>
      <c r="EYY23" s="271"/>
      <c r="EYZ23" s="271"/>
      <c r="EZF23" s="270"/>
      <c r="EZG23" s="271"/>
      <c r="EZH23" s="271"/>
      <c r="EZI23" s="271"/>
      <c r="EZJ23" s="271"/>
      <c r="EZK23" s="271"/>
      <c r="EZL23" s="271"/>
      <c r="EZR23" s="270"/>
      <c r="EZS23" s="271"/>
      <c r="EZT23" s="271"/>
      <c r="EZU23" s="271"/>
      <c r="EZV23" s="271"/>
      <c r="EZW23" s="271"/>
      <c r="EZX23" s="271"/>
      <c r="FAD23" s="270"/>
      <c r="FAE23" s="271"/>
      <c r="FAF23" s="271"/>
      <c r="FAG23" s="271"/>
      <c r="FAH23" s="271"/>
      <c r="FAI23" s="271"/>
      <c r="FAJ23" s="271"/>
      <c r="FAP23" s="270"/>
      <c r="FAQ23" s="271"/>
      <c r="FAR23" s="271"/>
      <c r="FAS23" s="271"/>
      <c r="FAT23" s="271"/>
      <c r="FAU23" s="271"/>
      <c r="FAV23" s="271"/>
      <c r="FBB23" s="270"/>
      <c r="FBC23" s="271"/>
      <c r="FBD23" s="271"/>
      <c r="FBE23" s="271"/>
      <c r="FBF23" s="271"/>
      <c r="FBG23" s="271"/>
      <c r="FBH23" s="271"/>
      <c r="FBN23" s="270"/>
      <c r="FBO23" s="271"/>
      <c r="FBP23" s="271"/>
      <c r="FBQ23" s="271"/>
      <c r="FBR23" s="271"/>
      <c r="FBS23" s="271"/>
      <c r="FBT23" s="271"/>
      <c r="FBZ23" s="270"/>
      <c r="FCA23" s="271"/>
      <c r="FCB23" s="271"/>
      <c r="FCC23" s="271"/>
      <c r="FCD23" s="271"/>
      <c r="FCE23" s="271"/>
      <c r="FCF23" s="271"/>
      <c r="FCL23" s="270"/>
      <c r="FCM23" s="271"/>
      <c r="FCN23" s="271"/>
      <c r="FCO23" s="271"/>
      <c r="FCP23" s="271"/>
      <c r="FCQ23" s="271"/>
      <c r="FCR23" s="271"/>
      <c r="FCX23" s="270"/>
      <c r="FCY23" s="271"/>
      <c r="FCZ23" s="271"/>
      <c r="FDA23" s="271"/>
      <c r="FDB23" s="271"/>
      <c r="FDC23" s="271"/>
      <c r="FDD23" s="271"/>
      <c r="FDJ23" s="270"/>
      <c r="FDK23" s="271"/>
      <c r="FDL23" s="271"/>
      <c r="FDM23" s="271"/>
      <c r="FDN23" s="271"/>
      <c r="FDO23" s="271"/>
      <c r="FDP23" s="271"/>
      <c r="FDV23" s="270"/>
      <c r="FDW23" s="271"/>
      <c r="FDX23" s="271"/>
      <c r="FDY23" s="271"/>
      <c r="FDZ23" s="271"/>
      <c r="FEA23" s="271"/>
      <c r="FEB23" s="271"/>
      <c r="FEH23" s="270"/>
      <c r="FEI23" s="271"/>
      <c r="FEJ23" s="271"/>
      <c r="FEK23" s="271"/>
      <c r="FEL23" s="271"/>
      <c r="FEM23" s="271"/>
      <c r="FEN23" s="271"/>
      <c r="FET23" s="270"/>
      <c r="FEU23" s="271"/>
      <c r="FEV23" s="271"/>
      <c r="FEW23" s="271"/>
      <c r="FEX23" s="271"/>
      <c r="FEY23" s="271"/>
      <c r="FEZ23" s="271"/>
      <c r="FFF23" s="270"/>
      <c r="FFG23" s="271"/>
      <c r="FFH23" s="271"/>
      <c r="FFI23" s="271"/>
      <c r="FFJ23" s="271"/>
      <c r="FFK23" s="271"/>
      <c r="FFL23" s="271"/>
      <c r="FFR23" s="270"/>
      <c r="FFS23" s="271"/>
      <c r="FFT23" s="271"/>
      <c r="FFU23" s="271"/>
      <c r="FFV23" s="271"/>
      <c r="FFW23" s="271"/>
      <c r="FFX23" s="271"/>
      <c r="FGD23" s="270"/>
      <c r="FGE23" s="271"/>
      <c r="FGF23" s="271"/>
      <c r="FGG23" s="271"/>
      <c r="FGH23" s="271"/>
      <c r="FGI23" s="271"/>
      <c r="FGJ23" s="271"/>
      <c r="FGP23" s="270"/>
      <c r="FGQ23" s="271"/>
      <c r="FGR23" s="271"/>
      <c r="FGS23" s="271"/>
      <c r="FGT23" s="271"/>
      <c r="FGU23" s="271"/>
      <c r="FGV23" s="271"/>
      <c r="FHB23" s="270"/>
      <c r="FHC23" s="271"/>
      <c r="FHD23" s="271"/>
      <c r="FHE23" s="271"/>
      <c r="FHF23" s="271"/>
      <c r="FHG23" s="271"/>
      <c r="FHH23" s="271"/>
      <c r="FHN23" s="270"/>
      <c r="FHO23" s="271"/>
      <c r="FHP23" s="271"/>
      <c r="FHQ23" s="271"/>
      <c r="FHR23" s="271"/>
      <c r="FHS23" s="271"/>
      <c r="FHT23" s="271"/>
      <c r="FHZ23" s="270"/>
      <c r="FIA23" s="271"/>
      <c r="FIB23" s="271"/>
      <c r="FIC23" s="271"/>
      <c r="FID23" s="271"/>
      <c r="FIE23" s="271"/>
      <c r="FIF23" s="271"/>
      <c r="FIL23" s="270"/>
      <c r="FIM23" s="271"/>
      <c r="FIN23" s="271"/>
      <c r="FIO23" s="271"/>
      <c r="FIP23" s="271"/>
      <c r="FIQ23" s="271"/>
      <c r="FIR23" s="271"/>
      <c r="FIX23" s="270"/>
      <c r="FIY23" s="271"/>
      <c r="FIZ23" s="271"/>
      <c r="FJA23" s="271"/>
      <c r="FJB23" s="271"/>
      <c r="FJC23" s="271"/>
      <c r="FJD23" s="271"/>
      <c r="FJJ23" s="270"/>
      <c r="FJK23" s="271"/>
      <c r="FJL23" s="271"/>
      <c r="FJM23" s="271"/>
      <c r="FJN23" s="271"/>
      <c r="FJO23" s="271"/>
      <c r="FJP23" s="271"/>
      <c r="FJV23" s="270"/>
      <c r="FJW23" s="271"/>
      <c r="FJX23" s="271"/>
      <c r="FJY23" s="271"/>
      <c r="FJZ23" s="271"/>
      <c r="FKA23" s="271"/>
      <c r="FKB23" s="271"/>
      <c r="FKH23" s="270"/>
      <c r="FKI23" s="271"/>
      <c r="FKJ23" s="271"/>
      <c r="FKK23" s="271"/>
      <c r="FKL23" s="271"/>
      <c r="FKM23" s="271"/>
      <c r="FKN23" s="271"/>
      <c r="FKT23" s="270"/>
      <c r="FKU23" s="271"/>
      <c r="FKV23" s="271"/>
      <c r="FKW23" s="271"/>
      <c r="FKX23" s="271"/>
      <c r="FKY23" s="271"/>
      <c r="FKZ23" s="271"/>
      <c r="FLF23" s="270"/>
      <c r="FLG23" s="271"/>
      <c r="FLH23" s="271"/>
      <c r="FLI23" s="271"/>
      <c r="FLJ23" s="271"/>
      <c r="FLK23" s="271"/>
      <c r="FLL23" s="271"/>
      <c r="FLR23" s="270"/>
      <c r="FLS23" s="271"/>
      <c r="FLT23" s="271"/>
      <c r="FLU23" s="271"/>
      <c r="FLV23" s="271"/>
      <c r="FLW23" s="271"/>
      <c r="FLX23" s="271"/>
      <c r="FMD23" s="270"/>
      <c r="FME23" s="271"/>
      <c r="FMF23" s="271"/>
      <c r="FMG23" s="271"/>
      <c r="FMH23" s="271"/>
      <c r="FMI23" s="271"/>
      <c r="FMJ23" s="271"/>
      <c r="FMP23" s="270"/>
      <c r="FMQ23" s="271"/>
      <c r="FMR23" s="271"/>
      <c r="FMS23" s="271"/>
      <c r="FMT23" s="271"/>
      <c r="FMU23" s="271"/>
      <c r="FMV23" s="271"/>
      <c r="FNB23" s="270"/>
      <c r="FNC23" s="271"/>
      <c r="FND23" s="271"/>
      <c r="FNE23" s="271"/>
      <c r="FNF23" s="271"/>
      <c r="FNG23" s="271"/>
      <c r="FNH23" s="271"/>
      <c r="FNN23" s="270"/>
      <c r="FNO23" s="271"/>
      <c r="FNP23" s="271"/>
      <c r="FNQ23" s="271"/>
      <c r="FNR23" s="271"/>
      <c r="FNS23" s="271"/>
      <c r="FNT23" s="271"/>
      <c r="FNZ23" s="270"/>
      <c r="FOA23" s="271"/>
      <c r="FOB23" s="271"/>
      <c r="FOC23" s="271"/>
      <c r="FOD23" s="271"/>
      <c r="FOE23" s="271"/>
      <c r="FOF23" s="271"/>
      <c r="FOL23" s="270"/>
      <c r="FOM23" s="271"/>
      <c r="FON23" s="271"/>
      <c r="FOO23" s="271"/>
      <c r="FOP23" s="271"/>
      <c r="FOQ23" s="271"/>
      <c r="FOR23" s="271"/>
      <c r="FOX23" s="270"/>
      <c r="FOY23" s="271"/>
      <c r="FOZ23" s="271"/>
      <c r="FPA23" s="271"/>
      <c r="FPB23" s="271"/>
      <c r="FPC23" s="271"/>
      <c r="FPD23" s="271"/>
      <c r="FPJ23" s="270"/>
      <c r="FPK23" s="271"/>
      <c r="FPL23" s="271"/>
      <c r="FPM23" s="271"/>
      <c r="FPN23" s="271"/>
      <c r="FPO23" s="271"/>
      <c r="FPP23" s="271"/>
      <c r="FPV23" s="270"/>
      <c r="FPW23" s="271"/>
      <c r="FPX23" s="271"/>
      <c r="FPY23" s="271"/>
      <c r="FPZ23" s="271"/>
      <c r="FQA23" s="271"/>
      <c r="FQB23" s="271"/>
      <c r="FQH23" s="270"/>
      <c r="FQI23" s="271"/>
      <c r="FQJ23" s="271"/>
      <c r="FQK23" s="271"/>
      <c r="FQL23" s="271"/>
      <c r="FQM23" s="271"/>
      <c r="FQN23" s="271"/>
      <c r="FQT23" s="270"/>
      <c r="FQU23" s="271"/>
      <c r="FQV23" s="271"/>
      <c r="FQW23" s="271"/>
      <c r="FQX23" s="271"/>
      <c r="FQY23" s="271"/>
      <c r="FQZ23" s="271"/>
      <c r="FRF23" s="270"/>
      <c r="FRG23" s="271"/>
      <c r="FRH23" s="271"/>
      <c r="FRI23" s="271"/>
      <c r="FRJ23" s="271"/>
      <c r="FRK23" s="271"/>
      <c r="FRL23" s="271"/>
      <c r="FRR23" s="270"/>
      <c r="FRS23" s="271"/>
      <c r="FRT23" s="271"/>
      <c r="FRU23" s="271"/>
      <c r="FRV23" s="271"/>
      <c r="FRW23" s="271"/>
      <c r="FRX23" s="271"/>
      <c r="FSD23" s="270"/>
      <c r="FSE23" s="271"/>
      <c r="FSF23" s="271"/>
      <c r="FSG23" s="271"/>
      <c r="FSH23" s="271"/>
      <c r="FSI23" s="271"/>
      <c r="FSJ23" s="271"/>
      <c r="FSP23" s="270"/>
      <c r="FSQ23" s="271"/>
      <c r="FSR23" s="271"/>
      <c r="FSS23" s="271"/>
      <c r="FST23" s="271"/>
      <c r="FSU23" s="271"/>
      <c r="FSV23" s="271"/>
      <c r="FTB23" s="270"/>
      <c r="FTC23" s="271"/>
      <c r="FTD23" s="271"/>
      <c r="FTE23" s="271"/>
      <c r="FTF23" s="271"/>
      <c r="FTG23" s="271"/>
      <c r="FTH23" s="271"/>
      <c r="FTN23" s="270"/>
      <c r="FTO23" s="271"/>
      <c r="FTP23" s="271"/>
      <c r="FTQ23" s="271"/>
      <c r="FTR23" s="271"/>
      <c r="FTS23" s="271"/>
      <c r="FTT23" s="271"/>
      <c r="FTZ23" s="270"/>
      <c r="FUA23" s="271"/>
      <c r="FUB23" s="271"/>
      <c r="FUC23" s="271"/>
      <c r="FUD23" s="271"/>
      <c r="FUE23" s="271"/>
      <c r="FUF23" s="271"/>
      <c r="FUL23" s="270"/>
      <c r="FUM23" s="271"/>
      <c r="FUN23" s="271"/>
      <c r="FUO23" s="271"/>
      <c r="FUP23" s="271"/>
      <c r="FUQ23" s="271"/>
      <c r="FUR23" s="271"/>
      <c r="FUX23" s="270"/>
      <c r="FUY23" s="271"/>
      <c r="FUZ23" s="271"/>
      <c r="FVA23" s="271"/>
      <c r="FVB23" s="271"/>
      <c r="FVC23" s="271"/>
      <c r="FVD23" s="271"/>
      <c r="FVJ23" s="270"/>
      <c r="FVK23" s="271"/>
      <c r="FVL23" s="271"/>
      <c r="FVM23" s="271"/>
      <c r="FVN23" s="271"/>
      <c r="FVO23" s="271"/>
      <c r="FVP23" s="271"/>
      <c r="FVV23" s="270"/>
      <c r="FVW23" s="271"/>
      <c r="FVX23" s="271"/>
      <c r="FVY23" s="271"/>
      <c r="FVZ23" s="271"/>
      <c r="FWA23" s="271"/>
      <c r="FWB23" s="271"/>
      <c r="FWH23" s="270"/>
      <c r="FWI23" s="271"/>
      <c r="FWJ23" s="271"/>
      <c r="FWK23" s="271"/>
      <c r="FWL23" s="271"/>
      <c r="FWM23" s="271"/>
      <c r="FWN23" s="271"/>
      <c r="FWT23" s="270"/>
      <c r="FWU23" s="271"/>
      <c r="FWV23" s="271"/>
      <c r="FWW23" s="271"/>
      <c r="FWX23" s="271"/>
      <c r="FWY23" s="271"/>
      <c r="FWZ23" s="271"/>
      <c r="FXF23" s="270"/>
      <c r="FXG23" s="271"/>
      <c r="FXH23" s="271"/>
      <c r="FXI23" s="271"/>
      <c r="FXJ23" s="271"/>
      <c r="FXK23" s="271"/>
      <c r="FXL23" s="271"/>
      <c r="FXR23" s="270"/>
      <c r="FXS23" s="271"/>
      <c r="FXT23" s="271"/>
      <c r="FXU23" s="271"/>
      <c r="FXV23" s="271"/>
      <c r="FXW23" s="271"/>
      <c r="FXX23" s="271"/>
      <c r="FYD23" s="270"/>
      <c r="FYE23" s="271"/>
      <c r="FYF23" s="271"/>
      <c r="FYG23" s="271"/>
      <c r="FYH23" s="271"/>
      <c r="FYI23" s="271"/>
      <c r="FYJ23" s="271"/>
      <c r="FYP23" s="270"/>
      <c r="FYQ23" s="271"/>
      <c r="FYR23" s="271"/>
      <c r="FYS23" s="271"/>
      <c r="FYT23" s="271"/>
      <c r="FYU23" s="271"/>
      <c r="FYV23" s="271"/>
      <c r="FZB23" s="270"/>
      <c r="FZC23" s="271"/>
      <c r="FZD23" s="271"/>
      <c r="FZE23" s="271"/>
      <c r="FZF23" s="271"/>
      <c r="FZG23" s="271"/>
      <c r="FZH23" s="271"/>
      <c r="FZN23" s="270"/>
      <c r="FZO23" s="271"/>
      <c r="FZP23" s="271"/>
      <c r="FZQ23" s="271"/>
      <c r="FZR23" s="271"/>
      <c r="FZS23" s="271"/>
      <c r="FZT23" s="271"/>
      <c r="FZZ23" s="270"/>
      <c r="GAA23" s="271"/>
      <c r="GAB23" s="271"/>
      <c r="GAC23" s="271"/>
      <c r="GAD23" s="271"/>
      <c r="GAE23" s="271"/>
      <c r="GAF23" s="271"/>
      <c r="GAL23" s="270"/>
      <c r="GAM23" s="271"/>
      <c r="GAN23" s="271"/>
      <c r="GAO23" s="271"/>
      <c r="GAP23" s="271"/>
      <c r="GAQ23" s="271"/>
      <c r="GAR23" s="271"/>
      <c r="GAX23" s="270"/>
      <c r="GAY23" s="271"/>
      <c r="GAZ23" s="271"/>
      <c r="GBA23" s="271"/>
      <c r="GBB23" s="271"/>
      <c r="GBC23" s="271"/>
      <c r="GBD23" s="271"/>
      <c r="GBJ23" s="270"/>
      <c r="GBK23" s="271"/>
      <c r="GBL23" s="271"/>
      <c r="GBM23" s="271"/>
      <c r="GBN23" s="271"/>
      <c r="GBO23" s="271"/>
      <c r="GBP23" s="271"/>
      <c r="GBV23" s="270"/>
      <c r="GBW23" s="271"/>
      <c r="GBX23" s="271"/>
      <c r="GBY23" s="271"/>
      <c r="GBZ23" s="271"/>
      <c r="GCA23" s="271"/>
      <c r="GCB23" s="271"/>
      <c r="GCH23" s="270"/>
      <c r="GCI23" s="271"/>
      <c r="GCJ23" s="271"/>
      <c r="GCK23" s="271"/>
      <c r="GCL23" s="271"/>
      <c r="GCM23" s="271"/>
      <c r="GCN23" s="271"/>
      <c r="GCT23" s="270"/>
      <c r="GCU23" s="271"/>
      <c r="GCV23" s="271"/>
      <c r="GCW23" s="271"/>
      <c r="GCX23" s="271"/>
      <c r="GCY23" s="271"/>
      <c r="GCZ23" s="271"/>
      <c r="GDF23" s="270"/>
      <c r="GDG23" s="271"/>
      <c r="GDH23" s="271"/>
      <c r="GDI23" s="271"/>
      <c r="GDJ23" s="271"/>
      <c r="GDK23" s="271"/>
      <c r="GDL23" s="271"/>
      <c r="GDR23" s="270"/>
      <c r="GDS23" s="271"/>
      <c r="GDT23" s="271"/>
      <c r="GDU23" s="271"/>
      <c r="GDV23" s="271"/>
      <c r="GDW23" s="271"/>
      <c r="GDX23" s="271"/>
      <c r="GED23" s="270"/>
      <c r="GEE23" s="271"/>
      <c r="GEF23" s="271"/>
      <c r="GEG23" s="271"/>
      <c r="GEH23" s="271"/>
      <c r="GEI23" s="271"/>
      <c r="GEJ23" s="271"/>
      <c r="GEP23" s="270"/>
      <c r="GEQ23" s="271"/>
      <c r="GER23" s="271"/>
      <c r="GES23" s="271"/>
      <c r="GET23" s="271"/>
      <c r="GEU23" s="271"/>
      <c r="GEV23" s="271"/>
      <c r="GFB23" s="270"/>
      <c r="GFC23" s="271"/>
      <c r="GFD23" s="271"/>
      <c r="GFE23" s="271"/>
      <c r="GFF23" s="271"/>
      <c r="GFG23" s="271"/>
      <c r="GFH23" s="271"/>
      <c r="GFN23" s="270"/>
      <c r="GFO23" s="271"/>
      <c r="GFP23" s="271"/>
      <c r="GFQ23" s="271"/>
      <c r="GFR23" s="271"/>
      <c r="GFS23" s="271"/>
      <c r="GFT23" s="271"/>
      <c r="GFZ23" s="270"/>
      <c r="GGA23" s="271"/>
      <c r="GGB23" s="271"/>
      <c r="GGC23" s="271"/>
      <c r="GGD23" s="271"/>
      <c r="GGE23" s="271"/>
      <c r="GGF23" s="271"/>
      <c r="GGL23" s="270"/>
      <c r="GGM23" s="271"/>
      <c r="GGN23" s="271"/>
      <c r="GGO23" s="271"/>
      <c r="GGP23" s="271"/>
      <c r="GGQ23" s="271"/>
      <c r="GGR23" s="271"/>
      <c r="GGX23" s="270"/>
      <c r="GGY23" s="271"/>
      <c r="GGZ23" s="271"/>
      <c r="GHA23" s="271"/>
      <c r="GHB23" s="271"/>
      <c r="GHC23" s="271"/>
      <c r="GHD23" s="271"/>
      <c r="GHJ23" s="270"/>
      <c r="GHK23" s="271"/>
      <c r="GHL23" s="271"/>
      <c r="GHM23" s="271"/>
      <c r="GHN23" s="271"/>
      <c r="GHO23" s="271"/>
      <c r="GHP23" s="271"/>
      <c r="GHV23" s="270"/>
      <c r="GHW23" s="271"/>
      <c r="GHX23" s="271"/>
      <c r="GHY23" s="271"/>
      <c r="GHZ23" s="271"/>
      <c r="GIA23" s="271"/>
      <c r="GIB23" s="271"/>
      <c r="GIH23" s="270"/>
      <c r="GII23" s="271"/>
      <c r="GIJ23" s="271"/>
      <c r="GIK23" s="271"/>
      <c r="GIL23" s="271"/>
      <c r="GIM23" s="271"/>
      <c r="GIN23" s="271"/>
      <c r="GIT23" s="270"/>
      <c r="GIU23" s="271"/>
      <c r="GIV23" s="271"/>
      <c r="GIW23" s="271"/>
      <c r="GIX23" s="271"/>
      <c r="GIY23" s="271"/>
      <c r="GIZ23" s="271"/>
      <c r="GJF23" s="270"/>
      <c r="GJG23" s="271"/>
      <c r="GJH23" s="271"/>
      <c r="GJI23" s="271"/>
      <c r="GJJ23" s="271"/>
      <c r="GJK23" s="271"/>
      <c r="GJL23" s="271"/>
      <c r="GJR23" s="270"/>
      <c r="GJS23" s="271"/>
      <c r="GJT23" s="271"/>
      <c r="GJU23" s="271"/>
      <c r="GJV23" s="271"/>
      <c r="GJW23" s="271"/>
      <c r="GJX23" s="271"/>
      <c r="GKD23" s="270"/>
      <c r="GKE23" s="271"/>
      <c r="GKF23" s="271"/>
      <c r="GKG23" s="271"/>
      <c r="GKH23" s="271"/>
      <c r="GKI23" s="271"/>
      <c r="GKJ23" s="271"/>
      <c r="GKP23" s="270"/>
      <c r="GKQ23" s="271"/>
      <c r="GKR23" s="271"/>
      <c r="GKS23" s="271"/>
      <c r="GKT23" s="271"/>
      <c r="GKU23" s="271"/>
      <c r="GKV23" s="271"/>
      <c r="GLB23" s="270"/>
      <c r="GLC23" s="271"/>
      <c r="GLD23" s="271"/>
      <c r="GLE23" s="271"/>
      <c r="GLF23" s="271"/>
      <c r="GLG23" s="271"/>
      <c r="GLH23" s="271"/>
      <c r="GLN23" s="270"/>
      <c r="GLO23" s="271"/>
      <c r="GLP23" s="271"/>
      <c r="GLQ23" s="271"/>
      <c r="GLR23" s="271"/>
      <c r="GLS23" s="271"/>
      <c r="GLT23" s="271"/>
      <c r="GLZ23" s="270"/>
      <c r="GMA23" s="271"/>
      <c r="GMB23" s="271"/>
      <c r="GMC23" s="271"/>
      <c r="GMD23" s="271"/>
      <c r="GME23" s="271"/>
      <c r="GMF23" s="271"/>
      <c r="GML23" s="270"/>
      <c r="GMM23" s="271"/>
      <c r="GMN23" s="271"/>
      <c r="GMO23" s="271"/>
      <c r="GMP23" s="271"/>
      <c r="GMQ23" s="271"/>
      <c r="GMR23" s="271"/>
      <c r="GMX23" s="270"/>
      <c r="GMY23" s="271"/>
      <c r="GMZ23" s="271"/>
      <c r="GNA23" s="271"/>
      <c r="GNB23" s="271"/>
      <c r="GNC23" s="271"/>
      <c r="GND23" s="271"/>
      <c r="GNJ23" s="270"/>
      <c r="GNK23" s="271"/>
      <c r="GNL23" s="271"/>
      <c r="GNM23" s="271"/>
      <c r="GNN23" s="271"/>
      <c r="GNO23" s="271"/>
      <c r="GNP23" s="271"/>
      <c r="GNV23" s="270"/>
      <c r="GNW23" s="271"/>
      <c r="GNX23" s="271"/>
      <c r="GNY23" s="271"/>
      <c r="GNZ23" s="271"/>
      <c r="GOA23" s="271"/>
      <c r="GOB23" s="271"/>
      <c r="GOH23" s="270"/>
      <c r="GOI23" s="271"/>
      <c r="GOJ23" s="271"/>
      <c r="GOK23" s="271"/>
      <c r="GOL23" s="271"/>
      <c r="GOM23" s="271"/>
      <c r="GON23" s="271"/>
      <c r="GOT23" s="270"/>
      <c r="GOU23" s="271"/>
      <c r="GOV23" s="271"/>
      <c r="GOW23" s="271"/>
      <c r="GOX23" s="271"/>
      <c r="GOY23" s="271"/>
      <c r="GOZ23" s="271"/>
      <c r="GPF23" s="270"/>
      <c r="GPG23" s="271"/>
      <c r="GPH23" s="271"/>
      <c r="GPI23" s="271"/>
      <c r="GPJ23" s="271"/>
      <c r="GPK23" s="271"/>
      <c r="GPL23" s="271"/>
      <c r="GPR23" s="270"/>
      <c r="GPS23" s="271"/>
      <c r="GPT23" s="271"/>
      <c r="GPU23" s="271"/>
      <c r="GPV23" s="271"/>
      <c r="GPW23" s="271"/>
      <c r="GPX23" s="271"/>
      <c r="GQD23" s="270"/>
      <c r="GQE23" s="271"/>
      <c r="GQF23" s="271"/>
      <c r="GQG23" s="271"/>
      <c r="GQH23" s="271"/>
      <c r="GQI23" s="271"/>
      <c r="GQJ23" s="271"/>
      <c r="GQP23" s="270"/>
      <c r="GQQ23" s="271"/>
      <c r="GQR23" s="271"/>
      <c r="GQS23" s="271"/>
      <c r="GQT23" s="271"/>
      <c r="GQU23" s="271"/>
      <c r="GQV23" s="271"/>
      <c r="GRB23" s="270"/>
      <c r="GRC23" s="271"/>
      <c r="GRD23" s="271"/>
      <c r="GRE23" s="271"/>
      <c r="GRF23" s="271"/>
      <c r="GRG23" s="271"/>
      <c r="GRH23" s="271"/>
      <c r="GRN23" s="270"/>
      <c r="GRO23" s="271"/>
      <c r="GRP23" s="271"/>
      <c r="GRQ23" s="271"/>
      <c r="GRR23" s="271"/>
      <c r="GRS23" s="271"/>
      <c r="GRT23" s="271"/>
      <c r="GRZ23" s="270"/>
      <c r="GSA23" s="271"/>
      <c r="GSB23" s="271"/>
      <c r="GSC23" s="271"/>
      <c r="GSD23" s="271"/>
      <c r="GSE23" s="271"/>
      <c r="GSF23" s="271"/>
      <c r="GSL23" s="270"/>
      <c r="GSM23" s="271"/>
      <c r="GSN23" s="271"/>
      <c r="GSO23" s="271"/>
      <c r="GSP23" s="271"/>
      <c r="GSQ23" s="271"/>
      <c r="GSR23" s="271"/>
      <c r="GSX23" s="270"/>
      <c r="GSY23" s="271"/>
      <c r="GSZ23" s="271"/>
      <c r="GTA23" s="271"/>
      <c r="GTB23" s="271"/>
      <c r="GTC23" s="271"/>
      <c r="GTD23" s="271"/>
      <c r="GTJ23" s="270"/>
      <c r="GTK23" s="271"/>
      <c r="GTL23" s="271"/>
      <c r="GTM23" s="271"/>
      <c r="GTN23" s="271"/>
      <c r="GTO23" s="271"/>
      <c r="GTP23" s="271"/>
      <c r="GTV23" s="270"/>
      <c r="GTW23" s="271"/>
      <c r="GTX23" s="271"/>
      <c r="GTY23" s="271"/>
      <c r="GTZ23" s="271"/>
      <c r="GUA23" s="271"/>
      <c r="GUB23" s="271"/>
      <c r="GUH23" s="270"/>
      <c r="GUI23" s="271"/>
      <c r="GUJ23" s="271"/>
      <c r="GUK23" s="271"/>
      <c r="GUL23" s="271"/>
      <c r="GUM23" s="271"/>
      <c r="GUN23" s="271"/>
      <c r="GUT23" s="270"/>
      <c r="GUU23" s="271"/>
      <c r="GUV23" s="271"/>
      <c r="GUW23" s="271"/>
      <c r="GUX23" s="271"/>
      <c r="GUY23" s="271"/>
      <c r="GUZ23" s="271"/>
      <c r="GVF23" s="270"/>
      <c r="GVG23" s="271"/>
      <c r="GVH23" s="271"/>
      <c r="GVI23" s="271"/>
      <c r="GVJ23" s="271"/>
      <c r="GVK23" s="271"/>
      <c r="GVL23" s="271"/>
      <c r="GVR23" s="270"/>
      <c r="GVS23" s="271"/>
      <c r="GVT23" s="271"/>
      <c r="GVU23" s="271"/>
      <c r="GVV23" s="271"/>
      <c r="GVW23" s="271"/>
      <c r="GVX23" s="271"/>
      <c r="GWD23" s="270"/>
      <c r="GWE23" s="271"/>
      <c r="GWF23" s="271"/>
      <c r="GWG23" s="271"/>
      <c r="GWH23" s="271"/>
      <c r="GWI23" s="271"/>
      <c r="GWJ23" s="271"/>
      <c r="GWP23" s="270"/>
      <c r="GWQ23" s="271"/>
      <c r="GWR23" s="271"/>
      <c r="GWS23" s="271"/>
      <c r="GWT23" s="271"/>
      <c r="GWU23" s="271"/>
      <c r="GWV23" s="271"/>
      <c r="GXB23" s="270"/>
      <c r="GXC23" s="271"/>
      <c r="GXD23" s="271"/>
      <c r="GXE23" s="271"/>
      <c r="GXF23" s="271"/>
      <c r="GXG23" s="271"/>
      <c r="GXH23" s="271"/>
      <c r="GXN23" s="270"/>
      <c r="GXO23" s="271"/>
      <c r="GXP23" s="271"/>
      <c r="GXQ23" s="271"/>
      <c r="GXR23" s="271"/>
      <c r="GXS23" s="271"/>
      <c r="GXT23" s="271"/>
      <c r="GXZ23" s="270"/>
      <c r="GYA23" s="271"/>
      <c r="GYB23" s="271"/>
      <c r="GYC23" s="271"/>
      <c r="GYD23" s="271"/>
      <c r="GYE23" s="271"/>
      <c r="GYF23" s="271"/>
      <c r="GYL23" s="270"/>
      <c r="GYM23" s="271"/>
      <c r="GYN23" s="271"/>
      <c r="GYO23" s="271"/>
      <c r="GYP23" s="271"/>
      <c r="GYQ23" s="271"/>
      <c r="GYR23" s="271"/>
      <c r="GYX23" s="270"/>
      <c r="GYY23" s="271"/>
      <c r="GYZ23" s="271"/>
      <c r="GZA23" s="271"/>
      <c r="GZB23" s="271"/>
      <c r="GZC23" s="271"/>
      <c r="GZD23" s="271"/>
      <c r="GZJ23" s="270"/>
      <c r="GZK23" s="271"/>
      <c r="GZL23" s="271"/>
      <c r="GZM23" s="271"/>
      <c r="GZN23" s="271"/>
      <c r="GZO23" s="271"/>
      <c r="GZP23" s="271"/>
      <c r="GZV23" s="270"/>
      <c r="GZW23" s="271"/>
      <c r="GZX23" s="271"/>
      <c r="GZY23" s="271"/>
      <c r="GZZ23" s="271"/>
      <c r="HAA23" s="271"/>
      <c r="HAB23" s="271"/>
      <c r="HAH23" s="270"/>
      <c r="HAI23" s="271"/>
      <c r="HAJ23" s="271"/>
      <c r="HAK23" s="271"/>
      <c r="HAL23" s="271"/>
      <c r="HAM23" s="271"/>
      <c r="HAN23" s="271"/>
      <c r="HAT23" s="270"/>
      <c r="HAU23" s="271"/>
      <c r="HAV23" s="271"/>
      <c r="HAW23" s="271"/>
      <c r="HAX23" s="271"/>
      <c r="HAY23" s="271"/>
      <c r="HAZ23" s="271"/>
      <c r="HBF23" s="270"/>
      <c r="HBG23" s="271"/>
      <c r="HBH23" s="271"/>
      <c r="HBI23" s="271"/>
      <c r="HBJ23" s="271"/>
      <c r="HBK23" s="271"/>
      <c r="HBL23" s="271"/>
      <c r="HBR23" s="270"/>
      <c r="HBS23" s="271"/>
      <c r="HBT23" s="271"/>
      <c r="HBU23" s="271"/>
      <c r="HBV23" s="271"/>
      <c r="HBW23" s="271"/>
      <c r="HBX23" s="271"/>
      <c r="HCD23" s="270"/>
      <c r="HCE23" s="271"/>
      <c r="HCF23" s="271"/>
      <c r="HCG23" s="271"/>
      <c r="HCH23" s="271"/>
      <c r="HCI23" s="271"/>
      <c r="HCJ23" s="271"/>
      <c r="HCP23" s="270"/>
      <c r="HCQ23" s="271"/>
      <c r="HCR23" s="271"/>
      <c r="HCS23" s="271"/>
      <c r="HCT23" s="271"/>
      <c r="HCU23" s="271"/>
      <c r="HCV23" s="271"/>
      <c r="HDB23" s="270"/>
      <c r="HDC23" s="271"/>
      <c r="HDD23" s="271"/>
      <c r="HDE23" s="271"/>
      <c r="HDF23" s="271"/>
      <c r="HDG23" s="271"/>
      <c r="HDH23" s="271"/>
      <c r="HDN23" s="270"/>
      <c r="HDO23" s="271"/>
      <c r="HDP23" s="271"/>
      <c r="HDQ23" s="271"/>
      <c r="HDR23" s="271"/>
      <c r="HDS23" s="271"/>
      <c r="HDT23" s="271"/>
      <c r="HDZ23" s="270"/>
      <c r="HEA23" s="271"/>
      <c r="HEB23" s="271"/>
      <c r="HEC23" s="271"/>
      <c r="HED23" s="271"/>
      <c r="HEE23" s="271"/>
      <c r="HEF23" s="271"/>
      <c r="HEL23" s="270"/>
      <c r="HEM23" s="271"/>
      <c r="HEN23" s="271"/>
      <c r="HEO23" s="271"/>
      <c r="HEP23" s="271"/>
      <c r="HEQ23" s="271"/>
      <c r="HER23" s="271"/>
      <c r="HEX23" s="270"/>
      <c r="HEY23" s="271"/>
      <c r="HEZ23" s="271"/>
      <c r="HFA23" s="271"/>
      <c r="HFB23" s="271"/>
      <c r="HFC23" s="271"/>
      <c r="HFD23" s="271"/>
      <c r="HFJ23" s="270"/>
      <c r="HFK23" s="271"/>
      <c r="HFL23" s="271"/>
      <c r="HFM23" s="271"/>
      <c r="HFN23" s="271"/>
      <c r="HFO23" s="271"/>
      <c r="HFP23" s="271"/>
      <c r="HFV23" s="270"/>
      <c r="HFW23" s="271"/>
      <c r="HFX23" s="271"/>
      <c r="HFY23" s="271"/>
      <c r="HFZ23" s="271"/>
      <c r="HGA23" s="271"/>
      <c r="HGB23" s="271"/>
      <c r="HGH23" s="270"/>
      <c r="HGI23" s="271"/>
      <c r="HGJ23" s="271"/>
      <c r="HGK23" s="271"/>
      <c r="HGL23" s="271"/>
      <c r="HGM23" s="271"/>
      <c r="HGN23" s="271"/>
      <c r="HGT23" s="270"/>
      <c r="HGU23" s="271"/>
      <c r="HGV23" s="271"/>
      <c r="HGW23" s="271"/>
      <c r="HGX23" s="271"/>
      <c r="HGY23" s="271"/>
      <c r="HGZ23" s="271"/>
      <c r="HHF23" s="270"/>
      <c r="HHG23" s="271"/>
      <c r="HHH23" s="271"/>
      <c r="HHI23" s="271"/>
      <c r="HHJ23" s="271"/>
      <c r="HHK23" s="271"/>
      <c r="HHL23" s="271"/>
      <c r="HHR23" s="270"/>
      <c r="HHS23" s="271"/>
      <c r="HHT23" s="271"/>
      <c r="HHU23" s="271"/>
      <c r="HHV23" s="271"/>
      <c r="HHW23" s="271"/>
      <c r="HHX23" s="271"/>
      <c r="HID23" s="270"/>
      <c r="HIE23" s="271"/>
      <c r="HIF23" s="271"/>
      <c r="HIG23" s="271"/>
      <c r="HIH23" s="271"/>
      <c r="HII23" s="271"/>
      <c r="HIJ23" s="271"/>
      <c r="HIP23" s="270"/>
      <c r="HIQ23" s="271"/>
      <c r="HIR23" s="271"/>
      <c r="HIS23" s="271"/>
      <c r="HIT23" s="271"/>
      <c r="HIU23" s="271"/>
      <c r="HIV23" s="271"/>
      <c r="HJB23" s="270"/>
      <c r="HJC23" s="271"/>
      <c r="HJD23" s="271"/>
      <c r="HJE23" s="271"/>
      <c r="HJF23" s="271"/>
      <c r="HJG23" s="271"/>
      <c r="HJH23" s="271"/>
      <c r="HJN23" s="270"/>
      <c r="HJO23" s="271"/>
      <c r="HJP23" s="271"/>
      <c r="HJQ23" s="271"/>
      <c r="HJR23" s="271"/>
      <c r="HJS23" s="271"/>
      <c r="HJT23" s="271"/>
      <c r="HJZ23" s="270"/>
      <c r="HKA23" s="271"/>
      <c r="HKB23" s="271"/>
      <c r="HKC23" s="271"/>
      <c r="HKD23" s="271"/>
      <c r="HKE23" s="271"/>
      <c r="HKF23" s="271"/>
      <c r="HKL23" s="270"/>
      <c r="HKM23" s="271"/>
      <c r="HKN23" s="271"/>
      <c r="HKO23" s="271"/>
      <c r="HKP23" s="271"/>
      <c r="HKQ23" s="271"/>
      <c r="HKR23" s="271"/>
      <c r="HKX23" s="270"/>
      <c r="HKY23" s="271"/>
      <c r="HKZ23" s="271"/>
      <c r="HLA23" s="271"/>
      <c r="HLB23" s="271"/>
      <c r="HLC23" s="271"/>
      <c r="HLD23" s="271"/>
      <c r="HLJ23" s="270"/>
      <c r="HLK23" s="271"/>
      <c r="HLL23" s="271"/>
      <c r="HLM23" s="271"/>
      <c r="HLN23" s="271"/>
      <c r="HLO23" s="271"/>
      <c r="HLP23" s="271"/>
      <c r="HLV23" s="270"/>
      <c r="HLW23" s="271"/>
      <c r="HLX23" s="271"/>
      <c r="HLY23" s="271"/>
      <c r="HLZ23" s="271"/>
      <c r="HMA23" s="271"/>
      <c r="HMB23" s="271"/>
      <c r="HMH23" s="270"/>
      <c r="HMI23" s="271"/>
      <c r="HMJ23" s="271"/>
      <c r="HMK23" s="271"/>
      <c r="HML23" s="271"/>
      <c r="HMM23" s="271"/>
      <c r="HMN23" s="271"/>
      <c r="HMT23" s="270"/>
      <c r="HMU23" s="271"/>
      <c r="HMV23" s="271"/>
      <c r="HMW23" s="271"/>
      <c r="HMX23" s="271"/>
      <c r="HMY23" s="271"/>
      <c r="HMZ23" s="271"/>
      <c r="HNF23" s="270"/>
      <c r="HNG23" s="271"/>
      <c r="HNH23" s="271"/>
      <c r="HNI23" s="271"/>
      <c r="HNJ23" s="271"/>
      <c r="HNK23" s="271"/>
      <c r="HNL23" s="271"/>
      <c r="HNR23" s="270"/>
      <c r="HNS23" s="271"/>
      <c r="HNT23" s="271"/>
      <c r="HNU23" s="271"/>
      <c r="HNV23" s="271"/>
      <c r="HNW23" s="271"/>
      <c r="HNX23" s="271"/>
      <c r="HOD23" s="270"/>
      <c r="HOE23" s="271"/>
      <c r="HOF23" s="271"/>
      <c r="HOG23" s="271"/>
      <c r="HOH23" s="271"/>
      <c r="HOI23" s="271"/>
      <c r="HOJ23" s="271"/>
      <c r="HOP23" s="270"/>
      <c r="HOQ23" s="271"/>
      <c r="HOR23" s="271"/>
      <c r="HOS23" s="271"/>
      <c r="HOT23" s="271"/>
      <c r="HOU23" s="271"/>
      <c r="HOV23" s="271"/>
      <c r="HPB23" s="270"/>
      <c r="HPC23" s="271"/>
      <c r="HPD23" s="271"/>
      <c r="HPE23" s="271"/>
      <c r="HPF23" s="271"/>
      <c r="HPG23" s="271"/>
      <c r="HPH23" s="271"/>
      <c r="HPN23" s="270"/>
      <c r="HPO23" s="271"/>
      <c r="HPP23" s="271"/>
      <c r="HPQ23" s="271"/>
      <c r="HPR23" s="271"/>
      <c r="HPS23" s="271"/>
      <c r="HPT23" s="271"/>
      <c r="HPZ23" s="270"/>
      <c r="HQA23" s="271"/>
      <c r="HQB23" s="271"/>
      <c r="HQC23" s="271"/>
      <c r="HQD23" s="271"/>
      <c r="HQE23" s="271"/>
      <c r="HQF23" s="271"/>
      <c r="HQL23" s="270"/>
      <c r="HQM23" s="271"/>
      <c r="HQN23" s="271"/>
      <c r="HQO23" s="271"/>
      <c r="HQP23" s="271"/>
      <c r="HQQ23" s="271"/>
      <c r="HQR23" s="271"/>
      <c r="HQX23" s="270"/>
      <c r="HQY23" s="271"/>
      <c r="HQZ23" s="271"/>
      <c r="HRA23" s="271"/>
      <c r="HRB23" s="271"/>
      <c r="HRC23" s="271"/>
      <c r="HRD23" s="271"/>
      <c r="HRJ23" s="270"/>
      <c r="HRK23" s="271"/>
      <c r="HRL23" s="271"/>
      <c r="HRM23" s="271"/>
      <c r="HRN23" s="271"/>
      <c r="HRO23" s="271"/>
      <c r="HRP23" s="271"/>
      <c r="HRV23" s="270"/>
      <c r="HRW23" s="271"/>
      <c r="HRX23" s="271"/>
      <c r="HRY23" s="271"/>
      <c r="HRZ23" s="271"/>
      <c r="HSA23" s="271"/>
      <c r="HSB23" s="271"/>
      <c r="HSH23" s="270"/>
      <c r="HSI23" s="271"/>
      <c r="HSJ23" s="271"/>
      <c r="HSK23" s="271"/>
      <c r="HSL23" s="271"/>
      <c r="HSM23" s="271"/>
      <c r="HSN23" s="271"/>
      <c r="HST23" s="270"/>
      <c r="HSU23" s="271"/>
      <c r="HSV23" s="271"/>
      <c r="HSW23" s="271"/>
      <c r="HSX23" s="271"/>
      <c r="HSY23" s="271"/>
      <c r="HSZ23" s="271"/>
      <c r="HTF23" s="270"/>
      <c r="HTG23" s="271"/>
      <c r="HTH23" s="271"/>
      <c r="HTI23" s="271"/>
      <c r="HTJ23" s="271"/>
      <c r="HTK23" s="271"/>
      <c r="HTL23" s="271"/>
      <c r="HTR23" s="270"/>
      <c r="HTS23" s="271"/>
      <c r="HTT23" s="271"/>
      <c r="HTU23" s="271"/>
      <c r="HTV23" s="271"/>
      <c r="HTW23" s="271"/>
      <c r="HTX23" s="271"/>
      <c r="HUD23" s="270"/>
      <c r="HUE23" s="271"/>
      <c r="HUF23" s="271"/>
      <c r="HUG23" s="271"/>
      <c r="HUH23" s="271"/>
      <c r="HUI23" s="271"/>
      <c r="HUJ23" s="271"/>
      <c r="HUP23" s="270"/>
      <c r="HUQ23" s="271"/>
      <c r="HUR23" s="271"/>
      <c r="HUS23" s="271"/>
      <c r="HUT23" s="271"/>
      <c r="HUU23" s="271"/>
      <c r="HUV23" s="271"/>
      <c r="HVB23" s="270"/>
      <c r="HVC23" s="271"/>
      <c r="HVD23" s="271"/>
      <c r="HVE23" s="271"/>
      <c r="HVF23" s="271"/>
      <c r="HVG23" s="271"/>
      <c r="HVH23" s="271"/>
      <c r="HVN23" s="270"/>
      <c r="HVO23" s="271"/>
      <c r="HVP23" s="271"/>
      <c r="HVQ23" s="271"/>
      <c r="HVR23" s="271"/>
      <c r="HVS23" s="271"/>
      <c r="HVT23" s="271"/>
      <c r="HVZ23" s="270"/>
      <c r="HWA23" s="271"/>
      <c r="HWB23" s="271"/>
      <c r="HWC23" s="271"/>
      <c r="HWD23" s="271"/>
      <c r="HWE23" s="271"/>
      <c r="HWF23" s="271"/>
      <c r="HWL23" s="270"/>
      <c r="HWM23" s="271"/>
      <c r="HWN23" s="271"/>
      <c r="HWO23" s="271"/>
      <c r="HWP23" s="271"/>
      <c r="HWQ23" s="271"/>
      <c r="HWR23" s="271"/>
      <c r="HWX23" s="270"/>
      <c r="HWY23" s="271"/>
      <c r="HWZ23" s="271"/>
      <c r="HXA23" s="271"/>
      <c r="HXB23" s="271"/>
      <c r="HXC23" s="271"/>
      <c r="HXD23" s="271"/>
      <c r="HXJ23" s="270"/>
      <c r="HXK23" s="271"/>
      <c r="HXL23" s="271"/>
      <c r="HXM23" s="271"/>
      <c r="HXN23" s="271"/>
      <c r="HXO23" s="271"/>
      <c r="HXP23" s="271"/>
      <c r="HXV23" s="270"/>
      <c r="HXW23" s="271"/>
      <c r="HXX23" s="271"/>
      <c r="HXY23" s="271"/>
      <c r="HXZ23" s="271"/>
      <c r="HYA23" s="271"/>
      <c r="HYB23" s="271"/>
      <c r="HYH23" s="270"/>
      <c r="HYI23" s="271"/>
      <c r="HYJ23" s="271"/>
      <c r="HYK23" s="271"/>
      <c r="HYL23" s="271"/>
      <c r="HYM23" s="271"/>
      <c r="HYN23" s="271"/>
      <c r="HYT23" s="270"/>
      <c r="HYU23" s="271"/>
      <c r="HYV23" s="271"/>
      <c r="HYW23" s="271"/>
      <c r="HYX23" s="271"/>
      <c r="HYY23" s="271"/>
      <c r="HYZ23" s="271"/>
      <c r="HZF23" s="270"/>
      <c r="HZG23" s="271"/>
      <c r="HZH23" s="271"/>
      <c r="HZI23" s="271"/>
      <c r="HZJ23" s="271"/>
      <c r="HZK23" s="271"/>
      <c r="HZL23" s="271"/>
      <c r="HZR23" s="270"/>
      <c r="HZS23" s="271"/>
      <c r="HZT23" s="271"/>
      <c r="HZU23" s="271"/>
      <c r="HZV23" s="271"/>
      <c r="HZW23" s="271"/>
      <c r="HZX23" s="271"/>
      <c r="IAD23" s="270"/>
      <c r="IAE23" s="271"/>
      <c r="IAF23" s="271"/>
      <c r="IAG23" s="271"/>
      <c r="IAH23" s="271"/>
      <c r="IAI23" s="271"/>
      <c r="IAJ23" s="271"/>
      <c r="IAP23" s="270"/>
      <c r="IAQ23" s="271"/>
      <c r="IAR23" s="271"/>
      <c r="IAS23" s="271"/>
      <c r="IAT23" s="271"/>
      <c r="IAU23" s="271"/>
      <c r="IAV23" s="271"/>
      <c r="IBB23" s="270"/>
      <c r="IBC23" s="271"/>
      <c r="IBD23" s="271"/>
      <c r="IBE23" s="271"/>
      <c r="IBF23" s="271"/>
      <c r="IBG23" s="271"/>
      <c r="IBH23" s="271"/>
      <c r="IBN23" s="270"/>
      <c r="IBO23" s="271"/>
      <c r="IBP23" s="271"/>
      <c r="IBQ23" s="271"/>
      <c r="IBR23" s="271"/>
      <c r="IBS23" s="271"/>
      <c r="IBT23" s="271"/>
      <c r="IBZ23" s="270"/>
      <c r="ICA23" s="271"/>
      <c r="ICB23" s="271"/>
      <c r="ICC23" s="271"/>
      <c r="ICD23" s="271"/>
      <c r="ICE23" s="271"/>
      <c r="ICF23" s="271"/>
      <c r="ICL23" s="270"/>
      <c r="ICM23" s="271"/>
      <c r="ICN23" s="271"/>
      <c r="ICO23" s="271"/>
      <c r="ICP23" s="271"/>
      <c r="ICQ23" s="271"/>
      <c r="ICR23" s="271"/>
      <c r="ICX23" s="270"/>
      <c r="ICY23" s="271"/>
      <c r="ICZ23" s="271"/>
      <c r="IDA23" s="271"/>
      <c r="IDB23" s="271"/>
      <c r="IDC23" s="271"/>
      <c r="IDD23" s="271"/>
      <c r="IDJ23" s="270"/>
      <c r="IDK23" s="271"/>
      <c r="IDL23" s="271"/>
      <c r="IDM23" s="271"/>
      <c r="IDN23" s="271"/>
      <c r="IDO23" s="271"/>
      <c r="IDP23" s="271"/>
      <c r="IDV23" s="270"/>
      <c r="IDW23" s="271"/>
      <c r="IDX23" s="271"/>
      <c r="IDY23" s="271"/>
      <c r="IDZ23" s="271"/>
      <c r="IEA23" s="271"/>
      <c r="IEB23" s="271"/>
      <c r="IEH23" s="270"/>
      <c r="IEI23" s="271"/>
      <c r="IEJ23" s="271"/>
      <c r="IEK23" s="271"/>
      <c r="IEL23" s="271"/>
      <c r="IEM23" s="271"/>
      <c r="IEN23" s="271"/>
      <c r="IET23" s="270"/>
      <c r="IEU23" s="271"/>
      <c r="IEV23" s="271"/>
      <c r="IEW23" s="271"/>
      <c r="IEX23" s="271"/>
      <c r="IEY23" s="271"/>
      <c r="IEZ23" s="271"/>
      <c r="IFF23" s="270"/>
      <c r="IFG23" s="271"/>
      <c r="IFH23" s="271"/>
      <c r="IFI23" s="271"/>
      <c r="IFJ23" s="271"/>
      <c r="IFK23" s="271"/>
      <c r="IFL23" s="271"/>
      <c r="IFR23" s="270"/>
      <c r="IFS23" s="271"/>
      <c r="IFT23" s="271"/>
      <c r="IFU23" s="271"/>
      <c r="IFV23" s="271"/>
      <c r="IFW23" s="271"/>
      <c r="IFX23" s="271"/>
      <c r="IGD23" s="270"/>
      <c r="IGE23" s="271"/>
      <c r="IGF23" s="271"/>
      <c r="IGG23" s="271"/>
      <c r="IGH23" s="271"/>
      <c r="IGI23" s="271"/>
      <c r="IGJ23" s="271"/>
      <c r="IGP23" s="270"/>
      <c r="IGQ23" s="271"/>
      <c r="IGR23" s="271"/>
      <c r="IGS23" s="271"/>
      <c r="IGT23" s="271"/>
      <c r="IGU23" s="271"/>
      <c r="IGV23" s="271"/>
      <c r="IHB23" s="270"/>
      <c r="IHC23" s="271"/>
      <c r="IHD23" s="271"/>
      <c r="IHE23" s="271"/>
      <c r="IHF23" s="271"/>
      <c r="IHG23" s="271"/>
      <c r="IHH23" s="271"/>
      <c r="IHN23" s="270"/>
      <c r="IHO23" s="271"/>
      <c r="IHP23" s="271"/>
      <c r="IHQ23" s="271"/>
      <c r="IHR23" s="271"/>
      <c r="IHS23" s="271"/>
      <c r="IHT23" s="271"/>
      <c r="IHZ23" s="270"/>
      <c r="IIA23" s="271"/>
      <c r="IIB23" s="271"/>
      <c r="IIC23" s="271"/>
      <c r="IID23" s="271"/>
      <c r="IIE23" s="271"/>
      <c r="IIF23" s="271"/>
      <c r="IIL23" s="270"/>
      <c r="IIM23" s="271"/>
      <c r="IIN23" s="271"/>
      <c r="IIO23" s="271"/>
      <c r="IIP23" s="271"/>
      <c r="IIQ23" s="271"/>
      <c r="IIR23" s="271"/>
      <c r="IIX23" s="270"/>
      <c r="IIY23" s="271"/>
      <c r="IIZ23" s="271"/>
      <c r="IJA23" s="271"/>
      <c r="IJB23" s="271"/>
      <c r="IJC23" s="271"/>
      <c r="IJD23" s="271"/>
      <c r="IJJ23" s="270"/>
      <c r="IJK23" s="271"/>
      <c r="IJL23" s="271"/>
      <c r="IJM23" s="271"/>
      <c r="IJN23" s="271"/>
      <c r="IJO23" s="271"/>
      <c r="IJP23" s="271"/>
      <c r="IJV23" s="270"/>
      <c r="IJW23" s="271"/>
      <c r="IJX23" s="271"/>
      <c r="IJY23" s="271"/>
      <c r="IJZ23" s="271"/>
      <c r="IKA23" s="271"/>
      <c r="IKB23" s="271"/>
      <c r="IKH23" s="270"/>
      <c r="IKI23" s="271"/>
      <c r="IKJ23" s="271"/>
      <c r="IKK23" s="271"/>
      <c r="IKL23" s="271"/>
      <c r="IKM23" s="271"/>
      <c r="IKN23" s="271"/>
      <c r="IKT23" s="270"/>
      <c r="IKU23" s="271"/>
      <c r="IKV23" s="271"/>
      <c r="IKW23" s="271"/>
      <c r="IKX23" s="271"/>
      <c r="IKY23" s="271"/>
      <c r="IKZ23" s="271"/>
      <c r="ILF23" s="270"/>
      <c r="ILG23" s="271"/>
      <c r="ILH23" s="271"/>
      <c r="ILI23" s="271"/>
      <c r="ILJ23" s="271"/>
      <c r="ILK23" s="271"/>
      <c r="ILL23" s="271"/>
      <c r="ILR23" s="270"/>
      <c r="ILS23" s="271"/>
      <c r="ILT23" s="271"/>
      <c r="ILU23" s="271"/>
      <c r="ILV23" s="271"/>
      <c r="ILW23" s="271"/>
      <c r="ILX23" s="271"/>
      <c r="IMD23" s="270"/>
      <c r="IME23" s="271"/>
      <c r="IMF23" s="271"/>
      <c r="IMG23" s="271"/>
      <c r="IMH23" s="271"/>
      <c r="IMI23" s="271"/>
      <c r="IMJ23" s="271"/>
      <c r="IMP23" s="270"/>
      <c r="IMQ23" s="271"/>
      <c r="IMR23" s="271"/>
      <c r="IMS23" s="271"/>
      <c r="IMT23" s="271"/>
      <c r="IMU23" s="271"/>
      <c r="IMV23" s="271"/>
      <c r="INB23" s="270"/>
      <c r="INC23" s="271"/>
      <c r="IND23" s="271"/>
      <c r="INE23" s="271"/>
      <c r="INF23" s="271"/>
      <c r="ING23" s="271"/>
      <c r="INH23" s="271"/>
      <c r="INN23" s="270"/>
      <c r="INO23" s="271"/>
      <c r="INP23" s="271"/>
      <c r="INQ23" s="271"/>
      <c r="INR23" s="271"/>
      <c r="INS23" s="271"/>
      <c r="INT23" s="271"/>
      <c r="INZ23" s="270"/>
      <c r="IOA23" s="271"/>
      <c r="IOB23" s="271"/>
      <c r="IOC23" s="271"/>
      <c r="IOD23" s="271"/>
      <c r="IOE23" s="271"/>
      <c r="IOF23" s="271"/>
      <c r="IOL23" s="270"/>
      <c r="IOM23" s="271"/>
      <c r="ION23" s="271"/>
      <c r="IOO23" s="271"/>
      <c r="IOP23" s="271"/>
      <c r="IOQ23" s="271"/>
      <c r="IOR23" s="271"/>
      <c r="IOX23" s="270"/>
      <c r="IOY23" s="271"/>
      <c r="IOZ23" s="271"/>
      <c r="IPA23" s="271"/>
      <c r="IPB23" s="271"/>
      <c r="IPC23" s="271"/>
      <c r="IPD23" s="271"/>
      <c r="IPJ23" s="270"/>
      <c r="IPK23" s="271"/>
      <c r="IPL23" s="271"/>
      <c r="IPM23" s="271"/>
      <c r="IPN23" s="271"/>
      <c r="IPO23" s="271"/>
      <c r="IPP23" s="271"/>
      <c r="IPV23" s="270"/>
      <c r="IPW23" s="271"/>
      <c r="IPX23" s="271"/>
      <c r="IPY23" s="271"/>
      <c r="IPZ23" s="271"/>
      <c r="IQA23" s="271"/>
      <c r="IQB23" s="271"/>
      <c r="IQH23" s="270"/>
      <c r="IQI23" s="271"/>
      <c r="IQJ23" s="271"/>
      <c r="IQK23" s="271"/>
      <c r="IQL23" s="271"/>
      <c r="IQM23" s="271"/>
      <c r="IQN23" s="271"/>
      <c r="IQT23" s="270"/>
      <c r="IQU23" s="271"/>
      <c r="IQV23" s="271"/>
      <c r="IQW23" s="271"/>
      <c r="IQX23" s="271"/>
      <c r="IQY23" s="271"/>
      <c r="IQZ23" s="271"/>
      <c r="IRF23" s="270"/>
      <c r="IRG23" s="271"/>
      <c r="IRH23" s="271"/>
      <c r="IRI23" s="271"/>
      <c r="IRJ23" s="271"/>
      <c r="IRK23" s="271"/>
      <c r="IRL23" s="271"/>
      <c r="IRR23" s="270"/>
      <c r="IRS23" s="271"/>
      <c r="IRT23" s="271"/>
      <c r="IRU23" s="271"/>
      <c r="IRV23" s="271"/>
      <c r="IRW23" s="271"/>
      <c r="IRX23" s="271"/>
      <c r="ISD23" s="270"/>
      <c r="ISE23" s="271"/>
      <c r="ISF23" s="271"/>
      <c r="ISG23" s="271"/>
      <c r="ISH23" s="271"/>
      <c r="ISI23" s="271"/>
      <c r="ISJ23" s="271"/>
      <c r="ISP23" s="270"/>
      <c r="ISQ23" s="271"/>
      <c r="ISR23" s="271"/>
      <c r="ISS23" s="271"/>
      <c r="IST23" s="271"/>
      <c r="ISU23" s="271"/>
      <c r="ISV23" s="271"/>
      <c r="ITB23" s="270"/>
      <c r="ITC23" s="271"/>
      <c r="ITD23" s="271"/>
      <c r="ITE23" s="271"/>
      <c r="ITF23" s="271"/>
      <c r="ITG23" s="271"/>
      <c r="ITH23" s="271"/>
      <c r="ITN23" s="270"/>
      <c r="ITO23" s="271"/>
      <c r="ITP23" s="271"/>
      <c r="ITQ23" s="271"/>
      <c r="ITR23" s="271"/>
      <c r="ITS23" s="271"/>
      <c r="ITT23" s="271"/>
      <c r="ITZ23" s="270"/>
      <c r="IUA23" s="271"/>
      <c r="IUB23" s="271"/>
      <c r="IUC23" s="271"/>
      <c r="IUD23" s="271"/>
      <c r="IUE23" s="271"/>
      <c r="IUF23" s="271"/>
      <c r="IUL23" s="270"/>
      <c r="IUM23" s="271"/>
      <c r="IUN23" s="271"/>
      <c r="IUO23" s="271"/>
      <c r="IUP23" s="271"/>
      <c r="IUQ23" s="271"/>
      <c r="IUR23" s="271"/>
      <c r="IUX23" s="270"/>
      <c r="IUY23" s="271"/>
      <c r="IUZ23" s="271"/>
      <c r="IVA23" s="271"/>
      <c r="IVB23" s="271"/>
      <c r="IVC23" s="271"/>
      <c r="IVD23" s="271"/>
      <c r="IVJ23" s="270"/>
      <c r="IVK23" s="271"/>
      <c r="IVL23" s="271"/>
      <c r="IVM23" s="271"/>
      <c r="IVN23" s="271"/>
      <c r="IVO23" s="271"/>
      <c r="IVP23" s="271"/>
      <c r="IVV23" s="270"/>
      <c r="IVW23" s="271"/>
      <c r="IVX23" s="271"/>
      <c r="IVY23" s="271"/>
      <c r="IVZ23" s="271"/>
      <c r="IWA23" s="271"/>
      <c r="IWB23" s="271"/>
      <c r="IWH23" s="270"/>
      <c r="IWI23" s="271"/>
      <c r="IWJ23" s="271"/>
      <c r="IWK23" s="271"/>
      <c r="IWL23" s="271"/>
      <c r="IWM23" s="271"/>
      <c r="IWN23" s="271"/>
      <c r="IWT23" s="270"/>
      <c r="IWU23" s="271"/>
      <c r="IWV23" s="271"/>
      <c r="IWW23" s="271"/>
      <c r="IWX23" s="271"/>
      <c r="IWY23" s="271"/>
      <c r="IWZ23" s="271"/>
      <c r="IXF23" s="270"/>
      <c r="IXG23" s="271"/>
      <c r="IXH23" s="271"/>
      <c r="IXI23" s="271"/>
      <c r="IXJ23" s="271"/>
      <c r="IXK23" s="271"/>
      <c r="IXL23" s="271"/>
      <c r="IXR23" s="270"/>
      <c r="IXS23" s="271"/>
      <c r="IXT23" s="271"/>
      <c r="IXU23" s="271"/>
      <c r="IXV23" s="271"/>
      <c r="IXW23" s="271"/>
      <c r="IXX23" s="271"/>
      <c r="IYD23" s="270"/>
      <c r="IYE23" s="271"/>
      <c r="IYF23" s="271"/>
      <c r="IYG23" s="271"/>
      <c r="IYH23" s="271"/>
      <c r="IYI23" s="271"/>
      <c r="IYJ23" s="271"/>
      <c r="IYP23" s="270"/>
      <c r="IYQ23" s="271"/>
      <c r="IYR23" s="271"/>
      <c r="IYS23" s="271"/>
      <c r="IYT23" s="271"/>
      <c r="IYU23" s="271"/>
      <c r="IYV23" s="271"/>
      <c r="IZB23" s="270"/>
      <c r="IZC23" s="271"/>
      <c r="IZD23" s="271"/>
      <c r="IZE23" s="271"/>
      <c r="IZF23" s="271"/>
      <c r="IZG23" s="271"/>
      <c r="IZH23" s="271"/>
      <c r="IZN23" s="270"/>
      <c r="IZO23" s="271"/>
      <c r="IZP23" s="271"/>
      <c r="IZQ23" s="271"/>
      <c r="IZR23" s="271"/>
      <c r="IZS23" s="271"/>
      <c r="IZT23" s="271"/>
      <c r="IZZ23" s="270"/>
      <c r="JAA23" s="271"/>
      <c r="JAB23" s="271"/>
      <c r="JAC23" s="271"/>
      <c r="JAD23" s="271"/>
      <c r="JAE23" s="271"/>
      <c r="JAF23" s="271"/>
      <c r="JAL23" s="270"/>
      <c r="JAM23" s="271"/>
      <c r="JAN23" s="271"/>
      <c r="JAO23" s="271"/>
      <c r="JAP23" s="271"/>
      <c r="JAQ23" s="271"/>
      <c r="JAR23" s="271"/>
      <c r="JAX23" s="270"/>
      <c r="JAY23" s="271"/>
      <c r="JAZ23" s="271"/>
      <c r="JBA23" s="271"/>
      <c r="JBB23" s="271"/>
      <c r="JBC23" s="271"/>
      <c r="JBD23" s="271"/>
      <c r="JBJ23" s="270"/>
      <c r="JBK23" s="271"/>
      <c r="JBL23" s="271"/>
      <c r="JBM23" s="271"/>
      <c r="JBN23" s="271"/>
      <c r="JBO23" s="271"/>
      <c r="JBP23" s="271"/>
      <c r="JBV23" s="270"/>
      <c r="JBW23" s="271"/>
      <c r="JBX23" s="271"/>
      <c r="JBY23" s="271"/>
      <c r="JBZ23" s="271"/>
      <c r="JCA23" s="271"/>
      <c r="JCB23" s="271"/>
      <c r="JCH23" s="270"/>
      <c r="JCI23" s="271"/>
      <c r="JCJ23" s="271"/>
      <c r="JCK23" s="271"/>
      <c r="JCL23" s="271"/>
      <c r="JCM23" s="271"/>
      <c r="JCN23" s="271"/>
      <c r="JCT23" s="270"/>
      <c r="JCU23" s="271"/>
      <c r="JCV23" s="271"/>
      <c r="JCW23" s="271"/>
      <c r="JCX23" s="271"/>
      <c r="JCY23" s="271"/>
      <c r="JCZ23" s="271"/>
      <c r="JDF23" s="270"/>
      <c r="JDG23" s="271"/>
      <c r="JDH23" s="271"/>
      <c r="JDI23" s="271"/>
      <c r="JDJ23" s="271"/>
      <c r="JDK23" s="271"/>
      <c r="JDL23" s="271"/>
      <c r="JDR23" s="270"/>
      <c r="JDS23" s="271"/>
      <c r="JDT23" s="271"/>
      <c r="JDU23" s="271"/>
      <c r="JDV23" s="271"/>
      <c r="JDW23" s="271"/>
      <c r="JDX23" s="271"/>
      <c r="JED23" s="270"/>
      <c r="JEE23" s="271"/>
      <c r="JEF23" s="271"/>
      <c r="JEG23" s="271"/>
      <c r="JEH23" s="271"/>
      <c r="JEI23" s="271"/>
      <c r="JEJ23" s="271"/>
      <c r="JEP23" s="270"/>
      <c r="JEQ23" s="271"/>
      <c r="JER23" s="271"/>
      <c r="JES23" s="271"/>
      <c r="JET23" s="271"/>
      <c r="JEU23" s="271"/>
      <c r="JEV23" s="271"/>
      <c r="JFB23" s="270"/>
      <c r="JFC23" s="271"/>
      <c r="JFD23" s="271"/>
      <c r="JFE23" s="271"/>
      <c r="JFF23" s="271"/>
      <c r="JFG23" s="271"/>
      <c r="JFH23" s="271"/>
      <c r="JFN23" s="270"/>
      <c r="JFO23" s="271"/>
      <c r="JFP23" s="271"/>
      <c r="JFQ23" s="271"/>
      <c r="JFR23" s="271"/>
      <c r="JFS23" s="271"/>
      <c r="JFT23" s="271"/>
      <c r="JFZ23" s="270"/>
      <c r="JGA23" s="271"/>
      <c r="JGB23" s="271"/>
      <c r="JGC23" s="271"/>
      <c r="JGD23" s="271"/>
      <c r="JGE23" s="271"/>
      <c r="JGF23" s="271"/>
      <c r="JGL23" s="270"/>
      <c r="JGM23" s="271"/>
      <c r="JGN23" s="271"/>
      <c r="JGO23" s="271"/>
      <c r="JGP23" s="271"/>
      <c r="JGQ23" s="271"/>
      <c r="JGR23" s="271"/>
      <c r="JGX23" s="270"/>
      <c r="JGY23" s="271"/>
      <c r="JGZ23" s="271"/>
      <c r="JHA23" s="271"/>
      <c r="JHB23" s="271"/>
      <c r="JHC23" s="271"/>
      <c r="JHD23" s="271"/>
      <c r="JHJ23" s="270"/>
      <c r="JHK23" s="271"/>
      <c r="JHL23" s="271"/>
      <c r="JHM23" s="271"/>
      <c r="JHN23" s="271"/>
      <c r="JHO23" s="271"/>
      <c r="JHP23" s="271"/>
      <c r="JHV23" s="270"/>
      <c r="JHW23" s="271"/>
      <c r="JHX23" s="271"/>
      <c r="JHY23" s="271"/>
      <c r="JHZ23" s="271"/>
      <c r="JIA23" s="271"/>
      <c r="JIB23" s="271"/>
      <c r="JIH23" s="270"/>
      <c r="JII23" s="271"/>
      <c r="JIJ23" s="271"/>
      <c r="JIK23" s="271"/>
      <c r="JIL23" s="271"/>
      <c r="JIM23" s="271"/>
      <c r="JIN23" s="271"/>
      <c r="JIT23" s="270"/>
      <c r="JIU23" s="271"/>
      <c r="JIV23" s="271"/>
      <c r="JIW23" s="271"/>
      <c r="JIX23" s="271"/>
      <c r="JIY23" s="271"/>
      <c r="JIZ23" s="271"/>
      <c r="JJF23" s="270"/>
      <c r="JJG23" s="271"/>
      <c r="JJH23" s="271"/>
      <c r="JJI23" s="271"/>
      <c r="JJJ23" s="271"/>
      <c r="JJK23" s="271"/>
      <c r="JJL23" s="271"/>
      <c r="JJR23" s="270"/>
      <c r="JJS23" s="271"/>
      <c r="JJT23" s="271"/>
      <c r="JJU23" s="271"/>
      <c r="JJV23" s="271"/>
      <c r="JJW23" s="271"/>
      <c r="JJX23" s="271"/>
      <c r="JKD23" s="270"/>
      <c r="JKE23" s="271"/>
      <c r="JKF23" s="271"/>
      <c r="JKG23" s="271"/>
      <c r="JKH23" s="271"/>
      <c r="JKI23" s="271"/>
      <c r="JKJ23" s="271"/>
      <c r="JKP23" s="270"/>
      <c r="JKQ23" s="271"/>
      <c r="JKR23" s="271"/>
      <c r="JKS23" s="271"/>
      <c r="JKT23" s="271"/>
      <c r="JKU23" s="271"/>
      <c r="JKV23" s="271"/>
      <c r="JLB23" s="270"/>
      <c r="JLC23" s="271"/>
      <c r="JLD23" s="271"/>
      <c r="JLE23" s="271"/>
      <c r="JLF23" s="271"/>
      <c r="JLG23" s="271"/>
      <c r="JLH23" s="271"/>
      <c r="JLN23" s="270"/>
      <c r="JLO23" s="271"/>
      <c r="JLP23" s="271"/>
      <c r="JLQ23" s="271"/>
      <c r="JLR23" s="271"/>
      <c r="JLS23" s="271"/>
      <c r="JLT23" s="271"/>
      <c r="JLZ23" s="270"/>
      <c r="JMA23" s="271"/>
      <c r="JMB23" s="271"/>
      <c r="JMC23" s="271"/>
      <c r="JMD23" s="271"/>
      <c r="JME23" s="271"/>
      <c r="JMF23" s="271"/>
      <c r="JML23" s="270"/>
      <c r="JMM23" s="271"/>
      <c r="JMN23" s="271"/>
      <c r="JMO23" s="271"/>
      <c r="JMP23" s="271"/>
      <c r="JMQ23" s="271"/>
      <c r="JMR23" s="271"/>
      <c r="JMX23" s="270"/>
      <c r="JMY23" s="271"/>
      <c r="JMZ23" s="271"/>
      <c r="JNA23" s="271"/>
      <c r="JNB23" s="271"/>
      <c r="JNC23" s="271"/>
      <c r="JND23" s="271"/>
      <c r="JNJ23" s="270"/>
      <c r="JNK23" s="271"/>
      <c r="JNL23" s="271"/>
      <c r="JNM23" s="271"/>
      <c r="JNN23" s="271"/>
      <c r="JNO23" s="271"/>
      <c r="JNP23" s="271"/>
      <c r="JNV23" s="270"/>
      <c r="JNW23" s="271"/>
      <c r="JNX23" s="271"/>
      <c r="JNY23" s="271"/>
      <c r="JNZ23" s="271"/>
      <c r="JOA23" s="271"/>
      <c r="JOB23" s="271"/>
      <c r="JOH23" s="270"/>
      <c r="JOI23" s="271"/>
      <c r="JOJ23" s="271"/>
      <c r="JOK23" s="271"/>
      <c r="JOL23" s="271"/>
      <c r="JOM23" s="271"/>
      <c r="JON23" s="271"/>
      <c r="JOT23" s="270"/>
      <c r="JOU23" s="271"/>
      <c r="JOV23" s="271"/>
      <c r="JOW23" s="271"/>
      <c r="JOX23" s="271"/>
      <c r="JOY23" s="271"/>
      <c r="JOZ23" s="271"/>
      <c r="JPF23" s="270"/>
      <c r="JPG23" s="271"/>
      <c r="JPH23" s="271"/>
      <c r="JPI23" s="271"/>
      <c r="JPJ23" s="271"/>
      <c r="JPK23" s="271"/>
      <c r="JPL23" s="271"/>
      <c r="JPR23" s="270"/>
      <c r="JPS23" s="271"/>
      <c r="JPT23" s="271"/>
      <c r="JPU23" s="271"/>
      <c r="JPV23" s="271"/>
      <c r="JPW23" s="271"/>
      <c r="JPX23" s="271"/>
      <c r="JQD23" s="270"/>
      <c r="JQE23" s="271"/>
      <c r="JQF23" s="271"/>
      <c r="JQG23" s="271"/>
      <c r="JQH23" s="271"/>
      <c r="JQI23" s="271"/>
      <c r="JQJ23" s="271"/>
      <c r="JQP23" s="270"/>
      <c r="JQQ23" s="271"/>
      <c r="JQR23" s="271"/>
      <c r="JQS23" s="271"/>
      <c r="JQT23" s="271"/>
      <c r="JQU23" s="271"/>
      <c r="JQV23" s="271"/>
      <c r="JRB23" s="270"/>
      <c r="JRC23" s="271"/>
      <c r="JRD23" s="271"/>
      <c r="JRE23" s="271"/>
      <c r="JRF23" s="271"/>
      <c r="JRG23" s="271"/>
      <c r="JRH23" s="271"/>
      <c r="JRN23" s="270"/>
      <c r="JRO23" s="271"/>
      <c r="JRP23" s="271"/>
      <c r="JRQ23" s="271"/>
      <c r="JRR23" s="271"/>
      <c r="JRS23" s="271"/>
      <c r="JRT23" s="271"/>
      <c r="JRZ23" s="270"/>
      <c r="JSA23" s="271"/>
      <c r="JSB23" s="271"/>
      <c r="JSC23" s="271"/>
      <c r="JSD23" s="271"/>
      <c r="JSE23" s="271"/>
      <c r="JSF23" s="271"/>
      <c r="JSL23" s="270"/>
      <c r="JSM23" s="271"/>
      <c r="JSN23" s="271"/>
      <c r="JSO23" s="271"/>
      <c r="JSP23" s="271"/>
      <c r="JSQ23" s="271"/>
      <c r="JSR23" s="271"/>
      <c r="JSX23" s="270"/>
      <c r="JSY23" s="271"/>
      <c r="JSZ23" s="271"/>
      <c r="JTA23" s="271"/>
      <c r="JTB23" s="271"/>
      <c r="JTC23" s="271"/>
      <c r="JTD23" s="271"/>
      <c r="JTJ23" s="270"/>
      <c r="JTK23" s="271"/>
      <c r="JTL23" s="271"/>
      <c r="JTM23" s="271"/>
      <c r="JTN23" s="271"/>
      <c r="JTO23" s="271"/>
      <c r="JTP23" s="271"/>
      <c r="JTV23" s="270"/>
      <c r="JTW23" s="271"/>
      <c r="JTX23" s="271"/>
      <c r="JTY23" s="271"/>
      <c r="JTZ23" s="271"/>
      <c r="JUA23" s="271"/>
      <c r="JUB23" s="271"/>
      <c r="JUH23" s="270"/>
      <c r="JUI23" s="271"/>
      <c r="JUJ23" s="271"/>
      <c r="JUK23" s="271"/>
      <c r="JUL23" s="271"/>
      <c r="JUM23" s="271"/>
      <c r="JUN23" s="271"/>
      <c r="JUT23" s="270"/>
      <c r="JUU23" s="271"/>
      <c r="JUV23" s="271"/>
      <c r="JUW23" s="271"/>
      <c r="JUX23" s="271"/>
      <c r="JUY23" s="271"/>
      <c r="JUZ23" s="271"/>
      <c r="JVF23" s="270"/>
      <c r="JVG23" s="271"/>
      <c r="JVH23" s="271"/>
      <c r="JVI23" s="271"/>
      <c r="JVJ23" s="271"/>
      <c r="JVK23" s="271"/>
      <c r="JVL23" s="271"/>
      <c r="JVR23" s="270"/>
      <c r="JVS23" s="271"/>
      <c r="JVT23" s="271"/>
      <c r="JVU23" s="271"/>
      <c r="JVV23" s="271"/>
      <c r="JVW23" s="271"/>
      <c r="JVX23" s="271"/>
      <c r="JWD23" s="270"/>
      <c r="JWE23" s="271"/>
      <c r="JWF23" s="271"/>
      <c r="JWG23" s="271"/>
      <c r="JWH23" s="271"/>
      <c r="JWI23" s="271"/>
      <c r="JWJ23" s="271"/>
      <c r="JWP23" s="270"/>
      <c r="JWQ23" s="271"/>
      <c r="JWR23" s="271"/>
      <c r="JWS23" s="271"/>
      <c r="JWT23" s="271"/>
      <c r="JWU23" s="271"/>
      <c r="JWV23" s="271"/>
      <c r="JXB23" s="270"/>
      <c r="JXC23" s="271"/>
      <c r="JXD23" s="271"/>
      <c r="JXE23" s="271"/>
      <c r="JXF23" s="271"/>
      <c r="JXG23" s="271"/>
      <c r="JXH23" s="271"/>
      <c r="JXN23" s="270"/>
      <c r="JXO23" s="271"/>
      <c r="JXP23" s="271"/>
      <c r="JXQ23" s="271"/>
      <c r="JXR23" s="271"/>
      <c r="JXS23" s="271"/>
      <c r="JXT23" s="271"/>
      <c r="JXZ23" s="270"/>
      <c r="JYA23" s="271"/>
      <c r="JYB23" s="271"/>
      <c r="JYC23" s="271"/>
      <c r="JYD23" s="271"/>
      <c r="JYE23" s="271"/>
      <c r="JYF23" s="271"/>
      <c r="JYL23" s="270"/>
      <c r="JYM23" s="271"/>
      <c r="JYN23" s="271"/>
      <c r="JYO23" s="271"/>
      <c r="JYP23" s="271"/>
      <c r="JYQ23" s="271"/>
      <c r="JYR23" s="271"/>
      <c r="JYX23" s="270"/>
      <c r="JYY23" s="271"/>
      <c r="JYZ23" s="271"/>
      <c r="JZA23" s="271"/>
      <c r="JZB23" s="271"/>
      <c r="JZC23" s="271"/>
      <c r="JZD23" s="271"/>
      <c r="JZJ23" s="270"/>
      <c r="JZK23" s="271"/>
      <c r="JZL23" s="271"/>
      <c r="JZM23" s="271"/>
      <c r="JZN23" s="271"/>
      <c r="JZO23" s="271"/>
      <c r="JZP23" s="271"/>
      <c r="JZV23" s="270"/>
      <c r="JZW23" s="271"/>
      <c r="JZX23" s="271"/>
      <c r="JZY23" s="271"/>
      <c r="JZZ23" s="271"/>
      <c r="KAA23" s="271"/>
      <c r="KAB23" s="271"/>
      <c r="KAH23" s="270"/>
      <c r="KAI23" s="271"/>
      <c r="KAJ23" s="271"/>
      <c r="KAK23" s="271"/>
      <c r="KAL23" s="271"/>
      <c r="KAM23" s="271"/>
      <c r="KAN23" s="271"/>
      <c r="KAT23" s="270"/>
      <c r="KAU23" s="271"/>
      <c r="KAV23" s="271"/>
      <c r="KAW23" s="271"/>
      <c r="KAX23" s="271"/>
      <c r="KAY23" s="271"/>
      <c r="KAZ23" s="271"/>
      <c r="KBF23" s="270"/>
      <c r="KBG23" s="271"/>
      <c r="KBH23" s="271"/>
      <c r="KBI23" s="271"/>
      <c r="KBJ23" s="271"/>
      <c r="KBK23" s="271"/>
      <c r="KBL23" s="271"/>
      <c r="KBR23" s="270"/>
      <c r="KBS23" s="271"/>
      <c r="KBT23" s="271"/>
      <c r="KBU23" s="271"/>
      <c r="KBV23" s="271"/>
      <c r="KBW23" s="271"/>
      <c r="KBX23" s="271"/>
      <c r="KCD23" s="270"/>
      <c r="KCE23" s="271"/>
      <c r="KCF23" s="271"/>
      <c r="KCG23" s="271"/>
      <c r="KCH23" s="271"/>
      <c r="KCI23" s="271"/>
      <c r="KCJ23" s="271"/>
      <c r="KCP23" s="270"/>
      <c r="KCQ23" s="271"/>
      <c r="KCR23" s="271"/>
      <c r="KCS23" s="271"/>
      <c r="KCT23" s="271"/>
      <c r="KCU23" s="271"/>
      <c r="KCV23" s="271"/>
      <c r="KDB23" s="270"/>
      <c r="KDC23" s="271"/>
      <c r="KDD23" s="271"/>
      <c r="KDE23" s="271"/>
      <c r="KDF23" s="271"/>
      <c r="KDG23" s="271"/>
      <c r="KDH23" s="271"/>
      <c r="KDN23" s="270"/>
      <c r="KDO23" s="271"/>
      <c r="KDP23" s="271"/>
      <c r="KDQ23" s="271"/>
      <c r="KDR23" s="271"/>
      <c r="KDS23" s="271"/>
      <c r="KDT23" s="271"/>
      <c r="KDZ23" s="270"/>
      <c r="KEA23" s="271"/>
      <c r="KEB23" s="271"/>
      <c r="KEC23" s="271"/>
      <c r="KED23" s="271"/>
      <c r="KEE23" s="271"/>
      <c r="KEF23" s="271"/>
      <c r="KEL23" s="270"/>
      <c r="KEM23" s="271"/>
      <c r="KEN23" s="271"/>
      <c r="KEO23" s="271"/>
      <c r="KEP23" s="271"/>
      <c r="KEQ23" s="271"/>
      <c r="KER23" s="271"/>
      <c r="KEX23" s="270"/>
      <c r="KEY23" s="271"/>
      <c r="KEZ23" s="271"/>
      <c r="KFA23" s="271"/>
      <c r="KFB23" s="271"/>
      <c r="KFC23" s="271"/>
      <c r="KFD23" s="271"/>
      <c r="KFJ23" s="270"/>
      <c r="KFK23" s="271"/>
      <c r="KFL23" s="271"/>
      <c r="KFM23" s="271"/>
      <c r="KFN23" s="271"/>
      <c r="KFO23" s="271"/>
      <c r="KFP23" s="271"/>
      <c r="KFV23" s="270"/>
      <c r="KFW23" s="271"/>
      <c r="KFX23" s="271"/>
      <c r="KFY23" s="271"/>
      <c r="KFZ23" s="271"/>
      <c r="KGA23" s="271"/>
      <c r="KGB23" s="271"/>
      <c r="KGH23" s="270"/>
      <c r="KGI23" s="271"/>
      <c r="KGJ23" s="271"/>
      <c r="KGK23" s="271"/>
      <c r="KGL23" s="271"/>
      <c r="KGM23" s="271"/>
      <c r="KGN23" s="271"/>
      <c r="KGT23" s="270"/>
      <c r="KGU23" s="271"/>
      <c r="KGV23" s="271"/>
      <c r="KGW23" s="271"/>
      <c r="KGX23" s="271"/>
      <c r="KGY23" s="271"/>
      <c r="KGZ23" s="271"/>
      <c r="KHF23" s="270"/>
      <c r="KHG23" s="271"/>
      <c r="KHH23" s="271"/>
      <c r="KHI23" s="271"/>
      <c r="KHJ23" s="271"/>
      <c r="KHK23" s="271"/>
      <c r="KHL23" s="271"/>
      <c r="KHR23" s="270"/>
      <c r="KHS23" s="271"/>
      <c r="KHT23" s="271"/>
      <c r="KHU23" s="271"/>
      <c r="KHV23" s="271"/>
      <c r="KHW23" s="271"/>
      <c r="KHX23" s="271"/>
      <c r="KID23" s="270"/>
      <c r="KIE23" s="271"/>
      <c r="KIF23" s="271"/>
      <c r="KIG23" s="271"/>
      <c r="KIH23" s="271"/>
      <c r="KII23" s="271"/>
      <c r="KIJ23" s="271"/>
      <c r="KIP23" s="270"/>
      <c r="KIQ23" s="271"/>
      <c r="KIR23" s="271"/>
      <c r="KIS23" s="271"/>
      <c r="KIT23" s="271"/>
      <c r="KIU23" s="271"/>
      <c r="KIV23" s="271"/>
      <c r="KJB23" s="270"/>
      <c r="KJC23" s="271"/>
      <c r="KJD23" s="271"/>
      <c r="KJE23" s="271"/>
      <c r="KJF23" s="271"/>
      <c r="KJG23" s="271"/>
      <c r="KJH23" s="271"/>
      <c r="KJN23" s="270"/>
      <c r="KJO23" s="271"/>
      <c r="KJP23" s="271"/>
      <c r="KJQ23" s="271"/>
      <c r="KJR23" s="271"/>
      <c r="KJS23" s="271"/>
      <c r="KJT23" s="271"/>
      <c r="KJZ23" s="270"/>
      <c r="KKA23" s="271"/>
      <c r="KKB23" s="271"/>
      <c r="KKC23" s="271"/>
      <c r="KKD23" s="271"/>
      <c r="KKE23" s="271"/>
      <c r="KKF23" s="271"/>
      <c r="KKL23" s="270"/>
      <c r="KKM23" s="271"/>
      <c r="KKN23" s="271"/>
      <c r="KKO23" s="271"/>
      <c r="KKP23" s="271"/>
      <c r="KKQ23" s="271"/>
      <c r="KKR23" s="271"/>
      <c r="KKX23" s="270"/>
      <c r="KKY23" s="271"/>
      <c r="KKZ23" s="271"/>
      <c r="KLA23" s="271"/>
      <c r="KLB23" s="271"/>
      <c r="KLC23" s="271"/>
      <c r="KLD23" s="271"/>
      <c r="KLJ23" s="270"/>
      <c r="KLK23" s="271"/>
      <c r="KLL23" s="271"/>
      <c r="KLM23" s="271"/>
      <c r="KLN23" s="271"/>
      <c r="KLO23" s="271"/>
      <c r="KLP23" s="271"/>
      <c r="KLV23" s="270"/>
      <c r="KLW23" s="271"/>
      <c r="KLX23" s="271"/>
      <c r="KLY23" s="271"/>
      <c r="KLZ23" s="271"/>
      <c r="KMA23" s="271"/>
      <c r="KMB23" s="271"/>
      <c r="KMH23" s="270"/>
      <c r="KMI23" s="271"/>
      <c r="KMJ23" s="271"/>
      <c r="KMK23" s="271"/>
      <c r="KML23" s="271"/>
      <c r="KMM23" s="271"/>
      <c r="KMN23" s="271"/>
      <c r="KMT23" s="270"/>
      <c r="KMU23" s="271"/>
      <c r="KMV23" s="271"/>
      <c r="KMW23" s="271"/>
      <c r="KMX23" s="271"/>
      <c r="KMY23" s="271"/>
      <c r="KMZ23" s="271"/>
      <c r="KNF23" s="270"/>
      <c r="KNG23" s="271"/>
      <c r="KNH23" s="271"/>
      <c r="KNI23" s="271"/>
      <c r="KNJ23" s="271"/>
      <c r="KNK23" s="271"/>
      <c r="KNL23" s="271"/>
      <c r="KNR23" s="270"/>
      <c r="KNS23" s="271"/>
      <c r="KNT23" s="271"/>
      <c r="KNU23" s="271"/>
      <c r="KNV23" s="271"/>
      <c r="KNW23" s="271"/>
      <c r="KNX23" s="271"/>
      <c r="KOD23" s="270"/>
      <c r="KOE23" s="271"/>
      <c r="KOF23" s="271"/>
      <c r="KOG23" s="271"/>
      <c r="KOH23" s="271"/>
      <c r="KOI23" s="271"/>
      <c r="KOJ23" s="271"/>
      <c r="KOP23" s="270"/>
      <c r="KOQ23" s="271"/>
      <c r="KOR23" s="271"/>
      <c r="KOS23" s="271"/>
      <c r="KOT23" s="271"/>
      <c r="KOU23" s="271"/>
      <c r="KOV23" s="271"/>
      <c r="KPB23" s="270"/>
      <c r="KPC23" s="271"/>
      <c r="KPD23" s="271"/>
      <c r="KPE23" s="271"/>
      <c r="KPF23" s="271"/>
      <c r="KPG23" s="271"/>
      <c r="KPH23" s="271"/>
      <c r="KPN23" s="270"/>
      <c r="KPO23" s="271"/>
      <c r="KPP23" s="271"/>
      <c r="KPQ23" s="271"/>
      <c r="KPR23" s="271"/>
      <c r="KPS23" s="271"/>
      <c r="KPT23" s="271"/>
      <c r="KPZ23" s="270"/>
      <c r="KQA23" s="271"/>
      <c r="KQB23" s="271"/>
      <c r="KQC23" s="271"/>
      <c r="KQD23" s="271"/>
      <c r="KQE23" s="271"/>
      <c r="KQF23" s="271"/>
      <c r="KQL23" s="270"/>
      <c r="KQM23" s="271"/>
      <c r="KQN23" s="271"/>
      <c r="KQO23" s="271"/>
      <c r="KQP23" s="271"/>
      <c r="KQQ23" s="271"/>
      <c r="KQR23" s="271"/>
      <c r="KQX23" s="270"/>
      <c r="KQY23" s="271"/>
      <c r="KQZ23" s="271"/>
      <c r="KRA23" s="271"/>
      <c r="KRB23" s="271"/>
      <c r="KRC23" s="271"/>
      <c r="KRD23" s="271"/>
      <c r="KRJ23" s="270"/>
      <c r="KRK23" s="271"/>
      <c r="KRL23" s="271"/>
      <c r="KRM23" s="271"/>
      <c r="KRN23" s="271"/>
      <c r="KRO23" s="271"/>
      <c r="KRP23" s="271"/>
      <c r="KRV23" s="270"/>
      <c r="KRW23" s="271"/>
      <c r="KRX23" s="271"/>
      <c r="KRY23" s="271"/>
      <c r="KRZ23" s="271"/>
      <c r="KSA23" s="271"/>
      <c r="KSB23" s="271"/>
      <c r="KSH23" s="270"/>
      <c r="KSI23" s="271"/>
      <c r="KSJ23" s="271"/>
      <c r="KSK23" s="271"/>
      <c r="KSL23" s="271"/>
      <c r="KSM23" s="271"/>
      <c r="KSN23" s="271"/>
      <c r="KST23" s="270"/>
      <c r="KSU23" s="271"/>
      <c r="KSV23" s="271"/>
      <c r="KSW23" s="271"/>
      <c r="KSX23" s="271"/>
      <c r="KSY23" s="271"/>
      <c r="KSZ23" s="271"/>
      <c r="KTF23" s="270"/>
      <c r="KTG23" s="271"/>
      <c r="KTH23" s="271"/>
      <c r="KTI23" s="271"/>
      <c r="KTJ23" s="271"/>
      <c r="KTK23" s="271"/>
      <c r="KTL23" s="271"/>
      <c r="KTR23" s="270"/>
      <c r="KTS23" s="271"/>
      <c r="KTT23" s="271"/>
      <c r="KTU23" s="271"/>
      <c r="KTV23" s="271"/>
      <c r="KTW23" s="271"/>
      <c r="KTX23" s="271"/>
      <c r="KUD23" s="270"/>
      <c r="KUE23" s="271"/>
      <c r="KUF23" s="271"/>
      <c r="KUG23" s="271"/>
      <c r="KUH23" s="271"/>
      <c r="KUI23" s="271"/>
      <c r="KUJ23" s="271"/>
      <c r="KUP23" s="270"/>
      <c r="KUQ23" s="271"/>
      <c r="KUR23" s="271"/>
      <c r="KUS23" s="271"/>
      <c r="KUT23" s="271"/>
      <c r="KUU23" s="271"/>
      <c r="KUV23" s="271"/>
      <c r="KVB23" s="270"/>
      <c r="KVC23" s="271"/>
      <c r="KVD23" s="271"/>
      <c r="KVE23" s="271"/>
      <c r="KVF23" s="271"/>
      <c r="KVG23" s="271"/>
      <c r="KVH23" s="271"/>
      <c r="KVN23" s="270"/>
      <c r="KVO23" s="271"/>
      <c r="KVP23" s="271"/>
      <c r="KVQ23" s="271"/>
      <c r="KVR23" s="271"/>
      <c r="KVS23" s="271"/>
      <c r="KVT23" s="271"/>
      <c r="KVZ23" s="270"/>
      <c r="KWA23" s="271"/>
      <c r="KWB23" s="271"/>
      <c r="KWC23" s="271"/>
      <c r="KWD23" s="271"/>
      <c r="KWE23" s="271"/>
      <c r="KWF23" s="271"/>
      <c r="KWL23" s="270"/>
      <c r="KWM23" s="271"/>
      <c r="KWN23" s="271"/>
      <c r="KWO23" s="271"/>
      <c r="KWP23" s="271"/>
      <c r="KWQ23" s="271"/>
      <c r="KWR23" s="271"/>
      <c r="KWX23" s="270"/>
      <c r="KWY23" s="271"/>
      <c r="KWZ23" s="271"/>
      <c r="KXA23" s="271"/>
      <c r="KXB23" s="271"/>
      <c r="KXC23" s="271"/>
      <c r="KXD23" s="271"/>
      <c r="KXJ23" s="270"/>
      <c r="KXK23" s="271"/>
      <c r="KXL23" s="271"/>
      <c r="KXM23" s="271"/>
      <c r="KXN23" s="271"/>
      <c r="KXO23" s="271"/>
      <c r="KXP23" s="271"/>
      <c r="KXV23" s="270"/>
      <c r="KXW23" s="271"/>
      <c r="KXX23" s="271"/>
      <c r="KXY23" s="271"/>
      <c r="KXZ23" s="271"/>
      <c r="KYA23" s="271"/>
      <c r="KYB23" s="271"/>
      <c r="KYH23" s="270"/>
      <c r="KYI23" s="271"/>
      <c r="KYJ23" s="271"/>
      <c r="KYK23" s="271"/>
      <c r="KYL23" s="271"/>
      <c r="KYM23" s="271"/>
      <c r="KYN23" s="271"/>
      <c r="KYT23" s="270"/>
      <c r="KYU23" s="271"/>
      <c r="KYV23" s="271"/>
      <c r="KYW23" s="271"/>
      <c r="KYX23" s="271"/>
      <c r="KYY23" s="271"/>
      <c r="KYZ23" s="271"/>
      <c r="KZF23" s="270"/>
      <c r="KZG23" s="271"/>
      <c r="KZH23" s="271"/>
      <c r="KZI23" s="271"/>
      <c r="KZJ23" s="271"/>
      <c r="KZK23" s="271"/>
      <c r="KZL23" s="271"/>
      <c r="KZR23" s="270"/>
      <c r="KZS23" s="271"/>
      <c r="KZT23" s="271"/>
      <c r="KZU23" s="271"/>
      <c r="KZV23" s="271"/>
      <c r="KZW23" s="271"/>
      <c r="KZX23" s="271"/>
      <c r="LAD23" s="270"/>
      <c r="LAE23" s="271"/>
      <c r="LAF23" s="271"/>
      <c r="LAG23" s="271"/>
      <c r="LAH23" s="271"/>
      <c r="LAI23" s="271"/>
      <c r="LAJ23" s="271"/>
      <c r="LAP23" s="270"/>
      <c r="LAQ23" s="271"/>
      <c r="LAR23" s="271"/>
      <c r="LAS23" s="271"/>
      <c r="LAT23" s="271"/>
      <c r="LAU23" s="271"/>
      <c r="LAV23" s="271"/>
      <c r="LBB23" s="270"/>
      <c r="LBC23" s="271"/>
      <c r="LBD23" s="271"/>
      <c r="LBE23" s="271"/>
      <c r="LBF23" s="271"/>
      <c r="LBG23" s="271"/>
      <c r="LBH23" s="271"/>
      <c r="LBN23" s="270"/>
      <c r="LBO23" s="271"/>
      <c r="LBP23" s="271"/>
      <c r="LBQ23" s="271"/>
      <c r="LBR23" s="271"/>
      <c r="LBS23" s="271"/>
      <c r="LBT23" s="271"/>
      <c r="LBZ23" s="270"/>
      <c r="LCA23" s="271"/>
      <c r="LCB23" s="271"/>
      <c r="LCC23" s="271"/>
      <c r="LCD23" s="271"/>
      <c r="LCE23" s="271"/>
      <c r="LCF23" s="271"/>
      <c r="LCL23" s="270"/>
      <c r="LCM23" s="271"/>
      <c r="LCN23" s="271"/>
      <c r="LCO23" s="271"/>
      <c r="LCP23" s="271"/>
      <c r="LCQ23" s="271"/>
      <c r="LCR23" s="271"/>
      <c r="LCX23" s="270"/>
      <c r="LCY23" s="271"/>
      <c r="LCZ23" s="271"/>
      <c r="LDA23" s="271"/>
      <c r="LDB23" s="271"/>
      <c r="LDC23" s="271"/>
      <c r="LDD23" s="271"/>
      <c r="LDJ23" s="270"/>
      <c r="LDK23" s="271"/>
      <c r="LDL23" s="271"/>
      <c r="LDM23" s="271"/>
      <c r="LDN23" s="271"/>
      <c r="LDO23" s="271"/>
      <c r="LDP23" s="271"/>
      <c r="LDV23" s="270"/>
      <c r="LDW23" s="271"/>
      <c r="LDX23" s="271"/>
      <c r="LDY23" s="271"/>
      <c r="LDZ23" s="271"/>
      <c r="LEA23" s="271"/>
      <c r="LEB23" s="271"/>
      <c r="LEH23" s="270"/>
      <c r="LEI23" s="271"/>
      <c r="LEJ23" s="271"/>
      <c r="LEK23" s="271"/>
      <c r="LEL23" s="271"/>
      <c r="LEM23" s="271"/>
      <c r="LEN23" s="271"/>
      <c r="LET23" s="270"/>
      <c r="LEU23" s="271"/>
      <c r="LEV23" s="271"/>
      <c r="LEW23" s="271"/>
      <c r="LEX23" s="271"/>
      <c r="LEY23" s="271"/>
      <c r="LEZ23" s="271"/>
      <c r="LFF23" s="270"/>
      <c r="LFG23" s="271"/>
      <c r="LFH23" s="271"/>
      <c r="LFI23" s="271"/>
      <c r="LFJ23" s="271"/>
      <c r="LFK23" s="271"/>
      <c r="LFL23" s="271"/>
      <c r="LFR23" s="270"/>
      <c r="LFS23" s="271"/>
      <c r="LFT23" s="271"/>
      <c r="LFU23" s="271"/>
      <c r="LFV23" s="271"/>
      <c r="LFW23" s="271"/>
      <c r="LFX23" s="271"/>
      <c r="LGD23" s="270"/>
      <c r="LGE23" s="271"/>
      <c r="LGF23" s="271"/>
      <c r="LGG23" s="271"/>
      <c r="LGH23" s="271"/>
      <c r="LGI23" s="271"/>
      <c r="LGJ23" s="271"/>
      <c r="LGP23" s="270"/>
      <c r="LGQ23" s="271"/>
      <c r="LGR23" s="271"/>
      <c r="LGS23" s="271"/>
      <c r="LGT23" s="271"/>
      <c r="LGU23" s="271"/>
      <c r="LGV23" s="271"/>
      <c r="LHB23" s="270"/>
      <c r="LHC23" s="271"/>
      <c r="LHD23" s="271"/>
      <c r="LHE23" s="271"/>
      <c r="LHF23" s="271"/>
      <c r="LHG23" s="271"/>
      <c r="LHH23" s="271"/>
      <c r="LHN23" s="270"/>
      <c r="LHO23" s="271"/>
      <c r="LHP23" s="271"/>
      <c r="LHQ23" s="271"/>
      <c r="LHR23" s="271"/>
      <c r="LHS23" s="271"/>
      <c r="LHT23" s="271"/>
      <c r="LHZ23" s="270"/>
      <c r="LIA23" s="271"/>
      <c r="LIB23" s="271"/>
      <c r="LIC23" s="271"/>
      <c r="LID23" s="271"/>
      <c r="LIE23" s="271"/>
      <c r="LIF23" s="271"/>
      <c r="LIL23" s="270"/>
      <c r="LIM23" s="271"/>
      <c r="LIN23" s="271"/>
      <c r="LIO23" s="271"/>
      <c r="LIP23" s="271"/>
      <c r="LIQ23" s="271"/>
      <c r="LIR23" s="271"/>
      <c r="LIX23" s="270"/>
      <c r="LIY23" s="271"/>
      <c r="LIZ23" s="271"/>
      <c r="LJA23" s="271"/>
      <c r="LJB23" s="271"/>
      <c r="LJC23" s="271"/>
      <c r="LJD23" s="271"/>
      <c r="LJJ23" s="270"/>
      <c r="LJK23" s="271"/>
      <c r="LJL23" s="271"/>
      <c r="LJM23" s="271"/>
      <c r="LJN23" s="271"/>
      <c r="LJO23" s="271"/>
      <c r="LJP23" s="271"/>
      <c r="LJV23" s="270"/>
      <c r="LJW23" s="271"/>
      <c r="LJX23" s="271"/>
      <c r="LJY23" s="271"/>
      <c r="LJZ23" s="271"/>
      <c r="LKA23" s="271"/>
      <c r="LKB23" s="271"/>
      <c r="LKH23" s="270"/>
      <c r="LKI23" s="271"/>
      <c r="LKJ23" s="271"/>
      <c r="LKK23" s="271"/>
      <c r="LKL23" s="271"/>
      <c r="LKM23" s="271"/>
      <c r="LKN23" s="271"/>
      <c r="LKT23" s="270"/>
      <c r="LKU23" s="271"/>
      <c r="LKV23" s="271"/>
      <c r="LKW23" s="271"/>
      <c r="LKX23" s="271"/>
      <c r="LKY23" s="271"/>
      <c r="LKZ23" s="271"/>
      <c r="LLF23" s="270"/>
      <c r="LLG23" s="271"/>
      <c r="LLH23" s="271"/>
      <c r="LLI23" s="271"/>
      <c r="LLJ23" s="271"/>
      <c r="LLK23" s="271"/>
      <c r="LLL23" s="271"/>
      <c r="LLR23" s="270"/>
      <c r="LLS23" s="271"/>
      <c r="LLT23" s="271"/>
      <c r="LLU23" s="271"/>
      <c r="LLV23" s="271"/>
      <c r="LLW23" s="271"/>
      <c r="LLX23" s="271"/>
      <c r="LMD23" s="270"/>
      <c r="LME23" s="271"/>
      <c r="LMF23" s="271"/>
      <c r="LMG23" s="271"/>
      <c r="LMH23" s="271"/>
      <c r="LMI23" s="271"/>
      <c r="LMJ23" s="271"/>
      <c r="LMP23" s="270"/>
      <c r="LMQ23" s="271"/>
      <c r="LMR23" s="271"/>
      <c r="LMS23" s="271"/>
      <c r="LMT23" s="271"/>
      <c r="LMU23" s="271"/>
      <c r="LMV23" s="271"/>
      <c r="LNB23" s="270"/>
      <c r="LNC23" s="271"/>
      <c r="LND23" s="271"/>
      <c r="LNE23" s="271"/>
      <c r="LNF23" s="271"/>
      <c r="LNG23" s="271"/>
      <c r="LNH23" s="271"/>
      <c r="LNN23" s="270"/>
      <c r="LNO23" s="271"/>
      <c r="LNP23" s="271"/>
      <c r="LNQ23" s="271"/>
      <c r="LNR23" s="271"/>
      <c r="LNS23" s="271"/>
      <c r="LNT23" s="271"/>
      <c r="LNZ23" s="270"/>
      <c r="LOA23" s="271"/>
      <c r="LOB23" s="271"/>
      <c r="LOC23" s="271"/>
      <c r="LOD23" s="271"/>
      <c r="LOE23" s="271"/>
      <c r="LOF23" s="271"/>
      <c r="LOL23" s="270"/>
      <c r="LOM23" s="271"/>
      <c r="LON23" s="271"/>
      <c r="LOO23" s="271"/>
      <c r="LOP23" s="271"/>
      <c r="LOQ23" s="271"/>
      <c r="LOR23" s="271"/>
      <c r="LOX23" s="270"/>
      <c r="LOY23" s="271"/>
      <c r="LOZ23" s="271"/>
      <c r="LPA23" s="271"/>
      <c r="LPB23" s="271"/>
      <c r="LPC23" s="271"/>
      <c r="LPD23" s="271"/>
      <c r="LPJ23" s="270"/>
      <c r="LPK23" s="271"/>
      <c r="LPL23" s="271"/>
      <c r="LPM23" s="271"/>
      <c r="LPN23" s="271"/>
      <c r="LPO23" s="271"/>
      <c r="LPP23" s="271"/>
      <c r="LPV23" s="270"/>
      <c r="LPW23" s="271"/>
      <c r="LPX23" s="271"/>
      <c r="LPY23" s="271"/>
      <c r="LPZ23" s="271"/>
      <c r="LQA23" s="271"/>
      <c r="LQB23" s="271"/>
      <c r="LQH23" s="270"/>
      <c r="LQI23" s="271"/>
      <c r="LQJ23" s="271"/>
      <c r="LQK23" s="271"/>
      <c r="LQL23" s="271"/>
      <c r="LQM23" s="271"/>
      <c r="LQN23" s="271"/>
      <c r="LQT23" s="270"/>
      <c r="LQU23" s="271"/>
      <c r="LQV23" s="271"/>
      <c r="LQW23" s="271"/>
      <c r="LQX23" s="271"/>
      <c r="LQY23" s="271"/>
      <c r="LQZ23" s="271"/>
      <c r="LRF23" s="270"/>
      <c r="LRG23" s="271"/>
      <c r="LRH23" s="271"/>
      <c r="LRI23" s="271"/>
      <c r="LRJ23" s="271"/>
      <c r="LRK23" s="271"/>
      <c r="LRL23" s="271"/>
      <c r="LRR23" s="270"/>
      <c r="LRS23" s="271"/>
      <c r="LRT23" s="271"/>
      <c r="LRU23" s="271"/>
      <c r="LRV23" s="271"/>
      <c r="LRW23" s="271"/>
      <c r="LRX23" s="271"/>
      <c r="LSD23" s="270"/>
      <c r="LSE23" s="271"/>
      <c r="LSF23" s="271"/>
      <c r="LSG23" s="271"/>
      <c r="LSH23" s="271"/>
      <c r="LSI23" s="271"/>
      <c r="LSJ23" s="271"/>
      <c r="LSP23" s="270"/>
      <c r="LSQ23" s="271"/>
      <c r="LSR23" s="271"/>
      <c r="LSS23" s="271"/>
      <c r="LST23" s="271"/>
      <c r="LSU23" s="271"/>
      <c r="LSV23" s="271"/>
      <c r="LTB23" s="270"/>
      <c r="LTC23" s="271"/>
      <c r="LTD23" s="271"/>
      <c r="LTE23" s="271"/>
      <c r="LTF23" s="271"/>
      <c r="LTG23" s="271"/>
      <c r="LTH23" s="271"/>
      <c r="LTN23" s="270"/>
      <c r="LTO23" s="271"/>
      <c r="LTP23" s="271"/>
      <c r="LTQ23" s="271"/>
      <c r="LTR23" s="271"/>
      <c r="LTS23" s="271"/>
      <c r="LTT23" s="271"/>
      <c r="LTZ23" s="270"/>
      <c r="LUA23" s="271"/>
      <c r="LUB23" s="271"/>
      <c r="LUC23" s="271"/>
      <c r="LUD23" s="271"/>
      <c r="LUE23" s="271"/>
      <c r="LUF23" s="271"/>
      <c r="LUL23" s="270"/>
      <c r="LUM23" s="271"/>
      <c r="LUN23" s="271"/>
      <c r="LUO23" s="271"/>
      <c r="LUP23" s="271"/>
      <c r="LUQ23" s="271"/>
      <c r="LUR23" s="271"/>
      <c r="LUX23" s="270"/>
      <c r="LUY23" s="271"/>
      <c r="LUZ23" s="271"/>
      <c r="LVA23" s="271"/>
      <c r="LVB23" s="271"/>
      <c r="LVC23" s="271"/>
      <c r="LVD23" s="271"/>
      <c r="LVJ23" s="270"/>
      <c r="LVK23" s="271"/>
      <c r="LVL23" s="271"/>
      <c r="LVM23" s="271"/>
      <c r="LVN23" s="271"/>
      <c r="LVO23" s="271"/>
      <c r="LVP23" s="271"/>
      <c r="LVV23" s="270"/>
      <c r="LVW23" s="271"/>
      <c r="LVX23" s="271"/>
      <c r="LVY23" s="271"/>
      <c r="LVZ23" s="271"/>
      <c r="LWA23" s="271"/>
      <c r="LWB23" s="271"/>
      <c r="LWH23" s="270"/>
      <c r="LWI23" s="271"/>
      <c r="LWJ23" s="271"/>
      <c r="LWK23" s="271"/>
      <c r="LWL23" s="271"/>
      <c r="LWM23" s="271"/>
      <c r="LWN23" s="271"/>
      <c r="LWT23" s="270"/>
      <c r="LWU23" s="271"/>
      <c r="LWV23" s="271"/>
      <c r="LWW23" s="271"/>
      <c r="LWX23" s="271"/>
      <c r="LWY23" s="271"/>
      <c r="LWZ23" s="271"/>
      <c r="LXF23" s="270"/>
      <c r="LXG23" s="271"/>
      <c r="LXH23" s="271"/>
      <c r="LXI23" s="271"/>
      <c r="LXJ23" s="271"/>
      <c r="LXK23" s="271"/>
      <c r="LXL23" s="271"/>
      <c r="LXR23" s="270"/>
      <c r="LXS23" s="271"/>
      <c r="LXT23" s="271"/>
      <c r="LXU23" s="271"/>
      <c r="LXV23" s="271"/>
      <c r="LXW23" s="271"/>
      <c r="LXX23" s="271"/>
      <c r="LYD23" s="270"/>
      <c r="LYE23" s="271"/>
      <c r="LYF23" s="271"/>
      <c r="LYG23" s="271"/>
      <c r="LYH23" s="271"/>
      <c r="LYI23" s="271"/>
      <c r="LYJ23" s="271"/>
      <c r="LYP23" s="270"/>
      <c r="LYQ23" s="271"/>
      <c r="LYR23" s="271"/>
      <c r="LYS23" s="271"/>
      <c r="LYT23" s="271"/>
      <c r="LYU23" s="271"/>
      <c r="LYV23" s="271"/>
      <c r="LZB23" s="270"/>
      <c r="LZC23" s="271"/>
      <c r="LZD23" s="271"/>
      <c r="LZE23" s="271"/>
      <c r="LZF23" s="271"/>
      <c r="LZG23" s="271"/>
      <c r="LZH23" s="271"/>
      <c r="LZN23" s="270"/>
      <c r="LZO23" s="271"/>
      <c r="LZP23" s="271"/>
      <c r="LZQ23" s="271"/>
      <c r="LZR23" s="271"/>
      <c r="LZS23" s="271"/>
      <c r="LZT23" s="271"/>
      <c r="LZZ23" s="270"/>
      <c r="MAA23" s="271"/>
      <c r="MAB23" s="271"/>
      <c r="MAC23" s="271"/>
      <c r="MAD23" s="271"/>
      <c r="MAE23" s="271"/>
      <c r="MAF23" s="271"/>
      <c r="MAL23" s="270"/>
      <c r="MAM23" s="271"/>
      <c r="MAN23" s="271"/>
      <c r="MAO23" s="271"/>
      <c r="MAP23" s="271"/>
      <c r="MAQ23" s="271"/>
      <c r="MAR23" s="271"/>
      <c r="MAX23" s="270"/>
      <c r="MAY23" s="271"/>
      <c r="MAZ23" s="271"/>
      <c r="MBA23" s="271"/>
      <c r="MBB23" s="271"/>
      <c r="MBC23" s="271"/>
      <c r="MBD23" s="271"/>
      <c r="MBJ23" s="270"/>
      <c r="MBK23" s="271"/>
      <c r="MBL23" s="271"/>
      <c r="MBM23" s="271"/>
      <c r="MBN23" s="271"/>
      <c r="MBO23" s="271"/>
      <c r="MBP23" s="271"/>
      <c r="MBV23" s="270"/>
      <c r="MBW23" s="271"/>
      <c r="MBX23" s="271"/>
      <c r="MBY23" s="271"/>
      <c r="MBZ23" s="271"/>
      <c r="MCA23" s="271"/>
      <c r="MCB23" s="271"/>
      <c r="MCH23" s="270"/>
      <c r="MCI23" s="271"/>
      <c r="MCJ23" s="271"/>
      <c r="MCK23" s="271"/>
      <c r="MCL23" s="271"/>
      <c r="MCM23" s="271"/>
      <c r="MCN23" s="271"/>
      <c r="MCT23" s="270"/>
      <c r="MCU23" s="271"/>
      <c r="MCV23" s="271"/>
      <c r="MCW23" s="271"/>
      <c r="MCX23" s="271"/>
      <c r="MCY23" s="271"/>
      <c r="MCZ23" s="271"/>
      <c r="MDF23" s="270"/>
      <c r="MDG23" s="271"/>
      <c r="MDH23" s="271"/>
      <c r="MDI23" s="271"/>
      <c r="MDJ23" s="271"/>
      <c r="MDK23" s="271"/>
      <c r="MDL23" s="271"/>
      <c r="MDR23" s="270"/>
      <c r="MDS23" s="271"/>
      <c r="MDT23" s="271"/>
      <c r="MDU23" s="271"/>
      <c r="MDV23" s="271"/>
      <c r="MDW23" s="271"/>
      <c r="MDX23" s="271"/>
      <c r="MED23" s="270"/>
      <c r="MEE23" s="271"/>
      <c r="MEF23" s="271"/>
      <c r="MEG23" s="271"/>
      <c r="MEH23" s="271"/>
      <c r="MEI23" s="271"/>
      <c r="MEJ23" s="271"/>
      <c r="MEP23" s="270"/>
      <c r="MEQ23" s="271"/>
      <c r="MER23" s="271"/>
      <c r="MES23" s="271"/>
      <c r="MET23" s="271"/>
      <c r="MEU23" s="271"/>
      <c r="MEV23" s="271"/>
      <c r="MFB23" s="270"/>
      <c r="MFC23" s="271"/>
      <c r="MFD23" s="271"/>
      <c r="MFE23" s="271"/>
      <c r="MFF23" s="271"/>
      <c r="MFG23" s="271"/>
      <c r="MFH23" s="271"/>
      <c r="MFN23" s="270"/>
      <c r="MFO23" s="271"/>
      <c r="MFP23" s="271"/>
      <c r="MFQ23" s="271"/>
      <c r="MFR23" s="271"/>
      <c r="MFS23" s="271"/>
      <c r="MFT23" s="271"/>
      <c r="MFZ23" s="270"/>
      <c r="MGA23" s="271"/>
      <c r="MGB23" s="271"/>
      <c r="MGC23" s="271"/>
      <c r="MGD23" s="271"/>
      <c r="MGE23" s="271"/>
      <c r="MGF23" s="271"/>
      <c r="MGL23" s="270"/>
      <c r="MGM23" s="271"/>
      <c r="MGN23" s="271"/>
      <c r="MGO23" s="271"/>
      <c r="MGP23" s="271"/>
      <c r="MGQ23" s="271"/>
      <c r="MGR23" s="271"/>
      <c r="MGX23" s="270"/>
      <c r="MGY23" s="271"/>
      <c r="MGZ23" s="271"/>
      <c r="MHA23" s="271"/>
      <c r="MHB23" s="271"/>
      <c r="MHC23" s="271"/>
      <c r="MHD23" s="271"/>
      <c r="MHJ23" s="270"/>
      <c r="MHK23" s="271"/>
      <c r="MHL23" s="271"/>
      <c r="MHM23" s="271"/>
      <c r="MHN23" s="271"/>
      <c r="MHO23" s="271"/>
      <c r="MHP23" s="271"/>
      <c r="MHV23" s="270"/>
      <c r="MHW23" s="271"/>
      <c r="MHX23" s="271"/>
      <c r="MHY23" s="271"/>
      <c r="MHZ23" s="271"/>
      <c r="MIA23" s="271"/>
      <c r="MIB23" s="271"/>
      <c r="MIH23" s="270"/>
      <c r="MII23" s="271"/>
      <c r="MIJ23" s="271"/>
      <c r="MIK23" s="271"/>
      <c r="MIL23" s="271"/>
      <c r="MIM23" s="271"/>
      <c r="MIN23" s="271"/>
      <c r="MIT23" s="270"/>
      <c r="MIU23" s="271"/>
      <c r="MIV23" s="271"/>
      <c r="MIW23" s="271"/>
      <c r="MIX23" s="271"/>
      <c r="MIY23" s="271"/>
      <c r="MIZ23" s="271"/>
      <c r="MJF23" s="270"/>
      <c r="MJG23" s="271"/>
      <c r="MJH23" s="271"/>
      <c r="MJI23" s="271"/>
      <c r="MJJ23" s="271"/>
      <c r="MJK23" s="271"/>
      <c r="MJL23" s="271"/>
      <c r="MJR23" s="270"/>
      <c r="MJS23" s="271"/>
      <c r="MJT23" s="271"/>
      <c r="MJU23" s="271"/>
      <c r="MJV23" s="271"/>
      <c r="MJW23" s="271"/>
      <c r="MJX23" s="271"/>
      <c r="MKD23" s="270"/>
      <c r="MKE23" s="271"/>
      <c r="MKF23" s="271"/>
      <c r="MKG23" s="271"/>
      <c r="MKH23" s="271"/>
      <c r="MKI23" s="271"/>
      <c r="MKJ23" s="271"/>
      <c r="MKP23" s="270"/>
      <c r="MKQ23" s="271"/>
      <c r="MKR23" s="271"/>
      <c r="MKS23" s="271"/>
      <c r="MKT23" s="271"/>
      <c r="MKU23" s="271"/>
      <c r="MKV23" s="271"/>
      <c r="MLB23" s="270"/>
      <c r="MLC23" s="271"/>
      <c r="MLD23" s="271"/>
      <c r="MLE23" s="271"/>
      <c r="MLF23" s="271"/>
      <c r="MLG23" s="271"/>
      <c r="MLH23" s="271"/>
      <c r="MLN23" s="270"/>
      <c r="MLO23" s="271"/>
      <c r="MLP23" s="271"/>
      <c r="MLQ23" s="271"/>
      <c r="MLR23" s="271"/>
      <c r="MLS23" s="271"/>
      <c r="MLT23" s="271"/>
      <c r="MLZ23" s="270"/>
      <c r="MMA23" s="271"/>
      <c r="MMB23" s="271"/>
      <c r="MMC23" s="271"/>
      <c r="MMD23" s="271"/>
      <c r="MME23" s="271"/>
      <c r="MMF23" s="271"/>
      <c r="MML23" s="270"/>
      <c r="MMM23" s="271"/>
      <c r="MMN23" s="271"/>
      <c r="MMO23" s="271"/>
      <c r="MMP23" s="271"/>
      <c r="MMQ23" s="271"/>
      <c r="MMR23" s="271"/>
      <c r="MMX23" s="270"/>
      <c r="MMY23" s="271"/>
      <c r="MMZ23" s="271"/>
      <c r="MNA23" s="271"/>
      <c r="MNB23" s="271"/>
      <c r="MNC23" s="271"/>
      <c r="MND23" s="271"/>
      <c r="MNJ23" s="270"/>
      <c r="MNK23" s="271"/>
      <c r="MNL23" s="271"/>
      <c r="MNM23" s="271"/>
      <c r="MNN23" s="271"/>
      <c r="MNO23" s="271"/>
      <c r="MNP23" s="271"/>
      <c r="MNV23" s="270"/>
      <c r="MNW23" s="271"/>
      <c r="MNX23" s="271"/>
      <c r="MNY23" s="271"/>
      <c r="MNZ23" s="271"/>
      <c r="MOA23" s="271"/>
      <c r="MOB23" s="271"/>
      <c r="MOH23" s="270"/>
      <c r="MOI23" s="271"/>
      <c r="MOJ23" s="271"/>
      <c r="MOK23" s="271"/>
      <c r="MOL23" s="271"/>
      <c r="MOM23" s="271"/>
      <c r="MON23" s="271"/>
      <c r="MOT23" s="270"/>
      <c r="MOU23" s="271"/>
      <c r="MOV23" s="271"/>
      <c r="MOW23" s="271"/>
      <c r="MOX23" s="271"/>
      <c r="MOY23" s="271"/>
      <c r="MOZ23" s="271"/>
      <c r="MPF23" s="270"/>
      <c r="MPG23" s="271"/>
      <c r="MPH23" s="271"/>
      <c r="MPI23" s="271"/>
      <c r="MPJ23" s="271"/>
      <c r="MPK23" s="271"/>
      <c r="MPL23" s="271"/>
      <c r="MPR23" s="270"/>
      <c r="MPS23" s="271"/>
      <c r="MPT23" s="271"/>
      <c r="MPU23" s="271"/>
      <c r="MPV23" s="271"/>
      <c r="MPW23" s="271"/>
      <c r="MPX23" s="271"/>
      <c r="MQD23" s="270"/>
      <c r="MQE23" s="271"/>
      <c r="MQF23" s="271"/>
      <c r="MQG23" s="271"/>
      <c r="MQH23" s="271"/>
      <c r="MQI23" s="271"/>
      <c r="MQJ23" s="271"/>
      <c r="MQP23" s="270"/>
      <c r="MQQ23" s="271"/>
      <c r="MQR23" s="271"/>
      <c r="MQS23" s="271"/>
      <c r="MQT23" s="271"/>
      <c r="MQU23" s="271"/>
      <c r="MQV23" s="271"/>
      <c r="MRB23" s="270"/>
      <c r="MRC23" s="271"/>
      <c r="MRD23" s="271"/>
      <c r="MRE23" s="271"/>
      <c r="MRF23" s="271"/>
      <c r="MRG23" s="271"/>
      <c r="MRH23" s="271"/>
      <c r="MRN23" s="270"/>
      <c r="MRO23" s="271"/>
      <c r="MRP23" s="271"/>
      <c r="MRQ23" s="271"/>
      <c r="MRR23" s="271"/>
      <c r="MRS23" s="271"/>
      <c r="MRT23" s="271"/>
      <c r="MRZ23" s="270"/>
      <c r="MSA23" s="271"/>
      <c r="MSB23" s="271"/>
      <c r="MSC23" s="271"/>
      <c r="MSD23" s="271"/>
      <c r="MSE23" s="271"/>
      <c r="MSF23" s="271"/>
      <c r="MSL23" s="270"/>
      <c r="MSM23" s="271"/>
      <c r="MSN23" s="271"/>
      <c r="MSO23" s="271"/>
      <c r="MSP23" s="271"/>
      <c r="MSQ23" s="271"/>
      <c r="MSR23" s="271"/>
      <c r="MSX23" s="270"/>
      <c r="MSY23" s="271"/>
      <c r="MSZ23" s="271"/>
      <c r="MTA23" s="271"/>
      <c r="MTB23" s="271"/>
      <c r="MTC23" s="271"/>
      <c r="MTD23" s="271"/>
      <c r="MTJ23" s="270"/>
      <c r="MTK23" s="271"/>
      <c r="MTL23" s="271"/>
      <c r="MTM23" s="271"/>
      <c r="MTN23" s="271"/>
      <c r="MTO23" s="271"/>
      <c r="MTP23" s="271"/>
      <c r="MTV23" s="270"/>
      <c r="MTW23" s="271"/>
      <c r="MTX23" s="271"/>
      <c r="MTY23" s="271"/>
      <c r="MTZ23" s="271"/>
      <c r="MUA23" s="271"/>
      <c r="MUB23" s="271"/>
      <c r="MUH23" s="270"/>
      <c r="MUI23" s="271"/>
      <c r="MUJ23" s="271"/>
      <c r="MUK23" s="271"/>
      <c r="MUL23" s="271"/>
      <c r="MUM23" s="271"/>
      <c r="MUN23" s="271"/>
      <c r="MUT23" s="270"/>
      <c r="MUU23" s="271"/>
      <c r="MUV23" s="271"/>
      <c r="MUW23" s="271"/>
      <c r="MUX23" s="271"/>
      <c r="MUY23" s="271"/>
      <c r="MUZ23" s="271"/>
      <c r="MVF23" s="270"/>
      <c r="MVG23" s="271"/>
      <c r="MVH23" s="271"/>
      <c r="MVI23" s="271"/>
      <c r="MVJ23" s="271"/>
      <c r="MVK23" s="271"/>
      <c r="MVL23" s="271"/>
      <c r="MVR23" s="270"/>
      <c r="MVS23" s="271"/>
      <c r="MVT23" s="271"/>
      <c r="MVU23" s="271"/>
      <c r="MVV23" s="271"/>
      <c r="MVW23" s="271"/>
      <c r="MVX23" s="271"/>
      <c r="MWD23" s="270"/>
      <c r="MWE23" s="271"/>
      <c r="MWF23" s="271"/>
      <c r="MWG23" s="271"/>
      <c r="MWH23" s="271"/>
      <c r="MWI23" s="271"/>
      <c r="MWJ23" s="271"/>
      <c r="MWP23" s="270"/>
      <c r="MWQ23" s="271"/>
      <c r="MWR23" s="271"/>
      <c r="MWS23" s="271"/>
      <c r="MWT23" s="271"/>
      <c r="MWU23" s="271"/>
      <c r="MWV23" s="271"/>
      <c r="MXB23" s="270"/>
      <c r="MXC23" s="271"/>
      <c r="MXD23" s="271"/>
      <c r="MXE23" s="271"/>
      <c r="MXF23" s="271"/>
      <c r="MXG23" s="271"/>
      <c r="MXH23" s="271"/>
      <c r="MXN23" s="270"/>
      <c r="MXO23" s="271"/>
      <c r="MXP23" s="271"/>
      <c r="MXQ23" s="271"/>
      <c r="MXR23" s="271"/>
      <c r="MXS23" s="271"/>
      <c r="MXT23" s="271"/>
      <c r="MXZ23" s="270"/>
      <c r="MYA23" s="271"/>
      <c r="MYB23" s="271"/>
      <c r="MYC23" s="271"/>
      <c r="MYD23" s="271"/>
      <c r="MYE23" s="271"/>
      <c r="MYF23" s="271"/>
      <c r="MYL23" s="270"/>
      <c r="MYM23" s="271"/>
      <c r="MYN23" s="271"/>
      <c r="MYO23" s="271"/>
      <c r="MYP23" s="271"/>
      <c r="MYQ23" s="271"/>
      <c r="MYR23" s="271"/>
      <c r="MYX23" s="270"/>
      <c r="MYY23" s="271"/>
      <c r="MYZ23" s="271"/>
      <c r="MZA23" s="271"/>
      <c r="MZB23" s="271"/>
      <c r="MZC23" s="271"/>
      <c r="MZD23" s="271"/>
      <c r="MZJ23" s="270"/>
      <c r="MZK23" s="271"/>
      <c r="MZL23" s="271"/>
      <c r="MZM23" s="271"/>
      <c r="MZN23" s="271"/>
      <c r="MZO23" s="271"/>
      <c r="MZP23" s="271"/>
      <c r="MZV23" s="270"/>
      <c r="MZW23" s="271"/>
      <c r="MZX23" s="271"/>
      <c r="MZY23" s="271"/>
      <c r="MZZ23" s="271"/>
      <c r="NAA23" s="271"/>
      <c r="NAB23" s="271"/>
      <c r="NAH23" s="270"/>
      <c r="NAI23" s="271"/>
      <c r="NAJ23" s="271"/>
      <c r="NAK23" s="271"/>
      <c r="NAL23" s="271"/>
      <c r="NAM23" s="271"/>
      <c r="NAN23" s="271"/>
      <c r="NAT23" s="270"/>
      <c r="NAU23" s="271"/>
      <c r="NAV23" s="271"/>
      <c r="NAW23" s="271"/>
      <c r="NAX23" s="271"/>
      <c r="NAY23" s="271"/>
      <c r="NAZ23" s="271"/>
      <c r="NBF23" s="270"/>
      <c r="NBG23" s="271"/>
      <c r="NBH23" s="271"/>
      <c r="NBI23" s="271"/>
      <c r="NBJ23" s="271"/>
      <c r="NBK23" s="271"/>
      <c r="NBL23" s="271"/>
      <c r="NBR23" s="270"/>
      <c r="NBS23" s="271"/>
      <c r="NBT23" s="271"/>
      <c r="NBU23" s="271"/>
      <c r="NBV23" s="271"/>
      <c r="NBW23" s="271"/>
      <c r="NBX23" s="271"/>
      <c r="NCD23" s="270"/>
      <c r="NCE23" s="271"/>
      <c r="NCF23" s="271"/>
      <c r="NCG23" s="271"/>
      <c r="NCH23" s="271"/>
      <c r="NCI23" s="271"/>
      <c r="NCJ23" s="271"/>
      <c r="NCP23" s="270"/>
      <c r="NCQ23" s="271"/>
      <c r="NCR23" s="271"/>
      <c r="NCS23" s="271"/>
      <c r="NCT23" s="271"/>
      <c r="NCU23" s="271"/>
      <c r="NCV23" s="271"/>
      <c r="NDB23" s="270"/>
      <c r="NDC23" s="271"/>
      <c r="NDD23" s="271"/>
      <c r="NDE23" s="271"/>
      <c r="NDF23" s="271"/>
      <c r="NDG23" s="271"/>
      <c r="NDH23" s="271"/>
      <c r="NDN23" s="270"/>
      <c r="NDO23" s="271"/>
      <c r="NDP23" s="271"/>
      <c r="NDQ23" s="271"/>
      <c r="NDR23" s="271"/>
      <c r="NDS23" s="271"/>
      <c r="NDT23" s="271"/>
      <c r="NDZ23" s="270"/>
      <c r="NEA23" s="271"/>
      <c r="NEB23" s="271"/>
      <c r="NEC23" s="271"/>
      <c r="NED23" s="271"/>
      <c r="NEE23" s="271"/>
      <c r="NEF23" s="271"/>
      <c r="NEL23" s="270"/>
      <c r="NEM23" s="271"/>
      <c r="NEN23" s="271"/>
      <c r="NEO23" s="271"/>
      <c r="NEP23" s="271"/>
      <c r="NEQ23" s="271"/>
      <c r="NER23" s="271"/>
      <c r="NEX23" s="270"/>
      <c r="NEY23" s="271"/>
      <c r="NEZ23" s="271"/>
      <c r="NFA23" s="271"/>
      <c r="NFB23" s="271"/>
      <c r="NFC23" s="271"/>
      <c r="NFD23" s="271"/>
      <c r="NFJ23" s="270"/>
      <c r="NFK23" s="271"/>
      <c r="NFL23" s="271"/>
      <c r="NFM23" s="271"/>
      <c r="NFN23" s="271"/>
      <c r="NFO23" s="271"/>
      <c r="NFP23" s="271"/>
      <c r="NFV23" s="270"/>
      <c r="NFW23" s="271"/>
      <c r="NFX23" s="271"/>
      <c r="NFY23" s="271"/>
      <c r="NFZ23" s="271"/>
      <c r="NGA23" s="271"/>
      <c r="NGB23" s="271"/>
      <c r="NGH23" s="270"/>
      <c r="NGI23" s="271"/>
      <c r="NGJ23" s="271"/>
      <c r="NGK23" s="271"/>
      <c r="NGL23" s="271"/>
      <c r="NGM23" s="271"/>
      <c r="NGN23" s="271"/>
      <c r="NGT23" s="270"/>
      <c r="NGU23" s="271"/>
      <c r="NGV23" s="271"/>
      <c r="NGW23" s="271"/>
      <c r="NGX23" s="271"/>
      <c r="NGY23" s="271"/>
      <c r="NGZ23" s="271"/>
      <c r="NHF23" s="270"/>
      <c r="NHG23" s="271"/>
      <c r="NHH23" s="271"/>
      <c r="NHI23" s="271"/>
      <c r="NHJ23" s="271"/>
      <c r="NHK23" s="271"/>
      <c r="NHL23" s="271"/>
      <c r="NHR23" s="270"/>
      <c r="NHS23" s="271"/>
      <c r="NHT23" s="271"/>
      <c r="NHU23" s="271"/>
      <c r="NHV23" s="271"/>
      <c r="NHW23" s="271"/>
      <c r="NHX23" s="271"/>
      <c r="NID23" s="270"/>
      <c r="NIE23" s="271"/>
      <c r="NIF23" s="271"/>
      <c r="NIG23" s="271"/>
      <c r="NIH23" s="271"/>
      <c r="NII23" s="271"/>
      <c r="NIJ23" s="271"/>
      <c r="NIP23" s="270"/>
      <c r="NIQ23" s="271"/>
      <c r="NIR23" s="271"/>
      <c r="NIS23" s="271"/>
      <c r="NIT23" s="271"/>
      <c r="NIU23" s="271"/>
      <c r="NIV23" s="271"/>
      <c r="NJB23" s="270"/>
      <c r="NJC23" s="271"/>
      <c r="NJD23" s="271"/>
      <c r="NJE23" s="271"/>
      <c r="NJF23" s="271"/>
      <c r="NJG23" s="271"/>
      <c r="NJH23" s="271"/>
      <c r="NJN23" s="270"/>
      <c r="NJO23" s="271"/>
      <c r="NJP23" s="271"/>
      <c r="NJQ23" s="271"/>
      <c r="NJR23" s="271"/>
      <c r="NJS23" s="271"/>
      <c r="NJT23" s="271"/>
      <c r="NJZ23" s="270"/>
      <c r="NKA23" s="271"/>
      <c r="NKB23" s="271"/>
      <c r="NKC23" s="271"/>
      <c r="NKD23" s="271"/>
      <c r="NKE23" s="271"/>
      <c r="NKF23" s="271"/>
      <c r="NKL23" s="270"/>
      <c r="NKM23" s="271"/>
      <c r="NKN23" s="271"/>
      <c r="NKO23" s="271"/>
      <c r="NKP23" s="271"/>
      <c r="NKQ23" s="271"/>
      <c r="NKR23" s="271"/>
      <c r="NKX23" s="270"/>
      <c r="NKY23" s="271"/>
      <c r="NKZ23" s="271"/>
      <c r="NLA23" s="271"/>
      <c r="NLB23" s="271"/>
      <c r="NLC23" s="271"/>
      <c r="NLD23" s="271"/>
      <c r="NLJ23" s="270"/>
      <c r="NLK23" s="271"/>
      <c r="NLL23" s="271"/>
      <c r="NLM23" s="271"/>
      <c r="NLN23" s="271"/>
      <c r="NLO23" s="271"/>
      <c r="NLP23" s="271"/>
      <c r="NLV23" s="270"/>
      <c r="NLW23" s="271"/>
      <c r="NLX23" s="271"/>
      <c r="NLY23" s="271"/>
      <c r="NLZ23" s="271"/>
      <c r="NMA23" s="271"/>
      <c r="NMB23" s="271"/>
      <c r="NMH23" s="270"/>
      <c r="NMI23" s="271"/>
      <c r="NMJ23" s="271"/>
      <c r="NMK23" s="271"/>
      <c r="NML23" s="271"/>
      <c r="NMM23" s="271"/>
      <c r="NMN23" s="271"/>
      <c r="NMT23" s="270"/>
      <c r="NMU23" s="271"/>
      <c r="NMV23" s="271"/>
      <c r="NMW23" s="271"/>
      <c r="NMX23" s="271"/>
      <c r="NMY23" s="271"/>
      <c r="NMZ23" s="271"/>
      <c r="NNF23" s="270"/>
      <c r="NNG23" s="271"/>
      <c r="NNH23" s="271"/>
      <c r="NNI23" s="271"/>
      <c r="NNJ23" s="271"/>
      <c r="NNK23" s="271"/>
      <c r="NNL23" s="271"/>
      <c r="NNR23" s="270"/>
      <c r="NNS23" s="271"/>
      <c r="NNT23" s="271"/>
      <c r="NNU23" s="271"/>
      <c r="NNV23" s="271"/>
      <c r="NNW23" s="271"/>
      <c r="NNX23" s="271"/>
      <c r="NOD23" s="270"/>
      <c r="NOE23" s="271"/>
      <c r="NOF23" s="271"/>
      <c r="NOG23" s="271"/>
      <c r="NOH23" s="271"/>
      <c r="NOI23" s="271"/>
      <c r="NOJ23" s="271"/>
      <c r="NOP23" s="270"/>
      <c r="NOQ23" s="271"/>
      <c r="NOR23" s="271"/>
      <c r="NOS23" s="271"/>
      <c r="NOT23" s="271"/>
      <c r="NOU23" s="271"/>
      <c r="NOV23" s="271"/>
      <c r="NPB23" s="270"/>
      <c r="NPC23" s="271"/>
      <c r="NPD23" s="271"/>
      <c r="NPE23" s="271"/>
      <c r="NPF23" s="271"/>
      <c r="NPG23" s="271"/>
      <c r="NPH23" s="271"/>
      <c r="NPN23" s="270"/>
      <c r="NPO23" s="271"/>
      <c r="NPP23" s="271"/>
      <c r="NPQ23" s="271"/>
      <c r="NPR23" s="271"/>
      <c r="NPS23" s="271"/>
      <c r="NPT23" s="271"/>
      <c r="NPZ23" s="270"/>
      <c r="NQA23" s="271"/>
      <c r="NQB23" s="271"/>
      <c r="NQC23" s="271"/>
      <c r="NQD23" s="271"/>
      <c r="NQE23" s="271"/>
      <c r="NQF23" s="271"/>
      <c r="NQL23" s="270"/>
      <c r="NQM23" s="271"/>
      <c r="NQN23" s="271"/>
      <c r="NQO23" s="271"/>
      <c r="NQP23" s="271"/>
      <c r="NQQ23" s="271"/>
      <c r="NQR23" s="271"/>
      <c r="NQX23" s="270"/>
      <c r="NQY23" s="271"/>
      <c r="NQZ23" s="271"/>
      <c r="NRA23" s="271"/>
      <c r="NRB23" s="271"/>
      <c r="NRC23" s="271"/>
      <c r="NRD23" s="271"/>
      <c r="NRJ23" s="270"/>
      <c r="NRK23" s="271"/>
      <c r="NRL23" s="271"/>
      <c r="NRM23" s="271"/>
      <c r="NRN23" s="271"/>
      <c r="NRO23" s="271"/>
      <c r="NRP23" s="271"/>
      <c r="NRV23" s="270"/>
      <c r="NRW23" s="271"/>
      <c r="NRX23" s="271"/>
      <c r="NRY23" s="271"/>
      <c r="NRZ23" s="271"/>
      <c r="NSA23" s="271"/>
      <c r="NSB23" s="271"/>
      <c r="NSH23" s="270"/>
      <c r="NSI23" s="271"/>
      <c r="NSJ23" s="271"/>
      <c r="NSK23" s="271"/>
      <c r="NSL23" s="271"/>
      <c r="NSM23" s="271"/>
      <c r="NSN23" s="271"/>
      <c r="NST23" s="270"/>
      <c r="NSU23" s="271"/>
      <c r="NSV23" s="271"/>
      <c r="NSW23" s="271"/>
      <c r="NSX23" s="271"/>
      <c r="NSY23" s="271"/>
      <c r="NSZ23" s="271"/>
      <c r="NTF23" s="270"/>
      <c r="NTG23" s="271"/>
      <c r="NTH23" s="271"/>
      <c r="NTI23" s="271"/>
      <c r="NTJ23" s="271"/>
      <c r="NTK23" s="271"/>
      <c r="NTL23" s="271"/>
      <c r="NTR23" s="270"/>
      <c r="NTS23" s="271"/>
      <c r="NTT23" s="271"/>
      <c r="NTU23" s="271"/>
      <c r="NTV23" s="271"/>
      <c r="NTW23" s="271"/>
      <c r="NTX23" s="271"/>
      <c r="NUD23" s="270"/>
      <c r="NUE23" s="271"/>
      <c r="NUF23" s="271"/>
      <c r="NUG23" s="271"/>
      <c r="NUH23" s="271"/>
      <c r="NUI23" s="271"/>
      <c r="NUJ23" s="271"/>
      <c r="NUP23" s="270"/>
      <c r="NUQ23" s="271"/>
      <c r="NUR23" s="271"/>
      <c r="NUS23" s="271"/>
      <c r="NUT23" s="271"/>
      <c r="NUU23" s="271"/>
      <c r="NUV23" s="271"/>
      <c r="NVB23" s="270"/>
      <c r="NVC23" s="271"/>
      <c r="NVD23" s="271"/>
      <c r="NVE23" s="271"/>
      <c r="NVF23" s="271"/>
      <c r="NVG23" s="271"/>
      <c r="NVH23" s="271"/>
      <c r="NVN23" s="270"/>
      <c r="NVO23" s="271"/>
      <c r="NVP23" s="271"/>
      <c r="NVQ23" s="271"/>
      <c r="NVR23" s="271"/>
      <c r="NVS23" s="271"/>
      <c r="NVT23" s="271"/>
      <c r="NVZ23" s="270"/>
      <c r="NWA23" s="271"/>
      <c r="NWB23" s="271"/>
      <c r="NWC23" s="271"/>
      <c r="NWD23" s="271"/>
      <c r="NWE23" s="271"/>
      <c r="NWF23" s="271"/>
      <c r="NWL23" s="270"/>
      <c r="NWM23" s="271"/>
      <c r="NWN23" s="271"/>
      <c r="NWO23" s="271"/>
      <c r="NWP23" s="271"/>
      <c r="NWQ23" s="271"/>
      <c r="NWR23" s="271"/>
      <c r="NWX23" s="270"/>
      <c r="NWY23" s="271"/>
      <c r="NWZ23" s="271"/>
      <c r="NXA23" s="271"/>
      <c r="NXB23" s="271"/>
      <c r="NXC23" s="271"/>
      <c r="NXD23" s="271"/>
      <c r="NXJ23" s="270"/>
      <c r="NXK23" s="271"/>
      <c r="NXL23" s="271"/>
      <c r="NXM23" s="271"/>
      <c r="NXN23" s="271"/>
      <c r="NXO23" s="271"/>
      <c r="NXP23" s="271"/>
      <c r="NXV23" s="270"/>
      <c r="NXW23" s="271"/>
      <c r="NXX23" s="271"/>
      <c r="NXY23" s="271"/>
      <c r="NXZ23" s="271"/>
      <c r="NYA23" s="271"/>
      <c r="NYB23" s="271"/>
      <c r="NYH23" s="270"/>
      <c r="NYI23" s="271"/>
      <c r="NYJ23" s="271"/>
      <c r="NYK23" s="271"/>
      <c r="NYL23" s="271"/>
      <c r="NYM23" s="271"/>
      <c r="NYN23" s="271"/>
      <c r="NYT23" s="270"/>
      <c r="NYU23" s="271"/>
      <c r="NYV23" s="271"/>
      <c r="NYW23" s="271"/>
      <c r="NYX23" s="271"/>
      <c r="NYY23" s="271"/>
      <c r="NYZ23" s="271"/>
      <c r="NZF23" s="270"/>
      <c r="NZG23" s="271"/>
      <c r="NZH23" s="271"/>
      <c r="NZI23" s="271"/>
      <c r="NZJ23" s="271"/>
      <c r="NZK23" s="271"/>
      <c r="NZL23" s="271"/>
      <c r="NZR23" s="270"/>
      <c r="NZS23" s="271"/>
      <c r="NZT23" s="271"/>
      <c r="NZU23" s="271"/>
      <c r="NZV23" s="271"/>
      <c r="NZW23" s="271"/>
      <c r="NZX23" s="271"/>
      <c r="OAD23" s="270"/>
      <c r="OAE23" s="271"/>
      <c r="OAF23" s="271"/>
      <c r="OAG23" s="271"/>
      <c r="OAH23" s="271"/>
      <c r="OAI23" s="271"/>
      <c r="OAJ23" s="271"/>
      <c r="OAP23" s="270"/>
      <c r="OAQ23" s="271"/>
      <c r="OAR23" s="271"/>
      <c r="OAS23" s="271"/>
      <c r="OAT23" s="271"/>
      <c r="OAU23" s="271"/>
      <c r="OAV23" s="271"/>
      <c r="OBB23" s="270"/>
      <c r="OBC23" s="271"/>
      <c r="OBD23" s="271"/>
      <c r="OBE23" s="271"/>
      <c r="OBF23" s="271"/>
      <c r="OBG23" s="271"/>
      <c r="OBH23" s="271"/>
      <c r="OBN23" s="270"/>
      <c r="OBO23" s="271"/>
      <c r="OBP23" s="271"/>
      <c r="OBQ23" s="271"/>
      <c r="OBR23" s="271"/>
      <c r="OBS23" s="271"/>
      <c r="OBT23" s="271"/>
      <c r="OBZ23" s="270"/>
      <c r="OCA23" s="271"/>
      <c r="OCB23" s="271"/>
      <c r="OCC23" s="271"/>
      <c r="OCD23" s="271"/>
      <c r="OCE23" s="271"/>
      <c r="OCF23" s="271"/>
      <c r="OCL23" s="270"/>
      <c r="OCM23" s="271"/>
      <c r="OCN23" s="271"/>
      <c r="OCO23" s="271"/>
      <c r="OCP23" s="271"/>
      <c r="OCQ23" s="271"/>
      <c r="OCR23" s="271"/>
      <c r="OCX23" s="270"/>
      <c r="OCY23" s="271"/>
      <c r="OCZ23" s="271"/>
      <c r="ODA23" s="271"/>
      <c r="ODB23" s="271"/>
      <c r="ODC23" s="271"/>
      <c r="ODD23" s="271"/>
      <c r="ODJ23" s="270"/>
      <c r="ODK23" s="271"/>
      <c r="ODL23" s="271"/>
      <c r="ODM23" s="271"/>
      <c r="ODN23" s="271"/>
      <c r="ODO23" s="271"/>
      <c r="ODP23" s="271"/>
      <c r="ODV23" s="270"/>
      <c r="ODW23" s="271"/>
      <c r="ODX23" s="271"/>
      <c r="ODY23" s="271"/>
      <c r="ODZ23" s="271"/>
      <c r="OEA23" s="271"/>
      <c r="OEB23" s="271"/>
      <c r="OEH23" s="270"/>
      <c r="OEI23" s="271"/>
      <c r="OEJ23" s="271"/>
      <c r="OEK23" s="271"/>
      <c r="OEL23" s="271"/>
      <c r="OEM23" s="271"/>
      <c r="OEN23" s="271"/>
      <c r="OET23" s="270"/>
      <c r="OEU23" s="271"/>
      <c r="OEV23" s="271"/>
      <c r="OEW23" s="271"/>
      <c r="OEX23" s="271"/>
      <c r="OEY23" s="271"/>
      <c r="OEZ23" s="271"/>
      <c r="OFF23" s="270"/>
      <c r="OFG23" s="271"/>
      <c r="OFH23" s="271"/>
      <c r="OFI23" s="271"/>
      <c r="OFJ23" s="271"/>
      <c r="OFK23" s="271"/>
      <c r="OFL23" s="271"/>
      <c r="OFR23" s="270"/>
      <c r="OFS23" s="271"/>
      <c r="OFT23" s="271"/>
      <c r="OFU23" s="271"/>
      <c r="OFV23" s="271"/>
      <c r="OFW23" s="271"/>
      <c r="OFX23" s="271"/>
      <c r="OGD23" s="270"/>
      <c r="OGE23" s="271"/>
      <c r="OGF23" s="271"/>
      <c r="OGG23" s="271"/>
      <c r="OGH23" s="271"/>
      <c r="OGI23" s="271"/>
      <c r="OGJ23" s="271"/>
      <c r="OGP23" s="270"/>
      <c r="OGQ23" s="271"/>
      <c r="OGR23" s="271"/>
      <c r="OGS23" s="271"/>
      <c r="OGT23" s="271"/>
      <c r="OGU23" s="271"/>
      <c r="OGV23" s="271"/>
      <c r="OHB23" s="270"/>
      <c r="OHC23" s="271"/>
      <c r="OHD23" s="271"/>
      <c r="OHE23" s="271"/>
      <c r="OHF23" s="271"/>
      <c r="OHG23" s="271"/>
      <c r="OHH23" s="271"/>
      <c r="OHN23" s="270"/>
      <c r="OHO23" s="271"/>
      <c r="OHP23" s="271"/>
      <c r="OHQ23" s="271"/>
      <c r="OHR23" s="271"/>
      <c r="OHS23" s="271"/>
      <c r="OHT23" s="271"/>
      <c r="OHZ23" s="270"/>
      <c r="OIA23" s="271"/>
      <c r="OIB23" s="271"/>
      <c r="OIC23" s="271"/>
      <c r="OID23" s="271"/>
      <c r="OIE23" s="271"/>
      <c r="OIF23" s="271"/>
      <c r="OIL23" s="270"/>
      <c r="OIM23" s="271"/>
      <c r="OIN23" s="271"/>
      <c r="OIO23" s="271"/>
      <c r="OIP23" s="271"/>
      <c r="OIQ23" s="271"/>
      <c r="OIR23" s="271"/>
      <c r="OIX23" s="270"/>
      <c r="OIY23" s="271"/>
      <c r="OIZ23" s="271"/>
      <c r="OJA23" s="271"/>
      <c r="OJB23" s="271"/>
      <c r="OJC23" s="271"/>
      <c r="OJD23" s="271"/>
      <c r="OJJ23" s="270"/>
      <c r="OJK23" s="271"/>
      <c r="OJL23" s="271"/>
      <c r="OJM23" s="271"/>
      <c r="OJN23" s="271"/>
      <c r="OJO23" s="271"/>
      <c r="OJP23" s="271"/>
      <c r="OJV23" s="270"/>
      <c r="OJW23" s="271"/>
      <c r="OJX23" s="271"/>
      <c r="OJY23" s="271"/>
      <c r="OJZ23" s="271"/>
      <c r="OKA23" s="271"/>
      <c r="OKB23" s="271"/>
      <c r="OKH23" s="270"/>
      <c r="OKI23" s="271"/>
      <c r="OKJ23" s="271"/>
      <c r="OKK23" s="271"/>
      <c r="OKL23" s="271"/>
      <c r="OKM23" s="271"/>
      <c r="OKN23" s="271"/>
      <c r="OKT23" s="270"/>
      <c r="OKU23" s="271"/>
      <c r="OKV23" s="271"/>
      <c r="OKW23" s="271"/>
      <c r="OKX23" s="271"/>
      <c r="OKY23" s="271"/>
      <c r="OKZ23" s="271"/>
      <c r="OLF23" s="270"/>
      <c r="OLG23" s="271"/>
      <c r="OLH23" s="271"/>
      <c r="OLI23" s="271"/>
      <c r="OLJ23" s="271"/>
      <c r="OLK23" s="271"/>
      <c r="OLL23" s="271"/>
      <c r="OLR23" s="270"/>
      <c r="OLS23" s="271"/>
      <c r="OLT23" s="271"/>
      <c r="OLU23" s="271"/>
      <c r="OLV23" s="271"/>
      <c r="OLW23" s="271"/>
      <c r="OLX23" s="271"/>
      <c r="OMD23" s="270"/>
      <c r="OME23" s="271"/>
      <c r="OMF23" s="271"/>
      <c r="OMG23" s="271"/>
      <c r="OMH23" s="271"/>
      <c r="OMI23" s="271"/>
      <c r="OMJ23" s="271"/>
      <c r="OMP23" s="270"/>
      <c r="OMQ23" s="271"/>
      <c r="OMR23" s="271"/>
      <c r="OMS23" s="271"/>
      <c r="OMT23" s="271"/>
      <c r="OMU23" s="271"/>
      <c r="OMV23" s="271"/>
      <c r="ONB23" s="270"/>
      <c r="ONC23" s="271"/>
      <c r="OND23" s="271"/>
      <c r="ONE23" s="271"/>
      <c r="ONF23" s="271"/>
      <c r="ONG23" s="271"/>
      <c r="ONH23" s="271"/>
      <c r="ONN23" s="270"/>
      <c r="ONO23" s="271"/>
      <c r="ONP23" s="271"/>
      <c r="ONQ23" s="271"/>
      <c r="ONR23" s="271"/>
      <c r="ONS23" s="271"/>
      <c r="ONT23" s="271"/>
      <c r="ONZ23" s="270"/>
      <c r="OOA23" s="271"/>
      <c r="OOB23" s="271"/>
      <c r="OOC23" s="271"/>
      <c r="OOD23" s="271"/>
      <c r="OOE23" s="271"/>
      <c r="OOF23" s="271"/>
      <c r="OOL23" s="270"/>
      <c r="OOM23" s="271"/>
      <c r="OON23" s="271"/>
      <c r="OOO23" s="271"/>
      <c r="OOP23" s="271"/>
      <c r="OOQ23" s="271"/>
      <c r="OOR23" s="271"/>
      <c r="OOX23" s="270"/>
      <c r="OOY23" s="271"/>
      <c r="OOZ23" s="271"/>
      <c r="OPA23" s="271"/>
      <c r="OPB23" s="271"/>
      <c r="OPC23" s="271"/>
      <c r="OPD23" s="271"/>
      <c r="OPJ23" s="270"/>
      <c r="OPK23" s="271"/>
      <c r="OPL23" s="271"/>
      <c r="OPM23" s="271"/>
      <c r="OPN23" s="271"/>
      <c r="OPO23" s="271"/>
      <c r="OPP23" s="271"/>
      <c r="OPV23" s="270"/>
      <c r="OPW23" s="271"/>
      <c r="OPX23" s="271"/>
      <c r="OPY23" s="271"/>
      <c r="OPZ23" s="271"/>
      <c r="OQA23" s="271"/>
      <c r="OQB23" s="271"/>
      <c r="OQH23" s="270"/>
      <c r="OQI23" s="271"/>
      <c r="OQJ23" s="271"/>
      <c r="OQK23" s="271"/>
      <c r="OQL23" s="271"/>
      <c r="OQM23" s="271"/>
      <c r="OQN23" s="271"/>
      <c r="OQT23" s="270"/>
      <c r="OQU23" s="271"/>
      <c r="OQV23" s="271"/>
      <c r="OQW23" s="271"/>
      <c r="OQX23" s="271"/>
      <c r="OQY23" s="271"/>
      <c r="OQZ23" s="271"/>
      <c r="ORF23" s="270"/>
      <c r="ORG23" s="271"/>
      <c r="ORH23" s="271"/>
      <c r="ORI23" s="271"/>
      <c r="ORJ23" s="271"/>
      <c r="ORK23" s="271"/>
      <c r="ORL23" s="271"/>
      <c r="ORR23" s="270"/>
      <c r="ORS23" s="271"/>
      <c r="ORT23" s="271"/>
      <c r="ORU23" s="271"/>
      <c r="ORV23" s="271"/>
      <c r="ORW23" s="271"/>
      <c r="ORX23" s="271"/>
      <c r="OSD23" s="270"/>
      <c r="OSE23" s="271"/>
      <c r="OSF23" s="271"/>
      <c r="OSG23" s="271"/>
      <c r="OSH23" s="271"/>
      <c r="OSI23" s="271"/>
      <c r="OSJ23" s="271"/>
      <c r="OSP23" s="270"/>
      <c r="OSQ23" s="271"/>
      <c r="OSR23" s="271"/>
      <c r="OSS23" s="271"/>
      <c r="OST23" s="271"/>
      <c r="OSU23" s="271"/>
      <c r="OSV23" s="271"/>
      <c r="OTB23" s="270"/>
      <c r="OTC23" s="271"/>
      <c r="OTD23" s="271"/>
      <c r="OTE23" s="271"/>
      <c r="OTF23" s="271"/>
      <c r="OTG23" s="271"/>
      <c r="OTH23" s="271"/>
      <c r="OTN23" s="270"/>
      <c r="OTO23" s="271"/>
      <c r="OTP23" s="271"/>
      <c r="OTQ23" s="271"/>
      <c r="OTR23" s="271"/>
      <c r="OTS23" s="271"/>
      <c r="OTT23" s="271"/>
      <c r="OTZ23" s="270"/>
      <c r="OUA23" s="271"/>
      <c r="OUB23" s="271"/>
      <c r="OUC23" s="271"/>
      <c r="OUD23" s="271"/>
      <c r="OUE23" s="271"/>
      <c r="OUF23" s="271"/>
      <c r="OUL23" s="270"/>
      <c r="OUM23" s="271"/>
      <c r="OUN23" s="271"/>
      <c r="OUO23" s="271"/>
      <c r="OUP23" s="271"/>
      <c r="OUQ23" s="271"/>
      <c r="OUR23" s="271"/>
      <c r="OUX23" s="270"/>
      <c r="OUY23" s="271"/>
      <c r="OUZ23" s="271"/>
      <c r="OVA23" s="271"/>
      <c r="OVB23" s="271"/>
      <c r="OVC23" s="271"/>
      <c r="OVD23" s="271"/>
      <c r="OVJ23" s="270"/>
      <c r="OVK23" s="271"/>
      <c r="OVL23" s="271"/>
      <c r="OVM23" s="271"/>
      <c r="OVN23" s="271"/>
      <c r="OVO23" s="271"/>
      <c r="OVP23" s="271"/>
      <c r="OVV23" s="270"/>
      <c r="OVW23" s="271"/>
      <c r="OVX23" s="271"/>
      <c r="OVY23" s="271"/>
      <c r="OVZ23" s="271"/>
      <c r="OWA23" s="271"/>
      <c r="OWB23" s="271"/>
      <c r="OWH23" s="270"/>
      <c r="OWI23" s="271"/>
      <c r="OWJ23" s="271"/>
      <c r="OWK23" s="271"/>
      <c r="OWL23" s="271"/>
      <c r="OWM23" s="271"/>
      <c r="OWN23" s="271"/>
      <c r="OWT23" s="270"/>
      <c r="OWU23" s="271"/>
      <c r="OWV23" s="271"/>
      <c r="OWW23" s="271"/>
      <c r="OWX23" s="271"/>
      <c r="OWY23" s="271"/>
      <c r="OWZ23" s="271"/>
      <c r="OXF23" s="270"/>
      <c r="OXG23" s="271"/>
      <c r="OXH23" s="271"/>
      <c r="OXI23" s="271"/>
      <c r="OXJ23" s="271"/>
      <c r="OXK23" s="271"/>
      <c r="OXL23" s="271"/>
      <c r="OXR23" s="270"/>
      <c r="OXS23" s="271"/>
      <c r="OXT23" s="271"/>
      <c r="OXU23" s="271"/>
      <c r="OXV23" s="271"/>
      <c r="OXW23" s="271"/>
      <c r="OXX23" s="271"/>
      <c r="OYD23" s="270"/>
      <c r="OYE23" s="271"/>
      <c r="OYF23" s="271"/>
      <c r="OYG23" s="271"/>
      <c r="OYH23" s="271"/>
      <c r="OYI23" s="271"/>
      <c r="OYJ23" s="271"/>
      <c r="OYP23" s="270"/>
      <c r="OYQ23" s="271"/>
      <c r="OYR23" s="271"/>
      <c r="OYS23" s="271"/>
      <c r="OYT23" s="271"/>
      <c r="OYU23" s="271"/>
      <c r="OYV23" s="271"/>
      <c r="OZB23" s="270"/>
      <c r="OZC23" s="271"/>
      <c r="OZD23" s="271"/>
      <c r="OZE23" s="271"/>
      <c r="OZF23" s="271"/>
      <c r="OZG23" s="271"/>
      <c r="OZH23" s="271"/>
      <c r="OZN23" s="270"/>
      <c r="OZO23" s="271"/>
      <c r="OZP23" s="271"/>
      <c r="OZQ23" s="271"/>
      <c r="OZR23" s="271"/>
      <c r="OZS23" s="271"/>
      <c r="OZT23" s="271"/>
      <c r="OZZ23" s="270"/>
      <c r="PAA23" s="271"/>
      <c r="PAB23" s="271"/>
      <c r="PAC23" s="271"/>
      <c r="PAD23" s="271"/>
      <c r="PAE23" s="271"/>
      <c r="PAF23" s="271"/>
      <c r="PAL23" s="270"/>
      <c r="PAM23" s="271"/>
      <c r="PAN23" s="271"/>
      <c r="PAO23" s="271"/>
      <c r="PAP23" s="271"/>
      <c r="PAQ23" s="271"/>
      <c r="PAR23" s="271"/>
      <c r="PAX23" s="270"/>
      <c r="PAY23" s="271"/>
      <c r="PAZ23" s="271"/>
      <c r="PBA23" s="271"/>
      <c r="PBB23" s="271"/>
      <c r="PBC23" s="271"/>
      <c r="PBD23" s="271"/>
      <c r="PBJ23" s="270"/>
      <c r="PBK23" s="271"/>
      <c r="PBL23" s="271"/>
      <c r="PBM23" s="271"/>
      <c r="PBN23" s="271"/>
      <c r="PBO23" s="271"/>
      <c r="PBP23" s="271"/>
      <c r="PBV23" s="270"/>
      <c r="PBW23" s="271"/>
      <c r="PBX23" s="271"/>
      <c r="PBY23" s="271"/>
      <c r="PBZ23" s="271"/>
      <c r="PCA23" s="271"/>
      <c r="PCB23" s="271"/>
      <c r="PCH23" s="270"/>
      <c r="PCI23" s="271"/>
      <c r="PCJ23" s="271"/>
      <c r="PCK23" s="271"/>
      <c r="PCL23" s="271"/>
      <c r="PCM23" s="271"/>
      <c r="PCN23" s="271"/>
      <c r="PCT23" s="270"/>
      <c r="PCU23" s="271"/>
      <c r="PCV23" s="271"/>
      <c r="PCW23" s="271"/>
      <c r="PCX23" s="271"/>
      <c r="PCY23" s="271"/>
      <c r="PCZ23" s="271"/>
      <c r="PDF23" s="270"/>
      <c r="PDG23" s="271"/>
      <c r="PDH23" s="271"/>
      <c r="PDI23" s="271"/>
      <c r="PDJ23" s="271"/>
      <c r="PDK23" s="271"/>
      <c r="PDL23" s="271"/>
      <c r="PDR23" s="270"/>
      <c r="PDS23" s="271"/>
      <c r="PDT23" s="271"/>
      <c r="PDU23" s="271"/>
      <c r="PDV23" s="271"/>
      <c r="PDW23" s="271"/>
      <c r="PDX23" s="271"/>
      <c r="PED23" s="270"/>
      <c r="PEE23" s="271"/>
      <c r="PEF23" s="271"/>
      <c r="PEG23" s="271"/>
      <c r="PEH23" s="271"/>
      <c r="PEI23" s="271"/>
      <c r="PEJ23" s="271"/>
      <c r="PEP23" s="270"/>
      <c r="PEQ23" s="271"/>
      <c r="PER23" s="271"/>
      <c r="PES23" s="271"/>
      <c r="PET23" s="271"/>
      <c r="PEU23" s="271"/>
      <c r="PEV23" s="271"/>
      <c r="PFB23" s="270"/>
      <c r="PFC23" s="271"/>
      <c r="PFD23" s="271"/>
      <c r="PFE23" s="271"/>
      <c r="PFF23" s="271"/>
      <c r="PFG23" s="271"/>
      <c r="PFH23" s="271"/>
      <c r="PFN23" s="270"/>
      <c r="PFO23" s="271"/>
      <c r="PFP23" s="271"/>
      <c r="PFQ23" s="271"/>
      <c r="PFR23" s="271"/>
      <c r="PFS23" s="271"/>
      <c r="PFT23" s="271"/>
      <c r="PFZ23" s="270"/>
      <c r="PGA23" s="271"/>
      <c r="PGB23" s="271"/>
      <c r="PGC23" s="271"/>
      <c r="PGD23" s="271"/>
      <c r="PGE23" s="271"/>
      <c r="PGF23" s="271"/>
      <c r="PGL23" s="270"/>
      <c r="PGM23" s="271"/>
      <c r="PGN23" s="271"/>
      <c r="PGO23" s="271"/>
      <c r="PGP23" s="271"/>
      <c r="PGQ23" s="271"/>
      <c r="PGR23" s="271"/>
      <c r="PGX23" s="270"/>
      <c r="PGY23" s="271"/>
      <c r="PGZ23" s="271"/>
      <c r="PHA23" s="271"/>
      <c r="PHB23" s="271"/>
      <c r="PHC23" s="271"/>
      <c r="PHD23" s="271"/>
      <c r="PHJ23" s="270"/>
      <c r="PHK23" s="271"/>
      <c r="PHL23" s="271"/>
      <c r="PHM23" s="271"/>
      <c r="PHN23" s="271"/>
      <c r="PHO23" s="271"/>
      <c r="PHP23" s="271"/>
      <c r="PHV23" s="270"/>
      <c r="PHW23" s="271"/>
      <c r="PHX23" s="271"/>
      <c r="PHY23" s="271"/>
      <c r="PHZ23" s="271"/>
      <c r="PIA23" s="271"/>
      <c r="PIB23" s="271"/>
      <c r="PIH23" s="270"/>
      <c r="PII23" s="271"/>
      <c r="PIJ23" s="271"/>
      <c r="PIK23" s="271"/>
      <c r="PIL23" s="271"/>
      <c r="PIM23" s="271"/>
      <c r="PIN23" s="271"/>
      <c r="PIT23" s="270"/>
      <c r="PIU23" s="271"/>
      <c r="PIV23" s="271"/>
      <c r="PIW23" s="271"/>
      <c r="PIX23" s="271"/>
      <c r="PIY23" s="271"/>
      <c r="PIZ23" s="271"/>
      <c r="PJF23" s="270"/>
      <c r="PJG23" s="271"/>
      <c r="PJH23" s="271"/>
      <c r="PJI23" s="271"/>
      <c r="PJJ23" s="271"/>
      <c r="PJK23" s="271"/>
      <c r="PJL23" s="271"/>
      <c r="PJR23" s="270"/>
      <c r="PJS23" s="271"/>
      <c r="PJT23" s="271"/>
      <c r="PJU23" s="271"/>
      <c r="PJV23" s="271"/>
      <c r="PJW23" s="271"/>
      <c r="PJX23" s="271"/>
      <c r="PKD23" s="270"/>
      <c r="PKE23" s="271"/>
      <c r="PKF23" s="271"/>
      <c r="PKG23" s="271"/>
      <c r="PKH23" s="271"/>
      <c r="PKI23" s="271"/>
      <c r="PKJ23" s="271"/>
      <c r="PKP23" s="270"/>
      <c r="PKQ23" s="271"/>
      <c r="PKR23" s="271"/>
      <c r="PKS23" s="271"/>
      <c r="PKT23" s="271"/>
      <c r="PKU23" s="271"/>
      <c r="PKV23" s="271"/>
      <c r="PLB23" s="270"/>
      <c r="PLC23" s="271"/>
      <c r="PLD23" s="271"/>
      <c r="PLE23" s="271"/>
      <c r="PLF23" s="271"/>
      <c r="PLG23" s="271"/>
      <c r="PLH23" s="271"/>
      <c r="PLN23" s="270"/>
      <c r="PLO23" s="271"/>
      <c r="PLP23" s="271"/>
      <c r="PLQ23" s="271"/>
      <c r="PLR23" s="271"/>
      <c r="PLS23" s="271"/>
      <c r="PLT23" s="271"/>
      <c r="PLZ23" s="270"/>
      <c r="PMA23" s="271"/>
      <c r="PMB23" s="271"/>
      <c r="PMC23" s="271"/>
      <c r="PMD23" s="271"/>
      <c r="PME23" s="271"/>
      <c r="PMF23" s="271"/>
      <c r="PML23" s="270"/>
      <c r="PMM23" s="271"/>
      <c r="PMN23" s="271"/>
      <c r="PMO23" s="271"/>
      <c r="PMP23" s="271"/>
      <c r="PMQ23" s="271"/>
      <c r="PMR23" s="271"/>
      <c r="PMX23" s="270"/>
      <c r="PMY23" s="271"/>
      <c r="PMZ23" s="271"/>
      <c r="PNA23" s="271"/>
      <c r="PNB23" s="271"/>
      <c r="PNC23" s="271"/>
      <c r="PND23" s="271"/>
      <c r="PNJ23" s="270"/>
      <c r="PNK23" s="271"/>
      <c r="PNL23" s="271"/>
      <c r="PNM23" s="271"/>
      <c r="PNN23" s="271"/>
      <c r="PNO23" s="271"/>
      <c r="PNP23" s="271"/>
      <c r="PNV23" s="270"/>
      <c r="PNW23" s="271"/>
      <c r="PNX23" s="271"/>
      <c r="PNY23" s="271"/>
      <c r="PNZ23" s="271"/>
      <c r="POA23" s="271"/>
      <c r="POB23" s="271"/>
      <c r="POH23" s="270"/>
      <c r="POI23" s="271"/>
      <c r="POJ23" s="271"/>
      <c r="POK23" s="271"/>
      <c r="POL23" s="271"/>
      <c r="POM23" s="271"/>
      <c r="PON23" s="271"/>
      <c r="POT23" s="270"/>
      <c r="POU23" s="271"/>
      <c r="POV23" s="271"/>
      <c r="POW23" s="271"/>
      <c r="POX23" s="271"/>
      <c r="POY23" s="271"/>
      <c r="POZ23" s="271"/>
      <c r="PPF23" s="270"/>
      <c r="PPG23" s="271"/>
      <c r="PPH23" s="271"/>
      <c r="PPI23" s="271"/>
      <c r="PPJ23" s="271"/>
      <c r="PPK23" s="271"/>
      <c r="PPL23" s="271"/>
      <c r="PPR23" s="270"/>
      <c r="PPS23" s="271"/>
      <c r="PPT23" s="271"/>
      <c r="PPU23" s="271"/>
      <c r="PPV23" s="271"/>
      <c r="PPW23" s="271"/>
      <c r="PPX23" s="271"/>
      <c r="PQD23" s="270"/>
      <c r="PQE23" s="271"/>
      <c r="PQF23" s="271"/>
      <c r="PQG23" s="271"/>
      <c r="PQH23" s="271"/>
      <c r="PQI23" s="271"/>
      <c r="PQJ23" s="271"/>
      <c r="PQP23" s="270"/>
      <c r="PQQ23" s="271"/>
      <c r="PQR23" s="271"/>
      <c r="PQS23" s="271"/>
      <c r="PQT23" s="271"/>
      <c r="PQU23" s="271"/>
      <c r="PQV23" s="271"/>
      <c r="PRB23" s="270"/>
      <c r="PRC23" s="271"/>
      <c r="PRD23" s="271"/>
      <c r="PRE23" s="271"/>
      <c r="PRF23" s="271"/>
      <c r="PRG23" s="271"/>
      <c r="PRH23" s="271"/>
      <c r="PRN23" s="270"/>
      <c r="PRO23" s="271"/>
      <c r="PRP23" s="271"/>
      <c r="PRQ23" s="271"/>
      <c r="PRR23" s="271"/>
      <c r="PRS23" s="271"/>
      <c r="PRT23" s="271"/>
      <c r="PRZ23" s="270"/>
      <c r="PSA23" s="271"/>
      <c r="PSB23" s="271"/>
      <c r="PSC23" s="271"/>
      <c r="PSD23" s="271"/>
      <c r="PSE23" s="271"/>
      <c r="PSF23" s="271"/>
      <c r="PSL23" s="270"/>
      <c r="PSM23" s="271"/>
      <c r="PSN23" s="271"/>
      <c r="PSO23" s="271"/>
      <c r="PSP23" s="271"/>
      <c r="PSQ23" s="271"/>
      <c r="PSR23" s="271"/>
      <c r="PSX23" s="270"/>
      <c r="PSY23" s="271"/>
      <c r="PSZ23" s="271"/>
      <c r="PTA23" s="271"/>
      <c r="PTB23" s="271"/>
      <c r="PTC23" s="271"/>
      <c r="PTD23" s="271"/>
      <c r="PTJ23" s="270"/>
      <c r="PTK23" s="271"/>
      <c r="PTL23" s="271"/>
      <c r="PTM23" s="271"/>
      <c r="PTN23" s="271"/>
      <c r="PTO23" s="271"/>
      <c r="PTP23" s="271"/>
      <c r="PTV23" s="270"/>
      <c r="PTW23" s="271"/>
      <c r="PTX23" s="271"/>
      <c r="PTY23" s="271"/>
      <c r="PTZ23" s="271"/>
      <c r="PUA23" s="271"/>
      <c r="PUB23" s="271"/>
      <c r="PUH23" s="270"/>
      <c r="PUI23" s="271"/>
      <c r="PUJ23" s="271"/>
      <c r="PUK23" s="271"/>
      <c r="PUL23" s="271"/>
      <c r="PUM23" s="271"/>
      <c r="PUN23" s="271"/>
      <c r="PUT23" s="270"/>
      <c r="PUU23" s="271"/>
      <c r="PUV23" s="271"/>
      <c r="PUW23" s="271"/>
      <c r="PUX23" s="271"/>
      <c r="PUY23" s="271"/>
      <c r="PUZ23" s="271"/>
      <c r="PVF23" s="270"/>
      <c r="PVG23" s="271"/>
      <c r="PVH23" s="271"/>
      <c r="PVI23" s="271"/>
      <c r="PVJ23" s="271"/>
      <c r="PVK23" s="271"/>
      <c r="PVL23" s="271"/>
      <c r="PVR23" s="270"/>
      <c r="PVS23" s="271"/>
      <c r="PVT23" s="271"/>
      <c r="PVU23" s="271"/>
      <c r="PVV23" s="271"/>
      <c r="PVW23" s="271"/>
      <c r="PVX23" s="271"/>
      <c r="PWD23" s="270"/>
      <c r="PWE23" s="271"/>
      <c r="PWF23" s="271"/>
      <c r="PWG23" s="271"/>
      <c r="PWH23" s="271"/>
      <c r="PWI23" s="271"/>
      <c r="PWJ23" s="271"/>
      <c r="PWP23" s="270"/>
      <c r="PWQ23" s="271"/>
      <c r="PWR23" s="271"/>
      <c r="PWS23" s="271"/>
      <c r="PWT23" s="271"/>
      <c r="PWU23" s="271"/>
      <c r="PWV23" s="271"/>
      <c r="PXB23" s="270"/>
      <c r="PXC23" s="271"/>
      <c r="PXD23" s="271"/>
      <c r="PXE23" s="271"/>
      <c r="PXF23" s="271"/>
      <c r="PXG23" s="271"/>
      <c r="PXH23" s="271"/>
      <c r="PXN23" s="270"/>
      <c r="PXO23" s="271"/>
      <c r="PXP23" s="271"/>
      <c r="PXQ23" s="271"/>
      <c r="PXR23" s="271"/>
      <c r="PXS23" s="271"/>
      <c r="PXT23" s="271"/>
      <c r="PXZ23" s="270"/>
      <c r="PYA23" s="271"/>
      <c r="PYB23" s="271"/>
      <c r="PYC23" s="271"/>
      <c r="PYD23" s="271"/>
      <c r="PYE23" s="271"/>
      <c r="PYF23" s="271"/>
      <c r="PYL23" s="270"/>
      <c r="PYM23" s="271"/>
      <c r="PYN23" s="271"/>
      <c r="PYO23" s="271"/>
      <c r="PYP23" s="271"/>
      <c r="PYQ23" s="271"/>
      <c r="PYR23" s="271"/>
      <c r="PYX23" s="270"/>
      <c r="PYY23" s="271"/>
      <c r="PYZ23" s="271"/>
      <c r="PZA23" s="271"/>
      <c r="PZB23" s="271"/>
      <c r="PZC23" s="271"/>
      <c r="PZD23" s="271"/>
      <c r="PZJ23" s="270"/>
      <c r="PZK23" s="271"/>
      <c r="PZL23" s="271"/>
      <c r="PZM23" s="271"/>
      <c r="PZN23" s="271"/>
      <c r="PZO23" s="271"/>
      <c r="PZP23" s="271"/>
      <c r="PZV23" s="270"/>
      <c r="PZW23" s="271"/>
      <c r="PZX23" s="271"/>
      <c r="PZY23" s="271"/>
      <c r="PZZ23" s="271"/>
      <c r="QAA23" s="271"/>
      <c r="QAB23" s="271"/>
      <c r="QAH23" s="270"/>
      <c r="QAI23" s="271"/>
      <c r="QAJ23" s="271"/>
      <c r="QAK23" s="271"/>
      <c r="QAL23" s="271"/>
      <c r="QAM23" s="271"/>
      <c r="QAN23" s="271"/>
      <c r="QAT23" s="270"/>
      <c r="QAU23" s="271"/>
      <c r="QAV23" s="271"/>
      <c r="QAW23" s="271"/>
      <c r="QAX23" s="271"/>
      <c r="QAY23" s="271"/>
      <c r="QAZ23" s="271"/>
      <c r="QBF23" s="270"/>
      <c r="QBG23" s="271"/>
      <c r="QBH23" s="271"/>
      <c r="QBI23" s="271"/>
      <c r="QBJ23" s="271"/>
      <c r="QBK23" s="271"/>
      <c r="QBL23" s="271"/>
      <c r="QBR23" s="270"/>
      <c r="QBS23" s="271"/>
      <c r="QBT23" s="271"/>
      <c r="QBU23" s="271"/>
      <c r="QBV23" s="271"/>
      <c r="QBW23" s="271"/>
      <c r="QBX23" s="271"/>
      <c r="QCD23" s="270"/>
      <c r="QCE23" s="271"/>
      <c r="QCF23" s="271"/>
      <c r="QCG23" s="271"/>
      <c r="QCH23" s="271"/>
      <c r="QCI23" s="271"/>
      <c r="QCJ23" s="271"/>
      <c r="QCP23" s="270"/>
      <c r="QCQ23" s="271"/>
      <c r="QCR23" s="271"/>
      <c r="QCS23" s="271"/>
      <c r="QCT23" s="271"/>
      <c r="QCU23" s="271"/>
      <c r="QCV23" s="271"/>
      <c r="QDB23" s="270"/>
      <c r="QDC23" s="271"/>
      <c r="QDD23" s="271"/>
      <c r="QDE23" s="271"/>
      <c r="QDF23" s="271"/>
      <c r="QDG23" s="271"/>
      <c r="QDH23" s="271"/>
      <c r="QDN23" s="270"/>
      <c r="QDO23" s="271"/>
      <c r="QDP23" s="271"/>
      <c r="QDQ23" s="271"/>
      <c r="QDR23" s="271"/>
      <c r="QDS23" s="271"/>
      <c r="QDT23" s="271"/>
      <c r="QDZ23" s="270"/>
      <c r="QEA23" s="271"/>
      <c r="QEB23" s="271"/>
      <c r="QEC23" s="271"/>
      <c r="QED23" s="271"/>
      <c r="QEE23" s="271"/>
      <c r="QEF23" s="271"/>
      <c r="QEL23" s="270"/>
      <c r="QEM23" s="271"/>
      <c r="QEN23" s="271"/>
      <c r="QEO23" s="271"/>
      <c r="QEP23" s="271"/>
      <c r="QEQ23" s="271"/>
      <c r="QER23" s="271"/>
      <c r="QEX23" s="270"/>
      <c r="QEY23" s="271"/>
      <c r="QEZ23" s="271"/>
      <c r="QFA23" s="271"/>
      <c r="QFB23" s="271"/>
      <c r="QFC23" s="271"/>
      <c r="QFD23" s="271"/>
      <c r="QFJ23" s="270"/>
      <c r="QFK23" s="271"/>
      <c r="QFL23" s="271"/>
      <c r="QFM23" s="271"/>
      <c r="QFN23" s="271"/>
      <c r="QFO23" s="271"/>
      <c r="QFP23" s="271"/>
      <c r="QFV23" s="270"/>
      <c r="QFW23" s="271"/>
      <c r="QFX23" s="271"/>
      <c r="QFY23" s="271"/>
      <c r="QFZ23" s="271"/>
      <c r="QGA23" s="271"/>
      <c r="QGB23" s="271"/>
      <c r="QGH23" s="270"/>
      <c r="QGI23" s="271"/>
      <c r="QGJ23" s="271"/>
      <c r="QGK23" s="271"/>
      <c r="QGL23" s="271"/>
      <c r="QGM23" s="271"/>
      <c r="QGN23" s="271"/>
      <c r="QGT23" s="270"/>
      <c r="QGU23" s="271"/>
      <c r="QGV23" s="271"/>
      <c r="QGW23" s="271"/>
      <c r="QGX23" s="271"/>
      <c r="QGY23" s="271"/>
      <c r="QGZ23" s="271"/>
      <c r="QHF23" s="270"/>
      <c r="QHG23" s="271"/>
      <c r="QHH23" s="271"/>
      <c r="QHI23" s="271"/>
      <c r="QHJ23" s="271"/>
      <c r="QHK23" s="271"/>
      <c r="QHL23" s="271"/>
      <c r="QHR23" s="270"/>
      <c r="QHS23" s="271"/>
      <c r="QHT23" s="271"/>
      <c r="QHU23" s="271"/>
      <c r="QHV23" s="271"/>
      <c r="QHW23" s="271"/>
      <c r="QHX23" s="271"/>
      <c r="QID23" s="270"/>
      <c r="QIE23" s="271"/>
      <c r="QIF23" s="271"/>
      <c r="QIG23" s="271"/>
      <c r="QIH23" s="271"/>
      <c r="QII23" s="271"/>
      <c r="QIJ23" s="271"/>
      <c r="QIP23" s="270"/>
      <c r="QIQ23" s="271"/>
      <c r="QIR23" s="271"/>
      <c r="QIS23" s="271"/>
      <c r="QIT23" s="271"/>
      <c r="QIU23" s="271"/>
      <c r="QIV23" s="271"/>
      <c r="QJB23" s="270"/>
      <c r="QJC23" s="271"/>
      <c r="QJD23" s="271"/>
      <c r="QJE23" s="271"/>
      <c r="QJF23" s="271"/>
      <c r="QJG23" s="271"/>
      <c r="QJH23" s="271"/>
      <c r="QJN23" s="270"/>
      <c r="QJO23" s="271"/>
      <c r="QJP23" s="271"/>
      <c r="QJQ23" s="271"/>
      <c r="QJR23" s="271"/>
      <c r="QJS23" s="271"/>
      <c r="QJT23" s="271"/>
      <c r="QJZ23" s="270"/>
      <c r="QKA23" s="271"/>
      <c r="QKB23" s="271"/>
      <c r="QKC23" s="271"/>
      <c r="QKD23" s="271"/>
      <c r="QKE23" s="271"/>
      <c r="QKF23" s="271"/>
      <c r="QKL23" s="270"/>
      <c r="QKM23" s="271"/>
      <c r="QKN23" s="271"/>
      <c r="QKO23" s="271"/>
      <c r="QKP23" s="271"/>
      <c r="QKQ23" s="271"/>
      <c r="QKR23" s="271"/>
      <c r="QKX23" s="270"/>
      <c r="QKY23" s="271"/>
      <c r="QKZ23" s="271"/>
      <c r="QLA23" s="271"/>
      <c r="QLB23" s="271"/>
      <c r="QLC23" s="271"/>
      <c r="QLD23" s="271"/>
      <c r="QLJ23" s="270"/>
      <c r="QLK23" s="271"/>
      <c r="QLL23" s="271"/>
      <c r="QLM23" s="271"/>
      <c r="QLN23" s="271"/>
      <c r="QLO23" s="271"/>
      <c r="QLP23" s="271"/>
      <c r="QLV23" s="270"/>
      <c r="QLW23" s="271"/>
      <c r="QLX23" s="271"/>
      <c r="QLY23" s="271"/>
      <c r="QLZ23" s="271"/>
      <c r="QMA23" s="271"/>
      <c r="QMB23" s="271"/>
      <c r="QMH23" s="270"/>
      <c r="QMI23" s="271"/>
      <c r="QMJ23" s="271"/>
      <c r="QMK23" s="271"/>
      <c r="QML23" s="271"/>
      <c r="QMM23" s="271"/>
      <c r="QMN23" s="271"/>
      <c r="QMT23" s="270"/>
      <c r="QMU23" s="271"/>
      <c r="QMV23" s="271"/>
      <c r="QMW23" s="271"/>
      <c r="QMX23" s="271"/>
      <c r="QMY23" s="271"/>
      <c r="QMZ23" s="271"/>
      <c r="QNF23" s="270"/>
      <c r="QNG23" s="271"/>
      <c r="QNH23" s="271"/>
      <c r="QNI23" s="271"/>
      <c r="QNJ23" s="271"/>
      <c r="QNK23" s="271"/>
      <c r="QNL23" s="271"/>
      <c r="QNR23" s="270"/>
      <c r="QNS23" s="271"/>
      <c r="QNT23" s="271"/>
      <c r="QNU23" s="271"/>
      <c r="QNV23" s="271"/>
      <c r="QNW23" s="271"/>
      <c r="QNX23" s="271"/>
      <c r="QOD23" s="270"/>
      <c r="QOE23" s="271"/>
      <c r="QOF23" s="271"/>
      <c r="QOG23" s="271"/>
      <c r="QOH23" s="271"/>
      <c r="QOI23" s="271"/>
      <c r="QOJ23" s="271"/>
      <c r="QOP23" s="270"/>
      <c r="QOQ23" s="271"/>
      <c r="QOR23" s="271"/>
      <c r="QOS23" s="271"/>
      <c r="QOT23" s="271"/>
      <c r="QOU23" s="271"/>
      <c r="QOV23" s="271"/>
      <c r="QPB23" s="270"/>
      <c r="QPC23" s="271"/>
      <c r="QPD23" s="271"/>
      <c r="QPE23" s="271"/>
      <c r="QPF23" s="271"/>
      <c r="QPG23" s="271"/>
      <c r="QPH23" s="271"/>
      <c r="QPN23" s="270"/>
      <c r="QPO23" s="271"/>
      <c r="QPP23" s="271"/>
      <c r="QPQ23" s="271"/>
      <c r="QPR23" s="271"/>
      <c r="QPS23" s="271"/>
      <c r="QPT23" s="271"/>
      <c r="QPZ23" s="270"/>
      <c r="QQA23" s="271"/>
      <c r="QQB23" s="271"/>
      <c r="QQC23" s="271"/>
      <c r="QQD23" s="271"/>
      <c r="QQE23" s="271"/>
      <c r="QQF23" s="271"/>
      <c r="QQL23" s="270"/>
      <c r="QQM23" s="271"/>
      <c r="QQN23" s="271"/>
      <c r="QQO23" s="271"/>
      <c r="QQP23" s="271"/>
      <c r="QQQ23" s="271"/>
      <c r="QQR23" s="271"/>
      <c r="QQX23" s="270"/>
      <c r="QQY23" s="271"/>
      <c r="QQZ23" s="271"/>
      <c r="QRA23" s="271"/>
      <c r="QRB23" s="271"/>
      <c r="QRC23" s="271"/>
      <c r="QRD23" s="271"/>
      <c r="QRJ23" s="270"/>
      <c r="QRK23" s="271"/>
      <c r="QRL23" s="271"/>
      <c r="QRM23" s="271"/>
      <c r="QRN23" s="271"/>
      <c r="QRO23" s="271"/>
      <c r="QRP23" s="271"/>
      <c r="QRV23" s="270"/>
      <c r="QRW23" s="271"/>
      <c r="QRX23" s="271"/>
      <c r="QRY23" s="271"/>
      <c r="QRZ23" s="271"/>
      <c r="QSA23" s="271"/>
      <c r="QSB23" s="271"/>
      <c r="QSH23" s="270"/>
      <c r="QSI23" s="271"/>
      <c r="QSJ23" s="271"/>
      <c r="QSK23" s="271"/>
      <c r="QSL23" s="271"/>
      <c r="QSM23" s="271"/>
      <c r="QSN23" s="271"/>
      <c r="QST23" s="270"/>
      <c r="QSU23" s="271"/>
      <c r="QSV23" s="271"/>
      <c r="QSW23" s="271"/>
      <c r="QSX23" s="271"/>
      <c r="QSY23" s="271"/>
      <c r="QSZ23" s="271"/>
      <c r="QTF23" s="270"/>
      <c r="QTG23" s="271"/>
      <c r="QTH23" s="271"/>
      <c r="QTI23" s="271"/>
      <c r="QTJ23" s="271"/>
      <c r="QTK23" s="271"/>
      <c r="QTL23" s="271"/>
      <c r="QTR23" s="270"/>
      <c r="QTS23" s="271"/>
      <c r="QTT23" s="271"/>
      <c r="QTU23" s="271"/>
      <c r="QTV23" s="271"/>
      <c r="QTW23" s="271"/>
      <c r="QTX23" s="271"/>
      <c r="QUD23" s="270"/>
      <c r="QUE23" s="271"/>
      <c r="QUF23" s="271"/>
      <c r="QUG23" s="271"/>
      <c r="QUH23" s="271"/>
      <c r="QUI23" s="271"/>
      <c r="QUJ23" s="271"/>
      <c r="QUP23" s="270"/>
      <c r="QUQ23" s="271"/>
      <c r="QUR23" s="271"/>
      <c r="QUS23" s="271"/>
      <c r="QUT23" s="271"/>
      <c r="QUU23" s="271"/>
      <c r="QUV23" s="271"/>
      <c r="QVB23" s="270"/>
      <c r="QVC23" s="271"/>
      <c r="QVD23" s="271"/>
      <c r="QVE23" s="271"/>
      <c r="QVF23" s="271"/>
      <c r="QVG23" s="271"/>
      <c r="QVH23" s="271"/>
      <c r="QVN23" s="270"/>
      <c r="QVO23" s="271"/>
      <c r="QVP23" s="271"/>
      <c r="QVQ23" s="271"/>
      <c r="QVR23" s="271"/>
      <c r="QVS23" s="271"/>
      <c r="QVT23" s="271"/>
      <c r="QVZ23" s="270"/>
      <c r="QWA23" s="271"/>
      <c r="QWB23" s="271"/>
      <c r="QWC23" s="271"/>
      <c r="QWD23" s="271"/>
      <c r="QWE23" s="271"/>
      <c r="QWF23" s="271"/>
      <c r="QWL23" s="270"/>
      <c r="QWM23" s="271"/>
      <c r="QWN23" s="271"/>
      <c r="QWO23" s="271"/>
      <c r="QWP23" s="271"/>
      <c r="QWQ23" s="271"/>
      <c r="QWR23" s="271"/>
      <c r="QWX23" s="270"/>
      <c r="QWY23" s="271"/>
      <c r="QWZ23" s="271"/>
      <c r="QXA23" s="271"/>
      <c r="QXB23" s="271"/>
      <c r="QXC23" s="271"/>
      <c r="QXD23" s="271"/>
      <c r="QXJ23" s="270"/>
      <c r="QXK23" s="271"/>
      <c r="QXL23" s="271"/>
      <c r="QXM23" s="271"/>
      <c r="QXN23" s="271"/>
      <c r="QXO23" s="271"/>
      <c r="QXP23" s="271"/>
      <c r="QXV23" s="270"/>
      <c r="QXW23" s="271"/>
      <c r="QXX23" s="271"/>
      <c r="QXY23" s="271"/>
      <c r="QXZ23" s="271"/>
      <c r="QYA23" s="271"/>
      <c r="QYB23" s="271"/>
      <c r="QYH23" s="270"/>
      <c r="QYI23" s="271"/>
      <c r="QYJ23" s="271"/>
      <c r="QYK23" s="271"/>
      <c r="QYL23" s="271"/>
      <c r="QYM23" s="271"/>
      <c r="QYN23" s="271"/>
      <c r="QYT23" s="270"/>
      <c r="QYU23" s="271"/>
      <c r="QYV23" s="271"/>
      <c r="QYW23" s="271"/>
      <c r="QYX23" s="271"/>
      <c r="QYY23" s="271"/>
      <c r="QYZ23" s="271"/>
      <c r="QZF23" s="270"/>
      <c r="QZG23" s="271"/>
      <c r="QZH23" s="271"/>
      <c r="QZI23" s="271"/>
      <c r="QZJ23" s="271"/>
      <c r="QZK23" s="271"/>
      <c r="QZL23" s="271"/>
      <c r="QZR23" s="270"/>
      <c r="QZS23" s="271"/>
      <c r="QZT23" s="271"/>
      <c r="QZU23" s="271"/>
      <c r="QZV23" s="271"/>
      <c r="QZW23" s="271"/>
      <c r="QZX23" s="271"/>
      <c r="RAD23" s="270"/>
      <c r="RAE23" s="271"/>
      <c r="RAF23" s="271"/>
      <c r="RAG23" s="271"/>
      <c r="RAH23" s="271"/>
      <c r="RAI23" s="271"/>
      <c r="RAJ23" s="271"/>
      <c r="RAP23" s="270"/>
      <c r="RAQ23" s="271"/>
      <c r="RAR23" s="271"/>
      <c r="RAS23" s="271"/>
      <c r="RAT23" s="271"/>
      <c r="RAU23" s="271"/>
      <c r="RAV23" s="271"/>
      <c r="RBB23" s="270"/>
      <c r="RBC23" s="271"/>
      <c r="RBD23" s="271"/>
      <c r="RBE23" s="271"/>
      <c r="RBF23" s="271"/>
      <c r="RBG23" s="271"/>
      <c r="RBH23" s="271"/>
      <c r="RBN23" s="270"/>
      <c r="RBO23" s="271"/>
      <c r="RBP23" s="271"/>
      <c r="RBQ23" s="271"/>
      <c r="RBR23" s="271"/>
      <c r="RBS23" s="271"/>
      <c r="RBT23" s="271"/>
      <c r="RBZ23" s="270"/>
      <c r="RCA23" s="271"/>
      <c r="RCB23" s="271"/>
      <c r="RCC23" s="271"/>
      <c r="RCD23" s="271"/>
      <c r="RCE23" s="271"/>
      <c r="RCF23" s="271"/>
      <c r="RCL23" s="270"/>
      <c r="RCM23" s="271"/>
      <c r="RCN23" s="271"/>
      <c r="RCO23" s="271"/>
      <c r="RCP23" s="271"/>
      <c r="RCQ23" s="271"/>
      <c r="RCR23" s="271"/>
      <c r="RCX23" s="270"/>
      <c r="RCY23" s="271"/>
      <c r="RCZ23" s="271"/>
      <c r="RDA23" s="271"/>
      <c r="RDB23" s="271"/>
      <c r="RDC23" s="271"/>
      <c r="RDD23" s="271"/>
      <c r="RDJ23" s="270"/>
      <c r="RDK23" s="271"/>
      <c r="RDL23" s="271"/>
      <c r="RDM23" s="271"/>
      <c r="RDN23" s="271"/>
      <c r="RDO23" s="271"/>
      <c r="RDP23" s="271"/>
      <c r="RDV23" s="270"/>
      <c r="RDW23" s="271"/>
      <c r="RDX23" s="271"/>
      <c r="RDY23" s="271"/>
      <c r="RDZ23" s="271"/>
      <c r="REA23" s="271"/>
      <c r="REB23" s="271"/>
      <c r="REH23" s="270"/>
      <c r="REI23" s="271"/>
      <c r="REJ23" s="271"/>
      <c r="REK23" s="271"/>
      <c r="REL23" s="271"/>
      <c r="REM23" s="271"/>
      <c r="REN23" s="271"/>
      <c r="RET23" s="270"/>
      <c r="REU23" s="271"/>
      <c r="REV23" s="271"/>
      <c r="REW23" s="271"/>
      <c r="REX23" s="271"/>
      <c r="REY23" s="271"/>
      <c r="REZ23" s="271"/>
      <c r="RFF23" s="270"/>
      <c r="RFG23" s="271"/>
      <c r="RFH23" s="271"/>
      <c r="RFI23" s="271"/>
      <c r="RFJ23" s="271"/>
      <c r="RFK23" s="271"/>
      <c r="RFL23" s="271"/>
      <c r="RFR23" s="270"/>
      <c r="RFS23" s="271"/>
      <c r="RFT23" s="271"/>
      <c r="RFU23" s="271"/>
      <c r="RFV23" s="271"/>
      <c r="RFW23" s="271"/>
      <c r="RFX23" s="271"/>
      <c r="RGD23" s="270"/>
      <c r="RGE23" s="271"/>
      <c r="RGF23" s="271"/>
      <c r="RGG23" s="271"/>
      <c r="RGH23" s="271"/>
      <c r="RGI23" s="271"/>
      <c r="RGJ23" s="271"/>
      <c r="RGP23" s="270"/>
      <c r="RGQ23" s="271"/>
      <c r="RGR23" s="271"/>
      <c r="RGS23" s="271"/>
      <c r="RGT23" s="271"/>
      <c r="RGU23" s="271"/>
      <c r="RGV23" s="271"/>
      <c r="RHB23" s="270"/>
      <c r="RHC23" s="271"/>
      <c r="RHD23" s="271"/>
      <c r="RHE23" s="271"/>
      <c r="RHF23" s="271"/>
      <c r="RHG23" s="271"/>
      <c r="RHH23" s="271"/>
      <c r="RHN23" s="270"/>
      <c r="RHO23" s="271"/>
      <c r="RHP23" s="271"/>
      <c r="RHQ23" s="271"/>
      <c r="RHR23" s="271"/>
      <c r="RHS23" s="271"/>
      <c r="RHT23" s="271"/>
      <c r="RHZ23" s="270"/>
      <c r="RIA23" s="271"/>
      <c r="RIB23" s="271"/>
      <c r="RIC23" s="271"/>
      <c r="RID23" s="271"/>
      <c r="RIE23" s="271"/>
      <c r="RIF23" s="271"/>
      <c r="RIL23" s="270"/>
      <c r="RIM23" s="271"/>
      <c r="RIN23" s="271"/>
      <c r="RIO23" s="271"/>
      <c r="RIP23" s="271"/>
      <c r="RIQ23" s="271"/>
      <c r="RIR23" s="271"/>
      <c r="RIX23" s="270"/>
      <c r="RIY23" s="271"/>
      <c r="RIZ23" s="271"/>
      <c r="RJA23" s="271"/>
      <c r="RJB23" s="271"/>
      <c r="RJC23" s="271"/>
      <c r="RJD23" s="271"/>
      <c r="RJJ23" s="270"/>
      <c r="RJK23" s="271"/>
      <c r="RJL23" s="271"/>
      <c r="RJM23" s="271"/>
      <c r="RJN23" s="271"/>
      <c r="RJO23" s="271"/>
      <c r="RJP23" s="271"/>
      <c r="RJV23" s="270"/>
      <c r="RJW23" s="271"/>
      <c r="RJX23" s="271"/>
      <c r="RJY23" s="271"/>
      <c r="RJZ23" s="271"/>
      <c r="RKA23" s="271"/>
      <c r="RKB23" s="271"/>
      <c r="RKH23" s="270"/>
      <c r="RKI23" s="271"/>
      <c r="RKJ23" s="271"/>
      <c r="RKK23" s="271"/>
      <c r="RKL23" s="271"/>
      <c r="RKM23" s="271"/>
      <c r="RKN23" s="271"/>
      <c r="RKT23" s="270"/>
      <c r="RKU23" s="271"/>
      <c r="RKV23" s="271"/>
      <c r="RKW23" s="271"/>
      <c r="RKX23" s="271"/>
      <c r="RKY23" s="271"/>
      <c r="RKZ23" s="271"/>
      <c r="RLF23" s="270"/>
      <c r="RLG23" s="271"/>
      <c r="RLH23" s="271"/>
      <c r="RLI23" s="271"/>
      <c r="RLJ23" s="271"/>
      <c r="RLK23" s="271"/>
      <c r="RLL23" s="271"/>
      <c r="RLR23" s="270"/>
      <c r="RLS23" s="271"/>
      <c r="RLT23" s="271"/>
      <c r="RLU23" s="271"/>
      <c r="RLV23" s="271"/>
      <c r="RLW23" s="271"/>
      <c r="RLX23" s="271"/>
      <c r="RMD23" s="270"/>
      <c r="RME23" s="271"/>
      <c r="RMF23" s="271"/>
      <c r="RMG23" s="271"/>
      <c r="RMH23" s="271"/>
      <c r="RMI23" s="271"/>
      <c r="RMJ23" s="271"/>
      <c r="RMP23" s="270"/>
      <c r="RMQ23" s="271"/>
      <c r="RMR23" s="271"/>
      <c r="RMS23" s="271"/>
      <c r="RMT23" s="271"/>
      <c r="RMU23" s="271"/>
      <c r="RMV23" s="271"/>
      <c r="RNB23" s="270"/>
      <c r="RNC23" s="271"/>
      <c r="RND23" s="271"/>
      <c r="RNE23" s="271"/>
      <c r="RNF23" s="271"/>
      <c r="RNG23" s="271"/>
      <c r="RNH23" s="271"/>
      <c r="RNN23" s="270"/>
      <c r="RNO23" s="271"/>
      <c r="RNP23" s="271"/>
      <c r="RNQ23" s="271"/>
      <c r="RNR23" s="271"/>
      <c r="RNS23" s="271"/>
      <c r="RNT23" s="271"/>
      <c r="RNZ23" s="270"/>
      <c r="ROA23" s="271"/>
      <c r="ROB23" s="271"/>
      <c r="ROC23" s="271"/>
      <c r="ROD23" s="271"/>
      <c r="ROE23" s="271"/>
      <c r="ROF23" s="271"/>
      <c r="ROL23" s="270"/>
      <c r="ROM23" s="271"/>
      <c r="RON23" s="271"/>
      <c r="ROO23" s="271"/>
      <c r="ROP23" s="271"/>
      <c r="ROQ23" s="271"/>
      <c r="ROR23" s="271"/>
      <c r="ROX23" s="270"/>
      <c r="ROY23" s="271"/>
      <c r="ROZ23" s="271"/>
      <c r="RPA23" s="271"/>
      <c r="RPB23" s="271"/>
      <c r="RPC23" s="271"/>
      <c r="RPD23" s="271"/>
      <c r="RPJ23" s="270"/>
      <c r="RPK23" s="271"/>
      <c r="RPL23" s="271"/>
      <c r="RPM23" s="271"/>
      <c r="RPN23" s="271"/>
      <c r="RPO23" s="271"/>
      <c r="RPP23" s="271"/>
      <c r="RPV23" s="270"/>
      <c r="RPW23" s="271"/>
      <c r="RPX23" s="271"/>
      <c r="RPY23" s="271"/>
      <c r="RPZ23" s="271"/>
      <c r="RQA23" s="271"/>
      <c r="RQB23" s="271"/>
      <c r="RQH23" s="270"/>
      <c r="RQI23" s="271"/>
      <c r="RQJ23" s="271"/>
      <c r="RQK23" s="271"/>
      <c r="RQL23" s="271"/>
      <c r="RQM23" s="271"/>
      <c r="RQN23" s="271"/>
      <c r="RQT23" s="270"/>
      <c r="RQU23" s="271"/>
      <c r="RQV23" s="271"/>
      <c r="RQW23" s="271"/>
      <c r="RQX23" s="271"/>
      <c r="RQY23" s="271"/>
      <c r="RQZ23" s="271"/>
      <c r="RRF23" s="270"/>
      <c r="RRG23" s="271"/>
      <c r="RRH23" s="271"/>
      <c r="RRI23" s="271"/>
      <c r="RRJ23" s="271"/>
      <c r="RRK23" s="271"/>
      <c r="RRL23" s="271"/>
      <c r="RRR23" s="270"/>
      <c r="RRS23" s="271"/>
      <c r="RRT23" s="271"/>
      <c r="RRU23" s="271"/>
      <c r="RRV23" s="271"/>
      <c r="RRW23" s="271"/>
      <c r="RRX23" s="271"/>
      <c r="RSD23" s="270"/>
      <c r="RSE23" s="271"/>
      <c r="RSF23" s="271"/>
      <c r="RSG23" s="271"/>
      <c r="RSH23" s="271"/>
      <c r="RSI23" s="271"/>
      <c r="RSJ23" s="271"/>
      <c r="RSP23" s="270"/>
      <c r="RSQ23" s="271"/>
      <c r="RSR23" s="271"/>
      <c r="RSS23" s="271"/>
      <c r="RST23" s="271"/>
      <c r="RSU23" s="271"/>
      <c r="RSV23" s="271"/>
      <c r="RTB23" s="270"/>
      <c r="RTC23" s="271"/>
      <c r="RTD23" s="271"/>
      <c r="RTE23" s="271"/>
      <c r="RTF23" s="271"/>
      <c r="RTG23" s="271"/>
      <c r="RTH23" s="271"/>
      <c r="RTN23" s="270"/>
      <c r="RTO23" s="271"/>
      <c r="RTP23" s="271"/>
      <c r="RTQ23" s="271"/>
      <c r="RTR23" s="271"/>
      <c r="RTS23" s="271"/>
      <c r="RTT23" s="271"/>
      <c r="RTZ23" s="270"/>
      <c r="RUA23" s="271"/>
      <c r="RUB23" s="271"/>
      <c r="RUC23" s="271"/>
      <c r="RUD23" s="271"/>
      <c r="RUE23" s="271"/>
      <c r="RUF23" s="271"/>
      <c r="RUL23" s="270"/>
      <c r="RUM23" s="271"/>
      <c r="RUN23" s="271"/>
      <c r="RUO23" s="271"/>
      <c r="RUP23" s="271"/>
      <c r="RUQ23" s="271"/>
      <c r="RUR23" s="271"/>
      <c r="RUX23" s="270"/>
      <c r="RUY23" s="271"/>
      <c r="RUZ23" s="271"/>
      <c r="RVA23" s="271"/>
      <c r="RVB23" s="271"/>
      <c r="RVC23" s="271"/>
      <c r="RVD23" s="271"/>
      <c r="RVJ23" s="270"/>
      <c r="RVK23" s="271"/>
      <c r="RVL23" s="271"/>
      <c r="RVM23" s="271"/>
      <c r="RVN23" s="271"/>
      <c r="RVO23" s="271"/>
      <c r="RVP23" s="271"/>
      <c r="RVV23" s="270"/>
      <c r="RVW23" s="271"/>
      <c r="RVX23" s="271"/>
      <c r="RVY23" s="271"/>
      <c r="RVZ23" s="271"/>
      <c r="RWA23" s="271"/>
      <c r="RWB23" s="271"/>
      <c r="RWH23" s="270"/>
      <c r="RWI23" s="271"/>
      <c r="RWJ23" s="271"/>
      <c r="RWK23" s="271"/>
      <c r="RWL23" s="271"/>
      <c r="RWM23" s="271"/>
      <c r="RWN23" s="271"/>
      <c r="RWT23" s="270"/>
      <c r="RWU23" s="271"/>
      <c r="RWV23" s="271"/>
      <c r="RWW23" s="271"/>
      <c r="RWX23" s="271"/>
      <c r="RWY23" s="271"/>
      <c r="RWZ23" s="271"/>
      <c r="RXF23" s="270"/>
      <c r="RXG23" s="271"/>
      <c r="RXH23" s="271"/>
      <c r="RXI23" s="271"/>
      <c r="RXJ23" s="271"/>
      <c r="RXK23" s="271"/>
      <c r="RXL23" s="271"/>
      <c r="RXR23" s="270"/>
      <c r="RXS23" s="271"/>
      <c r="RXT23" s="271"/>
      <c r="RXU23" s="271"/>
      <c r="RXV23" s="271"/>
      <c r="RXW23" s="271"/>
      <c r="RXX23" s="271"/>
      <c r="RYD23" s="270"/>
      <c r="RYE23" s="271"/>
      <c r="RYF23" s="271"/>
      <c r="RYG23" s="271"/>
      <c r="RYH23" s="271"/>
      <c r="RYI23" s="271"/>
      <c r="RYJ23" s="271"/>
      <c r="RYP23" s="270"/>
      <c r="RYQ23" s="271"/>
      <c r="RYR23" s="271"/>
      <c r="RYS23" s="271"/>
      <c r="RYT23" s="271"/>
      <c r="RYU23" s="271"/>
      <c r="RYV23" s="271"/>
      <c r="RZB23" s="270"/>
      <c r="RZC23" s="271"/>
      <c r="RZD23" s="271"/>
      <c r="RZE23" s="271"/>
      <c r="RZF23" s="271"/>
      <c r="RZG23" s="271"/>
      <c r="RZH23" s="271"/>
      <c r="RZN23" s="270"/>
      <c r="RZO23" s="271"/>
      <c r="RZP23" s="271"/>
      <c r="RZQ23" s="271"/>
      <c r="RZR23" s="271"/>
      <c r="RZS23" s="271"/>
      <c r="RZT23" s="271"/>
      <c r="RZZ23" s="270"/>
      <c r="SAA23" s="271"/>
      <c r="SAB23" s="271"/>
      <c r="SAC23" s="271"/>
      <c r="SAD23" s="271"/>
      <c r="SAE23" s="271"/>
      <c r="SAF23" s="271"/>
      <c r="SAL23" s="270"/>
      <c r="SAM23" s="271"/>
      <c r="SAN23" s="271"/>
      <c r="SAO23" s="271"/>
      <c r="SAP23" s="271"/>
      <c r="SAQ23" s="271"/>
      <c r="SAR23" s="271"/>
      <c r="SAX23" s="270"/>
      <c r="SAY23" s="271"/>
      <c r="SAZ23" s="271"/>
      <c r="SBA23" s="271"/>
      <c r="SBB23" s="271"/>
      <c r="SBC23" s="271"/>
      <c r="SBD23" s="271"/>
      <c r="SBJ23" s="270"/>
      <c r="SBK23" s="271"/>
      <c r="SBL23" s="271"/>
      <c r="SBM23" s="271"/>
      <c r="SBN23" s="271"/>
      <c r="SBO23" s="271"/>
      <c r="SBP23" s="271"/>
      <c r="SBV23" s="270"/>
      <c r="SBW23" s="271"/>
      <c r="SBX23" s="271"/>
      <c r="SBY23" s="271"/>
      <c r="SBZ23" s="271"/>
      <c r="SCA23" s="271"/>
      <c r="SCB23" s="271"/>
      <c r="SCH23" s="270"/>
      <c r="SCI23" s="271"/>
      <c r="SCJ23" s="271"/>
      <c r="SCK23" s="271"/>
      <c r="SCL23" s="271"/>
      <c r="SCM23" s="271"/>
      <c r="SCN23" s="271"/>
      <c r="SCT23" s="270"/>
      <c r="SCU23" s="271"/>
      <c r="SCV23" s="271"/>
      <c r="SCW23" s="271"/>
      <c r="SCX23" s="271"/>
      <c r="SCY23" s="271"/>
      <c r="SCZ23" s="271"/>
      <c r="SDF23" s="270"/>
      <c r="SDG23" s="271"/>
      <c r="SDH23" s="271"/>
      <c r="SDI23" s="271"/>
      <c r="SDJ23" s="271"/>
      <c r="SDK23" s="271"/>
      <c r="SDL23" s="271"/>
      <c r="SDR23" s="270"/>
      <c r="SDS23" s="271"/>
      <c r="SDT23" s="271"/>
      <c r="SDU23" s="271"/>
      <c r="SDV23" s="271"/>
      <c r="SDW23" s="271"/>
      <c r="SDX23" s="271"/>
      <c r="SED23" s="270"/>
      <c r="SEE23" s="271"/>
      <c r="SEF23" s="271"/>
      <c r="SEG23" s="271"/>
      <c r="SEH23" s="271"/>
      <c r="SEI23" s="271"/>
      <c r="SEJ23" s="271"/>
      <c r="SEP23" s="270"/>
      <c r="SEQ23" s="271"/>
      <c r="SER23" s="271"/>
      <c r="SES23" s="271"/>
      <c r="SET23" s="271"/>
      <c r="SEU23" s="271"/>
      <c r="SEV23" s="271"/>
      <c r="SFB23" s="270"/>
      <c r="SFC23" s="271"/>
      <c r="SFD23" s="271"/>
      <c r="SFE23" s="271"/>
      <c r="SFF23" s="271"/>
      <c r="SFG23" s="271"/>
      <c r="SFH23" s="271"/>
      <c r="SFN23" s="270"/>
      <c r="SFO23" s="271"/>
      <c r="SFP23" s="271"/>
      <c r="SFQ23" s="271"/>
      <c r="SFR23" s="271"/>
      <c r="SFS23" s="271"/>
      <c r="SFT23" s="271"/>
      <c r="SFZ23" s="270"/>
      <c r="SGA23" s="271"/>
      <c r="SGB23" s="271"/>
      <c r="SGC23" s="271"/>
      <c r="SGD23" s="271"/>
      <c r="SGE23" s="271"/>
      <c r="SGF23" s="271"/>
      <c r="SGL23" s="270"/>
      <c r="SGM23" s="271"/>
      <c r="SGN23" s="271"/>
      <c r="SGO23" s="271"/>
      <c r="SGP23" s="271"/>
      <c r="SGQ23" s="271"/>
      <c r="SGR23" s="271"/>
      <c r="SGX23" s="270"/>
      <c r="SGY23" s="271"/>
      <c r="SGZ23" s="271"/>
      <c r="SHA23" s="271"/>
      <c r="SHB23" s="271"/>
      <c r="SHC23" s="271"/>
      <c r="SHD23" s="271"/>
      <c r="SHJ23" s="270"/>
      <c r="SHK23" s="271"/>
      <c r="SHL23" s="271"/>
      <c r="SHM23" s="271"/>
      <c r="SHN23" s="271"/>
      <c r="SHO23" s="271"/>
      <c r="SHP23" s="271"/>
      <c r="SHV23" s="270"/>
      <c r="SHW23" s="271"/>
      <c r="SHX23" s="271"/>
      <c r="SHY23" s="271"/>
      <c r="SHZ23" s="271"/>
      <c r="SIA23" s="271"/>
      <c r="SIB23" s="271"/>
      <c r="SIH23" s="270"/>
      <c r="SII23" s="271"/>
      <c r="SIJ23" s="271"/>
      <c r="SIK23" s="271"/>
      <c r="SIL23" s="271"/>
      <c r="SIM23" s="271"/>
      <c r="SIN23" s="271"/>
      <c r="SIT23" s="270"/>
      <c r="SIU23" s="271"/>
      <c r="SIV23" s="271"/>
      <c r="SIW23" s="271"/>
      <c r="SIX23" s="271"/>
      <c r="SIY23" s="271"/>
      <c r="SIZ23" s="271"/>
      <c r="SJF23" s="270"/>
      <c r="SJG23" s="271"/>
      <c r="SJH23" s="271"/>
      <c r="SJI23" s="271"/>
      <c r="SJJ23" s="271"/>
      <c r="SJK23" s="271"/>
      <c r="SJL23" s="271"/>
      <c r="SJR23" s="270"/>
      <c r="SJS23" s="271"/>
      <c r="SJT23" s="271"/>
      <c r="SJU23" s="271"/>
      <c r="SJV23" s="271"/>
      <c r="SJW23" s="271"/>
      <c r="SJX23" s="271"/>
      <c r="SKD23" s="270"/>
      <c r="SKE23" s="271"/>
      <c r="SKF23" s="271"/>
      <c r="SKG23" s="271"/>
      <c r="SKH23" s="271"/>
      <c r="SKI23" s="271"/>
      <c r="SKJ23" s="271"/>
      <c r="SKP23" s="270"/>
      <c r="SKQ23" s="271"/>
      <c r="SKR23" s="271"/>
      <c r="SKS23" s="271"/>
      <c r="SKT23" s="271"/>
      <c r="SKU23" s="271"/>
      <c r="SKV23" s="271"/>
      <c r="SLB23" s="270"/>
      <c r="SLC23" s="271"/>
      <c r="SLD23" s="271"/>
      <c r="SLE23" s="271"/>
      <c r="SLF23" s="271"/>
      <c r="SLG23" s="271"/>
      <c r="SLH23" s="271"/>
      <c r="SLN23" s="270"/>
      <c r="SLO23" s="271"/>
      <c r="SLP23" s="271"/>
      <c r="SLQ23" s="271"/>
      <c r="SLR23" s="271"/>
      <c r="SLS23" s="271"/>
      <c r="SLT23" s="271"/>
      <c r="SLZ23" s="270"/>
      <c r="SMA23" s="271"/>
      <c r="SMB23" s="271"/>
      <c r="SMC23" s="271"/>
      <c r="SMD23" s="271"/>
      <c r="SME23" s="271"/>
      <c r="SMF23" s="271"/>
      <c r="SML23" s="270"/>
      <c r="SMM23" s="271"/>
      <c r="SMN23" s="271"/>
      <c r="SMO23" s="271"/>
      <c r="SMP23" s="271"/>
      <c r="SMQ23" s="271"/>
      <c r="SMR23" s="271"/>
      <c r="SMX23" s="270"/>
      <c r="SMY23" s="271"/>
      <c r="SMZ23" s="271"/>
      <c r="SNA23" s="271"/>
      <c r="SNB23" s="271"/>
      <c r="SNC23" s="271"/>
      <c r="SND23" s="271"/>
      <c r="SNJ23" s="270"/>
      <c r="SNK23" s="271"/>
      <c r="SNL23" s="271"/>
      <c r="SNM23" s="271"/>
      <c r="SNN23" s="271"/>
      <c r="SNO23" s="271"/>
      <c r="SNP23" s="271"/>
      <c r="SNV23" s="270"/>
      <c r="SNW23" s="271"/>
      <c r="SNX23" s="271"/>
      <c r="SNY23" s="271"/>
      <c r="SNZ23" s="271"/>
      <c r="SOA23" s="271"/>
      <c r="SOB23" s="271"/>
      <c r="SOH23" s="270"/>
      <c r="SOI23" s="271"/>
      <c r="SOJ23" s="271"/>
      <c r="SOK23" s="271"/>
      <c r="SOL23" s="271"/>
      <c r="SOM23" s="271"/>
      <c r="SON23" s="271"/>
      <c r="SOT23" s="270"/>
      <c r="SOU23" s="271"/>
      <c r="SOV23" s="271"/>
      <c r="SOW23" s="271"/>
      <c r="SOX23" s="271"/>
      <c r="SOY23" s="271"/>
      <c r="SOZ23" s="271"/>
      <c r="SPF23" s="270"/>
      <c r="SPG23" s="271"/>
      <c r="SPH23" s="271"/>
      <c r="SPI23" s="271"/>
      <c r="SPJ23" s="271"/>
      <c r="SPK23" s="271"/>
      <c r="SPL23" s="271"/>
      <c r="SPR23" s="270"/>
      <c r="SPS23" s="271"/>
      <c r="SPT23" s="271"/>
      <c r="SPU23" s="271"/>
      <c r="SPV23" s="271"/>
      <c r="SPW23" s="271"/>
      <c r="SPX23" s="271"/>
      <c r="SQD23" s="270"/>
      <c r="SQE23" s="271"/>
      <c r="SQF23" s="271"/>
      <c r="SQG23" s="271"/>
      <c r="SQH23" s="271"/>
      <c r="SQI23" s="271"/>
      <c r="SQJ23" s="271"/>
      <c r="SQP23" s="270"/>
      <c r="SQQ23" s="271"/>
      <c r="SQR23" s="271"/>
      <c r="SQS23" s="271"/>
      <c r="SQT23" s="271"/>
      <c r="SQU23" s="271"/>
      <c r="SQV23" s="271"/>
      <c r="SRB23" s="270"/>
      <c r="SRC23" s="271"/>
      <c r="SRD23" s="271"/>
      <c r="SRE23" s="271"/>
      <c r="SRF23" s="271"/>
      <c r="SRG23" s="271"/>
      <c r="SRH23" s="271"/>
      <c r="SRN23" s="270"/>
      <c r="SRO23" s="271"/>
      <c r="SRP23" s="271"/>
      <c r="SRQ23" s="271"/>
      <c r="SRR23" s="271"/>
      <c r="SRS23" s="271"/>
      <c r="SRT23" s="271"/>
      <c r="SRZ23" s="270"/>
      <c r="SSA23" s="271"/>
      <c r="SSB23" s="271"/>
      <c r="SSC23" s="271"/>
      <c r="SSD23" s="271"/>
      <c r="SSE23" s="271"/>
      <c r="SSF23" s="271"/>
      <c r="SSL23" s="270"/>
      <c r="SSM23" s="271"/>
      <c r="SSN23" s="271"/>
      <c r="SSO23" s="271"/>
      <c r="SSP23" s="271"/>
      <c r="SSQ23" s="271"/>
      <c r="SSR23" s="271"/>
      <c r="SSX23" s="270"/>
      <c r="SSY23" s="271"/>
      <c r="SSZ23" s="271"/>
      <c r="STA23" s="271"/>
      <c r="STB23" s="271"/>
      <c r="STC23" s="271"/>
      <c r="STD23" s="271"/>
      <c r="STJ23" s="270"/>
      <c r="STK23" s="271"/>
      <c r="STL23" s="271"/>
      <c r="STM23" s="271"/>
      <c r="STN23" s="271"/>
      <c r="STO23" s="271"/>
      <c r="STP23" s="271"/>
      <c r="STV23" s="270"/>
      <c r="STW23" s="271"/>
      <c r="STX23" s="271"/>
      <c r="STY23" s="271"/>
      <c r="STZ23" s="271"/>
      <c r="SUA23" s="271"/>
      <c r="SUB23" s="271"/>
      <c r="SUH23" s="270"/>
      <c r="SUI23" s="271"/>
      <c r="SUJ23" s="271"/>
      <c r="SUK23" s="271"/>
      <c r="SUL23" s="271"/>
      <c r="SUM23" s="271"/>
      <c r="SUN23" s="271"/>
      <c r="SUT23" s="270"/>
      <c r="SUU23" s="271"/>
      <c r="SUV23" s="271"/>
      <c r="SUW23" s="271"/>
      <c r="SUX23" s="271"/>
      <c r="SUY23" s="271"/>
      <c r="SUZ23" s="271"/>
      <c r="SVF23" s="270"/>
      <c r="SVG23" s="271"/>
      <c r="SVH23" s="271"/>
      <c r="SVI23" s="271"/>
      <c r="SVJ23" s="271"/>
      <c r="SVK23" s="271"/>
      <c r="SVL23" s="271"/>
      <c r="SVR23" s="270"/>
      <c r="SVS23" s="271"/>
      <c r="SVT23" s="271"/>
      <c r="SVU23" s="271"/>
      <c r="SVV23" s="271"/>
      <c r="SVW23" s="271"/>
      <c r="SVX23" s="271"/>
      <c r="SWD23" s="270"/>
      <c r="SWE23" s="271"/>
      <c r="SWF23" s="271"/>
      <c r="SWG23" s="271"/>
      <c r="SWH23" s="271"/>
      <c r="SWI23" s="271"/>
      <c r="SWJ23" s="271"/>
      <c r="SWP23" s="270"/>
      <c r="SWQ23" s="271"/>
      <c r="SWR23" s="271"/>
      <c r="SWS23" s="271"/>
      <c r="SWT23" s="271"/>
      <c r="SWU23" s="271"/>
      <c r="SWV23" s="271"/>
      <c r="SXB23" s="270"/>
      <c r="SXC23" s="271"/>
      <c r="SXD23" s="271"/>
      <c r="SXE23" s="271"/>
      <c r="SXF23" s="271"/>
      <c r="SXG23" s="271"/>
      <c r="SXH23" s="271"/>
      <c r="SXN23" s="270"/>
      <c r="SXO23" s="271"/>
      <c r="SXP23" s="271"/>
      <c r="SXQ23" s="271"/>
      <c r="SXR23" s="271"/>
      <c r="SXS23" s="271"/>
      <c r="SXT23" s="271"/>
      <c r="SXZ23" s="270"/>
      <c r="SYA23" s="271"/>
      <c r="SYB23" s="271"/>
      <c r="SYC23" s="271"/>
      <c r="SYD23" s="271"/>
      <c r="SYE23" s="271"/>
      <c r="SYF23" s="271"/>
      <c r="SYL23" s="270"/>
      <c r="SYM23" s="271"/>
      <c r="SYN23" s="271"/>
      <c r="SYO23" s="271"/>
      <c r="SYP23" s="271"/>
      <c r="SYQ23" s="271"/>
      <c r="SYR23" s="271"/>
      <c r="SYX23" s="270"/>
      <c r="SYY23" s="271"/>
      <c r="SYZ23" s="271"/>
      <c r="SZA23" s="271"/>
      <c r="SZB23" s="271"/>
      <c r="SZC23" s="271"/>
      <c r="SZD23" s="271"/>
      <c r="SZJ23" s="270"/>
      <c r="SZK23" s="271"/>
      <c r="SZL23" s="271"/>
      <c r="SZM23" s="271"/>
      <c r="SZN23" s="271"/>
      <c r="SZO23" s="271"/>
      <c r="SZP23" s="271"/>
      <c r="SZV23" s="270"/>
      <c r="SZW23" s="271"/>
      <c r="SZX23" s="271"/>
      <c r="SZY23" s="271"/>
      <c r="SZZ23" s="271"/>
      <c r="TAA23" s="271"/>
      <c r="TAB23" s="271"/>
      <c r="TAH23" s="270"/>
      <c r="TAI23" s="271"/>
      <c r="TAJ23" s="271"/>
      <c r="TAK23" s="271"/>
      <c r="TAL23" s="271"/>
      <c r="TAM23" s="271"/>
      <c r="TAN23" s="271"/>
      <c r="TAT23" s="270"/>
      <c r="TAU23" s="271"/>
      <c r="TAV23" s="271"/>
      <c r="TAW23" s="271"/>
      <c r="TAX23" s="271"/>
      <c r="TAY23" s="271"/>
      <c r="TAZ23" s="271"/>
      <c r="TBF23" s="270"/>
      <c r="TBG23" s="271"/>
      <c r="TBH23" s="271"/>
      <c r="TBI23" s="271"/>
      <c r="TBJ23" s="271"/>
      <c r="TBK23" s="271"/>
      <c r="TBL23" s="271"/>
      <c r="TBR23" s="270"/>
      <c r="TBS23" s="271"/>
      <c r="TBT23" s="271"/>
      <c r="TBU23" s="271"/>
      <c r="TBV23" s="271"/>
      <c r="TBW23" s="271"/>
      <c r="TBX23" s="271"/>
      <c r="TCD23" s="270"/>
      <c r="TCE23" s="271"/>
      <c r="TCF23" s="271"/>
      <c r="TCG23" s="271"/>
      <c r="TCH23" s="271"/>
      <c r="TCI23" s="271"/>
      <c r="TCJ23" s="271"/>
      <c r="TCP23" s="270"/>
      <c r="TCQ23" s="271"/>
      <c r="TCR23" s="271"/>
      <c r="TCS23" s="271"/>
      <c r="TCT23" s="271"/>
      <c r="TCU23" s="271"/>
      <c r="TCV23" s="271"/>
      <c r="TDB23" s="270"/>
      <c r="TDC23" s="271"/>
      <c r="TDD23" s="271"/>
      <c r="TDE23" s="271"/>
      <c r="TDF23" s="271"/>
      <c r="TDG23" s="271"/>
      <c r="TDH23" s="271"/>
      <c r="TDN23" s="270"/>
      <c r="TDO23" s="271"/>
      <c r="TDP23" s="271"/>
      <c r="TDQ23" s="271"/>
      <c r="TDR23" s="271"/>
      <c r="TDS23" s="271"/>
      <c r="TDT23" s="271"/>
      <c r="TDZ23" s="270"/>
      <c r="TEA23" s="271"/>
      <c r="TEB23" s="271"/>
      <c r="TEC23" s="271"/>
      <c r="TED23" s="271"/>
      <c r="TEE23" s="271"/>
      <c r="TEF23" s="271"/>
      <c r="TEL23" s="270"/>
      <c r="TEM23" s="271"/>
      <c r="TEN23" s="271"/>
      <c r="TEO23" s="271"/>
      <c r="TEP23" s="271"/>
      <c r="TEQ23" s="271"/>
      <c r="TER23" s="271"/>
      <c r="TEX23" s="270"/>
      <c r="TEY23" s="271"/>
      <c r="TEZ23" s="271"/>
      <c r="TFA23" s="271"/>
      <c r="TFB23" s="271"/>
      <c r="TFC23" s="271"/>
      <c r="TFD23" s="271"/>
      <c r="TFJ23" s="270"/>
      <c r="TFK23" s="271"/>
      <c r="TFL23" s="271"/>
      <c r="TFM23" s="271"/>
      <c r="TFN23" s="271"/>
      <c r="TFO23" s="271"/>
      <c r="TFP23" s="271"/>
      <c r="TFV23" s="270"/>
      <c r="TFW23" s="271"/>
      <c r="TFX23" s="271"/>
      <c r="TFY23" s="271"/>
      <c r="TFZ23" s="271"/>
      <c r="TGA23" s="271"/>
      <c r="TGB23" s="271"/>
      <c r="TGH23" s="270"/>
      <c r="TGI23" s="271"/>
      <c r="TGJ23" s="271"/>
      <c r="TGK23" s="271"/>
      <c r="TGL23" s="271"/>
      <c r="TGM23" s="271"/>
      <c r="TGN23" s="271"/>
      <c r="TGT23" s="270"/>
      <c r="TGU23" s="271"/>
      <c r="TGV23" s="271"/>
      <c r="TGW23" s="271"/>
      <c r="TGX23" s="271"/>
      <c r="TGY23" s="271"/>
      <c r="TGZ23" s="271"/>
      <c r="THF23" s="270"/>
      <c r="THG23" s="271"/>
      <c r="THH23" s="271"/>
      <c r="THI23" s="271"/>
      <c r="THJ23" s="271"/>
      <c r="THK23" s="271"/>
      <c r="THL23" s="271"/>
      <c r="THR23" s="270"/>
      <c r="THS23" s="271"/>
      <c r="THT23" s="271"/>
      <c r="THU23" s="271"/>
      <c r="THV23" s="271"/>
      <c r="THW23" s="271"/>
      <c r="THX23" s="271"/>
      <c r="TID23" s="270"/>
      <c r="TIE23" s="271"/>
      <c r="TIF23" s="271"/>
      <c r="TIG23" s="271"/>
      <c r="TIH23" s="271"/>
      <c r="TII23" s="271"/>
      <c r="TIJ23" s="271"/>
      <c r="TIP23" s="270"/>
      <c r="TIQ23" s="271"/>
      <c r="TIR23" s="271"/>
      <c r="TIS23" s="271"/>
      <c r="TIT23" s="271"/>
      <c r="TIU23" s="271"/>
      <c r="TIV23" s="271"/>
      <c r="TJB23" s="270"/>
      <c r="TJC23" s="271"/>
      <c r="TJD23" s="271"/>
      <c r="TJE23" s="271"/>
      <c r="TJF23" s="271"/>
      <c r="TJG23" s="271"/>
      <c r="TJH23" s="271"/>
      <c r="TJN23" s="270"/>
      <c r="TJO23" s="271"/>
      <c r="TJP23" s="271"/>
      <c r="TJQ23" s="271"/>
      <c r="TJR23" s="271"/>
      <c r="TJS23" s="271"/>
      <c r="TJT23" s="271"/>
      <c r="TJZ23" s="270"/>
      <c r="TKA23" s="271"/>
      <c r="TKB23" s="271"/>
      <c r="TKC23" s="271"/>
      <c r="TKD23" s="271"/>
      <c r="TKE23" s="271"/>
      <c r="TKF23" s="271"/>
      <c r="TKL23" s="270"/>
      <c r="TKM23" s="271"/>
      <c r="TKN23" s="271"/>
      <c r="TKO23" s="271"/>
      <c r="TKP23" s="271"/>
      <c r="TKQ23" s="271"/>
      <c r="TKR23" s="271"/>
      <c r="TKX23" s="270"/>
      <c r="TKY23" s="271"/>
      <c r="TKZ23" s="271"/>
      <c r="TLA23" s="271"/>
      <c r="TLB23" s="271"/>
      <c r="TLC23" s="271"/>
      <c r="TLD23" s="271"/>
      <c r="TLJ23" s="270"/>
      <c r="TLK23" s="271"/>
      <c r="TLL23" s="271"/>
      <c r="TLM23" s="271"/>
      <c r="TLN23" s="271"/>
      <c r="TLO23" s="271"/>
      <c r="TLP23" s="271"/>
      <c r="TLV23" s="270"/>
      <c r="TLW23" s="271"/>
      <c r="TLX23" s="271"/>
      <c r="TLY23" s="271"/>
      <c r="TLZ23" s="271"/>
      <c r="TMA23" s="271"/>
      <c r="TMB23" s="271"/>
      <c r="TMH23" s="270"/>
      <c r="TMI23" s="271"/>
      <c r="TMJ23" s="271"/>
      <c r="TMK23" s="271"/>
      <c r="TML23" s="271"/>
      <c r="TMM23" s="271"/>
      <c r="TMN23" s="271"/>
      <c r="TMT23" s="270"/>
      <c r="TMU23" s="271"/>
      <c r="TMV23" s="271"/>
      <c r="TMW23" s="271"/>
      <c r="TMX23" s="271"/>
      <c r="TMY23" s="271"/>
      <c r="TMZ23" s="271"/>
      <c r="TNF23" s="270"/>
      <c r="TNG23" s="271"/>
      <c r="TNH23" s="271"/>
      <c r="TNI23" s="271"/>
      <c r="TNJ23" s="271"/>
      <c r="TNK23" s="271"/>
      <c r="TNL23" s="271"/>
      <c r="TNR23" s="270"/>
      <c r="TNS23" s="271"/>
      <c r="TNT23" s="271"/>
      <c r="TNU23" s="271"/>
      <c r="TNV23" s="271"/>
      <c r="TNW23" s="271"/>
      <c r="TNX23" s="271"/>
      <c r="TOD23" s="270"/>
      <c r="TOE23" s="271"/>
      <c r="TOF23" s="271"/>
      <c r="TOG23" s="271"/>
      <c r="TOH23" s="271"/>
      <c r="TOI23" s="271"/>
      <c r="TOJ23" s="271"/>
      <c r="TOP23" s="270"/>
      <c r="TOQ23" s="271"/>
      <c r="TOR23" s="271"/>
      <c r="TOS23" s="271"/>
      <c r="TOT23" s="271"/>
      <c r="TOU23" s="271"/>
      <c r="TOV23" s="271"/>
      <c r="TPB23" s="270"/>
      <c r="TPC23" s="271"/>
      <c r="TPD23" s="271"/>
      <c r="TPE23" s="271"/>
      <c r="TPF23" s="271"/>
      <c r="TPG23" s="271"/>
      <c r="TPH23" s="271"/>
      <c r="TPN23" s="270"/>
      <c r="TPO23" s="271"/>
      <c r="TPP23" s="271"/>
      <c r="TPQ23" s="271"/>
      <c r="TPR23" s="271"/>
      <c r="TPS23" s="271"/>
      <c r="TPT23" s="271"/>
      <c r="TPZ23" s="270"/>
      <c r="TQA23" s="271"/>
      <c r="TQB23" s="271"/>
      <c r="TQC23" s="271"/>
      <c r="TQD23" s="271"/>
      <c r="TQE23" s="271"/>
      <c r="TQF23" s="271"/>
      <c r="TQL23" s="270"/>
      <c r="TQM23" s="271"/>
      <c r="TQN23" s="271"/>
      <c r="TQO23" s="271"/>
      <c r="TQP23" s="271"/>
      <c r="TQQ23" s="271"/>
      <c r="TQR23" s="271"/>
      <c r="TQX23" s="270"/>
      <c r="TQY23" s="271"/>
      <c r="TQZ23" s="271"/>
      <c r="TRA23" s="271"/>
      <c r="TRB23" s="271"/>
      <c r="TRC23" s="271"/>
      <c r="TRD23" s="271"/>
      <c r="TRJ23" s="270"/>
      <c r="TRK23" s="271"/>
      <c r="TRL23" s="271"/>
      <c r="TRM23" s="271"/>
      <c r="TRN23" s="271"/>
      <c r="TRO23" s="271"/>
      <c r="TRP23" s="271"/>
      <c r="TRV23" s="270"/>
      <c r="TRW23" s="271"/>
      <c r="TRX23" s="271"/>
      <c r="TRY23" s="271"/>
      <c r="TRZ23" s="271"/>
      <c r="TSA23" s="271"/>
      <c r="TSB23" s="271"/>
      <c r="TSH23" s="270"/>
      <c r="TSI23" s="271"/>
      <c r="TSJ23" s="271"/>
      <c r="TSK23" s="271"/>
      <c r="TSL23" s="271"/>
      <c r="TSM23" s="271"/>
      <c r="TSN23" s="271"/>
      <c r="TST23" s="270"/>
      <c r="TSU23" s="271"/>
      <c r="TSV23" s="271"/>
      <c r="TSW23" s="271"/>
      <c r="TSX23" s="271"/>
      <c r="TSY23" s="271"/>
      <c r="TSZ23" s="271"/>
      <c r="TTF23" s="270"/>
      <c r="TTG23" s="271"/>
      <c r="TTH23" s="271"/>
      <c r="TTI23" s="271"/>
      <c r="TTJ23" s="271"/>
      <c r="TTK23" s="271"/>
      <c r="TTL23" s="271"/>
      <c r="TTR23" s="270"/>
      <c r="TTS23" s="271"/>
      <c r="TTT23" s="271"/>
      <c r="TTU23" s="271"/>
      <c r="TTV23" s="271"/>
      <c r="TTW23" s="271"/>
      <c r="TTX23" s="271"/>
      <c r="TUD23" s="270"/>
      <c r="TUE23" s="271"/>
      <c r="TUF23" s="271"/>
      <c r="TUG23" s="271"/>
      <c r="TUH23" s="271"/>
      <c r="TUI23" s="271"/>
      <c r="TUJ23" s="271"/>
      <c r="TUP23" s="270"/>
      <c r="TUQ23" s="271"/>
      <c r="TUR23" s="271"/>
      <c r="TUS23" s="271"/>
      <c r="TUT23" s="271"/>
      <c r="TUU23" s="271"/>
      <c r="TUV23" s="271"/>
      <c r="TVB23" s="270"/>
      <c r="TVC23" s="271"/>
      <c r="TVD23" s="271"/>
      <c r="TVE23" s="271"/>
      <c r="TVF23" s="271"/>
      <c r="TVG23" s="271"/>
      <c r="TVH23" s="271"/>
      <c r="TVN23" s="270"/>
      <c r="TVO23" s="271"/>
      <c r="TVP23" s="271"/>
      <c r="TVQ23" s="271"/>
      <c r="TVR23" s="271"/>
      <c r="TVS23" s="271"/>
      <c r="TVT23" s="271"/>
      <c r="TVZ23" s="270"/>
      <c r="TWA23" s="271"/>
      <c r="TWB23" s="271"/>
      <c r="TWC23" s="271"/>
      <c r="TWD23" s="271"/>
      <c r="TWE23" s="271"/>
      <c r="TWF23" s="271"/>
      <c r="TWL23" s="270"/>
      <c r="TWM23" s="271"/>
      <c r="TWN23" s="271"/>
      <c r="TWO23" s="271"/>
      <c r="TWP23" s="271"/>
      <c r="TWQ23" s="271"/>
      <c r="TWR23" s="271"/>
      <c r="TWX23" s="270"/>
      <c r="TWY23" s="271"/>
      <c r="TWZ23" s="271"/>
      <c r="TXA23" s="271"/>
      <c r="TXB23" s="271"/>
      <c r="TXC23" s="271"/>
      <c r="TXD23" s="271"/>
      <c r="TXJ23" s="270"/>
      <c r="TXK23" s="271"/>
      <c r="TXL23" s="271"/>
      <c r="TXM23" s="271"/>
      <c r="TXN23" s="271"/>
      <c r="TXO23" s="271"/>
      <c r="TXP23" s="271"/>
      <c r="TXV23" s="270"/>
      <c r="TXW23" s="271"/>
      <c r="TXX23" s="271"/>
      <c r="TXY23" s="271"/>
      <c r="TXZ23" s="271"/>
      <c r="TYA23" s="271"/>
      <c r="TYB23" s="271"/>
      <c r="TYH23" s="270"/>
      <c r="TYI23" s="271"/>
      <c r="TYJ23" s="271"/>
      <c r="TYK23" s="271"/>
      <c r="TYL23" s="271"/>
      <c r="TYM23" s="271"/>
      <c r="TYN23" s="271"/>
      <c r="TYT23" s="270"/>
      <c r="TYU23" s="271"/>
      <c r="TYV23" s="271"/>
      <c r="TYW23" s="271"/>
      <c r="TYX23" s="271"/>
      <c r="TYY23" s="271"/>
      <c r="TYZ23" s="271"/>
      <c r="TZF23" s="270"/>
      <c r="TZG23" s="271"/>
      <c r="TZH23" s="271"/>
      <c r="TZI23" s="271"/>
      <c r="TZJ23" s="271"/>
      <c r="TZK23" s="271"/>
      <c r="TZL23" s="271"/>
      <c r="TZR23" s="270"/>
      <c r="TZS23" s="271"/>
      <c r="TZT23" s="271"/>
      <c r="TZU23" s="271"/>
      <c r="TZV23" s="271"/>
      <c r="TZW23" s="271"/>
      <c r="TZX23" s="271"/>
      <c r="UAD23" s="270"/>
      <c r="UAE23" s="271"/>
      <c r="UAF23" s="271"/>
      <c r="UAG23" s="271"/>
      <c r="UAH23" s="271"/>
      <c r="UAI23" s="271"/>
      <c r="UAJ23" s="271"/>
      <c r="UAP23" s="270"/>
      <c r="UAQ23" s="271"/>
      <c r="UAR23" s="271"/>
      <c r="UAS23" s="271"/>
      <c r="UAT23" s="271"/>
      <c r="UAU23" s="271"/>
      <c r="UAV23" s="271"/>
      <c r="UBB23" s="270"/>
      <c r="UBC23" s="271"/>
      <c r="UBD23" s="271"/>
      <c r="UBE23" s="271"/>
      <c r="UBF23" s="271"/>
      <c r="UBG23" s="271"/>
      <c r="UBH23" s="271"/>
      <c r="UBN23" s="270"/>
      <c r="UBO23" s="271"/>
      <c r="UBP23" s="271"/>
      <c r="UBQ23" s="271"/>
      <c r="UBR23" s="271"/>
      <c r="UBS23" s="271"/>
      <c r="UBT23" s="271"/>
      <c r="UBZ23" s="270"/>
      <c r="UCA23" s="271"/>
      <c r="UCB23" s="271"/>
      <c r="UCC23" s="271"/>
      <c r="UCD23" s="271"/>
      <c r="UCE23" s="271"/>
      <c r="UCF23" s="271"/>
      <c r="UCL23" s="270"/>
      <c r="UCM23" s="271"/>
      <c r="UCN23" s="271"/>
      <c r="UCO23" s="271"/>
      <c r="UCP23" s="271"/>
      <c r="UCQ23" s="271"/>
      <c r="UCR23" s="271"/>
      <c r="UCX23" s="270"/>
      <c r="UCY23" s="271"/>
      <c r="UCZ23" s="271"/>
      <c r="UDA23" s="271"/>
      <c r="UDB23" s="271"/>
      <c r="UDC23" s="271"/>
      <c r="UDD23" s="271"/>
      <c r="UDJ23" s="270"/>
      <c r="UDK23" s="271"/>
      <c r="UDL23" s="271"/>
      <c r="UDM23" s="271"/>
      <c r="UDN23" s="271"/>
      <c r="UDO23" s="271"/>
      <c r="UDP23" s="271"/>
      <c r="UDV23" s="270"/>
      <c r="UDW23" s="271"/>
      <c r="UDX23" s="271"/>
      <c r="UDY23" s="271"/>
      <c r="UDZ23" s="271"/>
      <c r="UEA23" s="271"/>
      <c r="UEB23" s="271"/>
      <c r="UEH23" s="270"/>
      <c r="UEI23" s="271"/>
      <c r="UEJ23" s="271"/>
      <c r="UEK23" s="271"/>
      <c r="UEL23" s="271"/>
      <c r="UEM23" s="271"/>
      <c r="UEN23" s="271"/>
      <c r="UET23" s="270"/>
      <c r="UEU23" s="271"/>
      <c r="UEV23" s="271"/>
      <c r="UEW23" s="271"/>
      <c r="UEX23" s="271"/>
      <c r="UEY23" s="271"/>
      <c r="UEZ23" s="271"/>
      <c r="UFF23" s="270"/>
      <c r="UFG23" s="271"/>
      <c r="UFH23" s="271"/>
      <c r="UFI23" s="271"/>
      <c r="UFJ23" s="271"/>
      <c r="UFK23" s="271"/>
      <c r="UFL23" s="271"/>
      <c r="UFR23" s="270"/>
      <c r="UFS23" s="271"/>
      <c r="UFT23" s="271"/>
      <c r="UFU23" s="271"/>
      <c r="UFV23" s="271"/>
      <c r="UFW23" s="271"/>
      <c r="UFX23" s="271"/>
      <c r="UGD23" s="270"/>
      <c r="UGE23" s="271"/>
      <c r="UGF23" s="271"/>
      <c r="UGG23" s="271"/>
      <c r="UGH23" s="271"/>
      <c r="UGI23" s="271"/>
      <c r="UGJ23" s="271"/>
      <c r="UGP23" s="270"/>
      <c r="UGQ23" s="271"/>
      <c r="UGR23" s="271"/>
      <c r="UGS23" s="271"/>
      <c r="UGT23" s="271"/>
      <c r="UGU23" s="271"/>
      <c r="UGV23" s="271"/>
      <c r="UHB23" s="270"/>
      <c r="UHC23" s="271"/>
      <c r="UHD23" s="271"/>
      <c r="UHE23" s="271"/>
      <c r="UHF23" s="271"/>
      <c r="UHG23" s="271"/>
      <c r="UHH23" s="271"/>
      <c r="UHN23" s="270"/>
      <c r="UHO23" s="271"/>
      <c r="UHP23" s="271"/>
      <c r="UHQ23" s="271"/>
      <c r="UHR23" s="271"/>
      <c r="UHS23" s="271"/>
      <c r="UHT23" s="271"/>
      <c r="UHZ23" s="270"/>
      <c r="UIA23" s="271"/>
      <c r="UIB23" s="271"/>
      <c r="UIC23" s="271"/>
      <c r="UID23" s="271"/>
      <c r="UIE23" s="271"/>
      <c r="UIF23" s="271"/>
      <c r="UIL23" s="270"/>
      <c r="UIM23" s="271"/>
      <c r="UIN23" s="271"/>
      <c r="UIO23" s="271"/>
      <c r="UIP23" s="271"/>
      <c r="UIQ23" s="271"/>
      <c r="UIR23" s="271"/>
      <c r="UIX23" s="270"/>
      <c r="UIY23" s="271"/>
      <c r="UIZ23" s="271"/>
      <c r="UJA23" s="271"/>
      <c r="UJB23" s="271"/>
      <c r="UJC23" s="271"/>
      <c r="UJD23" s="271"/>
      <c r="UJJ23" s="270"/>
      <c r="UJK23" s="271"/>
      <c r="UJL23" s="271"/>
      <c r="UJM23" s="271"/>
      <c r="UJN23" s="271"/>
      <c r="UJO23" s="271"/>
      <c r="UJP23" s="271"/>
      <c r="UJV23" s="270"/>
      <c r="UJW23" s="271"/>
      <c r="UJX23" s="271"/>
      <c r="UJY23" s="271"/>
      <c r="UJZ23" s="271"/>
      <c r="UKA23" s="271"/>
      <c r="UKB23" s="271"/>
      <c r="UKH23" s="270"/>
      <c r="UKI23" s="271"/>
      <c r="UKJ23" s="271"/>
      <c r="UKK23" s="271"/>
      <c r="UKL23" s="271"/>
      <c r="UKM23" s="271"/>
      <c r="UKN23" s="271"/>
      <c r="UKT23" s="270"/>
      <c r="UKU23" s="271"/>
      <c r="UKV23" s="271"/>
      <c r="UKW23" s="271"/>
      <c r="UKX23" s="271"/>
      <c r="UKY23" s="271"/>
      <c r="UKZ23" s="271"/>
      <c r="ULF23" s="270"/>
      <c r="ULG23" s="271"/>
      <c r="ULH23" s="271"/>
      <c r="ULI23" s="271"/>
      <c r="ULJ23" s="271"/>
      <c r="ULK23" s="271"/>
      <c r="ULL23" s="271"/>
      <c r="ULR23" s="270"/>
      <c r="ULS23" s="271"/>
      <c r="ULT23" s="271"/>
      <c r="ULU23" s="271"/>
      <c r="ULV23" s="271"/>
      <c r="ULW23" s="271"/>
      <c r="ULX23" s="271"/>
      <c r="UMD23" s="270"/>
      <c r="UME23" s="271"/>
      <c r="UMF23" s="271"/>
      <c r="UMG23" s="271"/>
      <c r="UMH23" s="271"/>
      <c r="UMI23" s="271"/>
      <c r="UMJ23" s="271"/>
      <c r="UMP23" s="270"/>
      <c r="UMQ23" s="271"/>
      <c r="UMR23" s="271"/>
      <c r="UMS23" s="271"/>
      <c r="UMT23" s="271"/>
      <c r="UMU23" s="271"/>
      <c r="UMV23" s="271"/>
      <c r="UNB23" s="270"/>
      <c r="UNC23" s="271"/>
      <c r="UND23" s="271"/>
      <c r="UNE23" s="271"/>
      <c r="UNF23" s="271"/>
      <c r="UNG23" s="271"/>
      <c r="UNH23" s="271"/>
      <c r="UNN23" s="270"/>
      <c r="UNO23" s="271"/>
      <c r="UNP23" s="271"/>
      <c r="UNQ23" s="271"/>
      <c r="UNR23" s="271"/>
      <c r="UNS23" s="271"/>
      <c r="UNT23" s="271"/>
      <c r="UNZ23" s="270"/>
      <c r="UOA23" s="271"/>
      <c r="UOB23" s="271"/>
      <c r="UOC23" s="271"/>
      <c r="UOD23" s="271"/>
      <c r="UOE23" s="271"/>
      <c r="UOF23" s="271"/>
      <c r="UOL23" s="270"/>
      <c r="UOM23" s="271"/>
      <c r="UON23" s="271"/>
      <c r="UOO23" s="271"/>
      <c r="UOP23" s="271"/>
      <c r="UOQ23" s="271"/>
      <c r="UOR23" s="271"/>
      <c r="UOX23" s="270"/>
      <c r="UOY23" s="271"/>
      <c r="UOZ23" s="271"/>
      <c r="UPA23" s="271"/>
      <c r="UPB23" s="271"/>
      <c r="UPC23" s="271"/>
      <c r="UPD23" s="271"/>
      <c r="UPJ23" s="270"/>
      <c r="UPK23" s="271"/>
      <c r="UPL23" s="271"/>
      <c r="UPM23" s="271"/>
      <c r="UPN23" s="271"/>
      <c r="UPO23" s="271"/>
      <c r="UPP23" s="271"/>
      <c r="UPV23" s="270"/>
      <c r="UPW23" s="271"/>
      <c r="UPX23" s="271"/>
      <c r="UPY23" s="271"/>
      <c r="UPZ23" s="271"/>
      <c r="UQA23" s="271"/>
      <c r="UQB23" s="271"/>
      <c r="UQH23" s="270"/>
      <c r="UQI23" s="271"/>
      <c r="UQJ23" s="271"/>
      <c r="UQK23" s="271"/>
      <c r="UQL23" s="271"/>
      <c r="UQM23" s="271"/>
      <c r="UQN23" s="271"/>
      <c r="UQT23" s="270"/>
      <c r="UQU23" s="271"/>
      <c r="UQV23" s="271"/>
      <c r="UQW23" s="271"/>
      <c r="UQX23" s="271"/>
      <c r="UQY23" s="271"/>
      <c r="UQZ23" s="271"/>
      <c r="URF23" s="270"/>
      <c r="URG23" s="271"/>
      <c r="URH23" s="271"/>
      <c r="URI23" s="271"/>
      <c r="URJ23" s="271"/>
      <c r="URK23" s="271"/>
      <c r="URL23" s="271"/>
      <c r="URR23" s="270"/>
      <c r="URS23" s="271"/>
      <c r="URT23" s="271"/>
      <c r="URU23" s="271"/>
      <c r="URV23" s="271"/>
      <c r="URW23" s="271"/>
      <c r="URX23" s="271"/>
      <c r="USD23" s="270"/>
      <c r="USE23" s="271"/>
      <c r="USF23" s="271"/>
      <c r="USG23" s="271"/>
      <c r="USH23" s="271"/>
      <c r="USI23" s="271"/>
      <c r="USJ23" s="271"/>
      <c r="USP23" s="270"/>
      <c r="USQ23" s="271"/>
      <c r="USR23" s="271"/>
      <c r="USS23" s="271"/>
      <c r="UST23" s="271"/>
      <c r="USU23" s="271"/>
      <c r="USV23" s="271"/>
      <c r="UTB23" s="270"/>
      <c r="UTC23" s="271"/>
      <c r="UTD23" s="271"/>
      <c r="UTE23" s="271"/>
      <c r="UTF23" s="271"/>
      <c r="UTG23" s="271"/>
      <c r="UTH23" s="271"/>
      <c r="UTN23" s="270"/>
      <c r="UTO23" s="271"/>
      <c r="UTP23" s="271"/>
      <c r="UTQ23" s="271"/>
      <c r="UTR23" s="271"/>
      <c r="UTS23" s="271"/>
      <c r="UTT23" s="271"/>
      <c r="UTZ23" s="270"/>
      <c r="UUA23" s="271"/>
      <c r="UUB23" s="271"/>
      <c r="UUC23" s="271"/>
      <c r="UUD23" s="271"/>
      <c r="UUE23" s="271"/>
      <c r="UUF23" s="271"/>
      <c r="UUL23" s="270"/>
      <c r="UUM23" s="271"/>
      <c r="UUN23" s="271"/>
      <c r="UUO23" s="271"/>
      <c r="UUP23" s="271"/>
      <c r="UUQ23" s="271"/>
      <c r="UUR23" s="271"/>
      <c r="UUX23" s="270"/>
      <c r="UUY23" s="271"/>
      <c r="UUZ23" s="271"/>
      <c r="UVA23" s="271"/>
      <c r="UVB23" s="271"/>
      <c r="UVC23" s="271"/>
      <c r="UVD23" s="271"/>
      <c r="UVJ23" s="270"/>
      <c r="UVK23" s="271"/>
      <c r="UVL23" s="271"/>
      <c r="UVM23" s="271"/>
      <c r="UVN23" s="271"/>
      <c r="UVO23" s="271"/>
      <c r="UVP23" s="271"/>
      <c r="UVV23" s="270"/>
      <c r="UVW23" s="271"/>
      <c r="UVX23" s="271"/>
      <c r="UVY23" s="271"/>
      <c r="UVZ23" s="271"/>
      <c r="UWA23" s="271"/>
      <c r="UWB23" s="271"/>
      <c r="UWH23" s="270"/>
      <c r="UWI23" s="271"/>
      <c r="UWJ23" s="271"/>
      <c r="UWK23" s="271"/>
      <c r="UWL23" s="271"/>
      <c r="UWM23" s="271"/>
      <c r="UWN23" s="271"/>
      <c r="UWT23" s="270"/>
      <c r="UWU23" s="271"/>
      <c r="UWV23" s="271"/>
      <c r="UWW23" s="271"/>
      <c r="UWX23" s="271"/>
      <c r="UWY23" s="271"/>
      <c r="UWZ23" s="271"/>
      <c r="UXF23" s="270"/>
      <c r="UXG23" s="271"/>
      <c r="UXH23" s="271"/>
      <c r="UXI23" s="271"/>
      <c r="UXJ23" s="271"/>
      <c r="UXK23" s="271"/>
      <c r="UXL23" s="271"/>
      <c r="UXR23" s="270"/>
      <c r="UXS23" s="271"/>
      <c r="UXT23" s="271"/>
      <c r="UXU23" s="271"/>
      <c r="UXV23" s="271"/>
      <c r="UXW23" s="271"/>
      <c r="UXX23" s="271"/>
      <c r="UYD23" s="270"/>
      <c r="UYE23" s="271"/>
      <c r="UYF23" s="271"/>
      <c r="UYG23" s="271"/>
      <c r="UYH23" s="271"/>
      <c r="UYI23" s="271"/>
      <c r="UYJ23" s="271"/>
      <c r="UYP23" s="270"/>
      <c r="UYQ23" s="271"/>
      <c r="UYR23" s="271"/>
      <c r="UYS23" s="271"/>
      <c r="UYT23" s="271"/>
      <c r="UYU23" s="271"/>
      <c r="UYV23" s="271"/>
      <c r="UZB23" s="270"/>
      <c r="UZC23" s="271"/>
      <c r="UZD23" s="271"/>
      <c r="UZE23" s="271"/>
      <c r="UZF23" s="271"/>
      <c r="UZG23" s="271"/>
      <c r="UZH23" s="271"/>
      <c r="UZN23" s="270"/>
      <c r="UZO23" s="271"/>
      <c r="UZP23" s="271"/>
      <c r="UZQ23" s="271"/>
      <c r="UZR23" s="271"/>
      <c r="UZS23" s="271"/>
      <c r="UZT23" s="271"/>
      <c r="UZZ23" s="270"/>
      <c r="VAA23" s="271"/>
      <c r="VAB23" s="271"/>
      <c r="VAC23" s="271"/>
      <c r="VAD23" s="271"/>
      <c r="VAE23" s="271"/>
      <c r="VAF23" s="271"/>
      <c r="VAL23" s="270"/>
      <c r="VAM23" s="271"/>
      <c r="VAN23" s="271"/>
      <c r="VAO23" s="271"/>
      <c r="VAP23" s="271"/>
      <c r="VAQ23" s="271"/>
      <c r="VAR23" s="271"/>
      <c r="VAX23" s="270"/>
      <c r="VAY23" s="271"/>
      <c r="VAZ23" s="271"/>
      <c r="VBA23" s="271"/>
      <c r="VBB23" s="271"/>
      <c r="VBC23" s="271"/>
      <c r="VBD23" s="271"/>
      <c r="VBJ23" s="270"/>
      <c r="VBK23" s="271"/>
      <c r="VBL23" s="271"/>
      <c r="VBM23" s="271"/>
      <c r="VBN23" s="271"/>
      <c r="VBO23" s="271"/>
      <c r="VBP23" s="271"/>
      <c r="VBV23" s="270"/>
      <c r="VBW23" s="271"/>
      <c r="VBX23" s="271"/>
      <c r="VBY23" s="271"/>
      <c r="VBZ23" s="271"/>
      <c r="VCA23" s="271"/>
      <c r="VCB23" s="271"/>
      <c r="VCH23" s="270"/>
      <c r="VCI23" s="271"/>
      <c r="VCJ23" s="271"/>
      <c r="VCK23" s="271"/>
      <c r="VCL23" s="271"/>
      <c r="VCM23" s="271"/>
      <c r="VCN23" s="271"/>
      <c r="VCT23" s="270"/>
      <c r="VCU23" s="271"/>
      <c r="VCV23" s="271"/>
      <c r="VCW23" s="271"/>
      <c r="VCX23" s="271"/>
      <c r="VCY23" s="271"/>
      <c r="VCZ23" s="271"/>
      <c r="VDF23" s="270"/>
      <c r="VDG23" s="271"/>
      <c r="VDH23" s="271"/>
      <c r="VDI23" s="271"/>
      <c r="VDJ23" s="271"/>
      <c r="VDK23" s="271"/>
      <c r="VDL23" s="271"/>
      <c r="VDR23" s="270"/>
      <c r="VDS23" s="271"/>
      <c r="VDT23" s="271"/>
      <c r="VDU23" s="271"/>
      <c r="VDV23" s="271"/>
      <c r="VDW23" s="271"/>
      <c r="VDX23" s="271"/>
      <c r="VED23" s="270"/>
      <c r="VEE23" s="271"/>
      <c r="VEF23" s="271"/>
      <c r="VEG23" s="271"/>
      <c r="VEH23" s="271"/>
      <c r="VEI23" s="271"/>
      <c r="VEJ23" s="271"/>
      <c r="VEP23" s="270"/>
      <c r="VEQ23" s="271"/>
      <c r="VER23" s="271"/>
      <c r="VES23" s="271"/>
      <c r="VET23" s="271"/>
      <c r="VEU23" s="271"/>
      <c r="VEV23" s="271"/>
      <c r="VFB23" s="270"/>
      <c r="VFC23" s="271"/>
      <c r="VFD23" s="271"/>
      <c r="VFE23" s="271"/>
      <c r="VFF23" s="271"/>
      <c r="VFG23" s="271"/>
      <c r="VFH23" s="271"/>
      <c r="VFN23" s="270"/>
      <c r="VFO23" s="271"/>
      <c r="VFP23" s="271"/>
      <c r="VFQ23" s="271"/>
      <c r="VFR23" s="271"/>
      <c r="VFS23" s="271"/>
      <c r="VFT23" s="271"/>
      <c r="VFZ23" s="270"/>
      <c r="VGA23" s="271"/>
      <c r="VGB23" s="271"/>
      <c r="VGC23" s="271"/>
      <c r="VGD23" s="271"/>
      <c r="VGE23" s="271"/>
      <c r="VGF23" s="271"/>
      <c r="VGL23" s="270"/>
      <c r="VGM23" s="271"/>
      <c r="VGN23" s="271"/>
      <c r="VGO23" s="271"/>
      <c r="VGP23" s="271"/>
      <c r="VGQ23" s="271"/>
      <c r="VGR23" s="271"/>
      <c r="VGX23" s="270"/>
      <c r="VGY23" s="271"/>
      <c r="VGZ23" s="271"/>
      <c r="VHA23" s="271"/>
      <c r="VHB23" s="271"/>
      <c r="VHC23" s="271"/>
      <c r="VHD23" s="271"/>
      <c r="VHJ23" s="270"/>
      <c r="VHK23" s="271"/>
      <c r="VHL23" s="271"/>
      <c r="VHM23" s="271"/>
      <c r="VHN23" s="271"/>
      <c r="VHO23" s="271"/>
      <c r="VHP23" s="271"/>
      <c r="VHV23" s="270"/>
      <c r="VHW23" s="271"/>
      <c r="VHX23" s="271"/>
      <c r="VHY23" s="271"/>
      <c r="VHZ23" s="271"/>
      <c r="VIA23" s="271"/>
      <c r="VIB23" s="271"/>
      <c r="VIH23" s="270"/>
      <c r="VII23" s="271"/>
      <c r="VIJ23" s="271"/>
      <c r="VIK23" s="271"/>
      <c r="VIL23" s="271"/>
      <c r="VIM23" s="271"/>
      <c r="VIN23" s="271"/>
      <c r="VIT23" s="270"/>
      <c r="VIU23" s="271"/>
      <c r="VIV23" s="271"/>
      <c r="VIW23" s="271"/>
      <c r="VIX23" s="271"/>
      <c r="VIY23" s="271"/>
      <c r="VIZ23" s="271"/>
      <c r="VJF23" s="270"/>
      <c r="VJG23" s="271"/>
      <c r="VJH23" s="271"/>
      <c r="VJI23" s="271"/>
      <c r="VJJ23" s="271"/>
      <c r="VJK23" s="271"/>
      <c r="VJL23" s="271"/>
      <c r="VJR23" s="270"/>
      <c r="VJS23" s="271"/>
      <c r="VJT23" s="271"/>
      <c r="VJU23" s="271"/>
      <c r="VJV23" s="271"/>
      <c r="VJW23" s="271"/>
      <c r="VJX23" s="271"/>
      <c r="VKD23" s="270"/>
      <c r="VKE23" s="271"/>
      <c r="VKF23" s="271"/>
      <c r="VKG23" s="271"/>
      <c r="VKH23" s="271"/>
      <c r="VKI23" s="271"/>
      <c r="VKJ23" s="271"/>
      <c r="VKP23" s="270"/>
      <c r="VKQ23" s="271"/>
      <c r="VKR23" s="271"/>
      <c r="VKS23" s="271"/>
      <c r="VKT23" s="271"/>
      <c r="VKU23" s="271"/>
      <c r="VKV23" s="271"/>
      <c r="VLB23" s="270"/>
      <c r="VLC23" s="271"/>
      <c r="VLD23" s="271"/>
      <c r="VLE23" s="271"/>
      <c r="VLF23" s="271"/>
      <c r="VLG23" s="271"/>
      <c r="VLH23" s="271"/>
      <c r="VLN23" s="270"/>
      <c r="VLO23" s="271"/>
      <c r="VLP23" s="271"/>
      <c r="VLQ23" s="271"/>
      <c r="VLR23" s="271"/>
      <c r="VLS23" s="271"/>
      <c r="VLT23" s="271"/>
      <c r="VLZ23" s="270"/>
      <c r="VMA23" s="271"/>
      <c r="VMB23" s="271"/>
      <c r="VMC23" s="271"/>
      <c r="VMD23" s="271"/>
      <c r="VME23" s="271"/>
      <c r="VMF23" s="271"/>
      <c r="VML23" s="270"/>
      <c r="VMM23" s="271"/>
      <c r="VMN23" s="271"/>
      <c r="VMO23" s="271"/>
      <c r="VMP23" s="271"/>
      <c r="VMQ23" s="271"/>
      <c r="VMR23" s="271"/>
      <c r="VMX23" s="270"/>
      <c r="VMY23" s="271"/>
      <c r="VMZ23" s="271"/>
      <c r="VNA23" s="271"/>
      <c r="VNB23" s="271"/>
      <c r="VNC23" s="271"/>
      <c r="VND23" s="271"/>
      <c r="VNJ23" s="270"/>
      <c r="VNK23" s="271"/>
      <c r="VNL23" s="271"/>
      <c r="VNM23" s="271"/>
      <c r="VNN23" s="271"/>
      <c r="VNO23" s="271"/>
      <c r="VNP23" s="271"/>
      <c r="VNV23" s="270"/>
      <c r="VNW23" s="271"/>
      <c r="VNX23" s="271"/>
      <c r="VNY23" s="271"/>
      <c r="VNZ23" s="271"/>
      <c r="VOA23" s="271"/>
      <c r="VOB23" s="271"/>
      <c r="VOH23" s="270"/>
      <c r="VOI23" s="271"/>
      <c r="VOJ23" s="271"/>
      <c r="VOK23" s="271"/>
      <c r="VOL23" s="271"/>
      <c r="VOM23" s="271"/>
      <c r="VON23" s="271"/>
      <c r="VOT23" s="270"/>
      <c r="VOU23" s="271"/>
      <c r="VOV23" s="271"/>
      <c r="VOW23" s="271"/>
      <c r="VOX23" s="271"/>
      <c r="VOY23" s="271"/>
      <c r="VOZ23" s="271"/>
      <c r="VPF23" s="270"/>
      <c r="VPG23" s="271"/>
      <c r="VPH23" s="271"/>
      <c r="VPI23" s="271"/>
      <c r="VPJ23" s="271"/>
      <c r="VPK23" s="271"/>
      <c r="VPL23" s="271"/>
      <c r="VPR23" s="270"/>
      <c r="VPS23" s="271"/>
      <c r="VPT23" s="271"/>
      <c r="VPU23" s="271"/>
      <c r="VPV23" s="271"/>
      <c r="VPW23" s="271"/>
      <c r="VPX23" s="271"/>
      <c r="VQD23" s="270"/>
      <c r="VQE23" s="271"/>
      <c r="VQF23" s="271"/>
      <c r="VQG23" s="271"/>
      <c r="VQH23" s="271"/>
      <c r="VQI23" s="271"/>
      <c r="VQJ23" s="271"/>
      <c r="VQP23" s="270"/>
      <c r="VQQ23" s="271"/>
      <c r="VQR23" s="271"/>
      <c r="VQS23" s="271"/>
      <c r="VQT23" s="271"/>
      <c r="VQU23" s="271"/>
      <c r="VQV23" s="271"/>
      <c r="VRB23" s="270"/>
      <c r="VRC23" s="271"/>
      <c r="VRD23" s="271"/>
      <c r="VRE23" s="271"/>
      <c r="VRF23" s="271"/>
      <c r="VRG23" s="271"/>
      <c r="VRH23" s="271"/>
      <c r="VRN23" s="270"/>
      <c r="VRO23" s="271"/>
      <c r="VRP23" s="271"/>
      <c r="VRQ23" s="271"/>
      <c r="VRR23" s="271"/>
      <c r="VRS23" s="271"/>
      <c r="VRT23" s="271"/>
      <c r="VRZ23" s="270"/>
      <c r="VSA23" s="271"/>
      <c r="VSB23" s="271"/>
      <c r="VSC23" s="271"/>
      <c r="VSD23" s="271"/>
      <c r="VSE23" s="271"/>
      <c r="VSF23" s="271"/>
      <c r="VSL23" s="270"/>
      <c r="VSM23" s="271"/>
      <c r="VSN23" s="271"/>
      <c r="VSO23" s="271"/>
      <c r="VSP23" s="271"/>
      <c r="VSQ23" s="271"/>
      <c r="VSR23" s="271"/>
      <c r="VSX23" s="270"/>
      <c r="VSY23" s="271"/>
      <c r="VSZ23" s="271"/>
      <c r="VTA23" s="271"/>
      <c r="VTB23" s="271"/>
      <c r="VTC23" s="271"/>
      <c r="VTD23" s="271"/>
      <c r="VTJ23" s="270"/>
      <c r="VTK23" s="271"/>
      <c r="VTL23" s="271"/>
      <c r="VTM23" s="271"/>
      <c r="VTN23" s="271"/>
      <c r="VTO23" s="271"/>
      <c r="VTP23" s="271"/>
      <c r="VTV23" s="270"/>
      <c r="VTW23" s="271"/>
      <c r="VTX23" s="271"/>
      <c r="VTY23" s="271"/>
      <c r="VTZ23" s="271"/>
      <c r="VUA23" s="271"/>
      <c r="VUB23" s="271"/>
      <c r="VUH23" s="270"/>
      <c r="VUI23" s="271"/>
      <c r="VUJ23" s="271"/>
      <c r="VUK23" s="271"/>
      <c r="VUL23" s="271"/>
      <c r="VUM23" s="271"/>
      <c r="VUN23" s="271"/>
      <c r="VUT23" s="270"/>
      <c r="VUU23" s="271"/>
      <c r="VUV23" s="271"/>
      <c r="VUW23" s="271"/>
      <c r="VUX23" s="271"/>
      <c r="VUY23" s="271"/>
      <c r="VUZ23" s="271"/>
      <c r="VVF23" s="270"/>
      <c r="VVG23" s="271"/>
      <c r="VVH23" s="271"/>
      <c r="VVI23" s="271"/>
      <c r="VVJ23" s="271"/>
      <c r="VVK23" s="271"/>
      <c r="VVL23" s="271"/>
      <c r="VVR23" s="270"/>
      <c r="VVS23" s="271"/>
      <c r="VVT23" s="271"/>
      <c r="VVU23" s="271"/>
      <c r="VVV23" s="271"/>
      <c r="VVW23" s="271"/>
      <c r="VVX23" s="271"/>
      <c r="VWD23" s="270"/>
      <c r="VWE23" s="271"/>
      <c r="VWF23" s="271"/>
      <c r="VWG23" s="271"/>
      <c r="VWH23" s="271"/>
      <c r="VWI23" s="271"/>
      <c r="VWJ23" s="271"/>
      <c r="VWP23" s="270"/>
      <c r="VWQ23" s="271"/>
      <c r="VWR23" s="271"/>
      <c r="VWS23" s="271"/>
      <c r="VWT23" s="271"/>
      <c r="VWU23" s="271"/>
      <c r="VWV23" s="271"/>
      <c r="VXB23" s="270"/>
      <c r="VXC23" s="271"/>
      <c r="VXD23" s="271"/>
      <c r="VXE23" s="271"/>
      <c r="VXF23" s="271"/>
      <c r="VXG23" s="271"/>
      <c r="VXH23" s="271"/>
      <c r="VXN23" s="270"/>
      <c r="VXO23" s="271"/>
      <c r="VXP23" s="271"/>
      <c r="VXQ23" s="271"/>
      <c r="VXR23" s="271"/>
      <c r="VXS23" s="271"/>
      <c r="VXT23" s="271"/>
      <c r="VXZ23" s="270"/>
      <c r="VYA23" s="271"/>
      <c r="VYB23" s="271"/>
      <c r="VYC23" s="271"/>
      <c r="VYD23" s="271"/>
      <c r="VYE23" s="271"/>
      <c r="VYF23" s="271"/>
      <c r="VYL23" s="270"/>
      <c r="VYM23" s="271"/>
      <c r="VYN23" s="271"/>
      <c r="VYO23" s="271"/>
      <c r="VYP23" s="271"/>
      <c r="VYQ23" s="271"/>
      <c r="VYR23" s="271"/>
      <c r="VYX23" s="270"/>
      <c r="VYY23" s="271"/>
      <c r="VYZ23" s="271"/>
      <c r="VZA23" s="271"/>
      <c r="VZB23" s="271"/>
      <c r="VZC23" s="271"/>
      <c r="VZD23" s="271"/>
      <c r="VZJ23" s="270"/>
      <c r="VZK23" s="271"/>
      <c r="VZL23" s="271"/>
      <c r="VZM23" s="271"/>
      <c r="VZN23" s="271"/>
      <c r="VZO23" s="271"/>
      <c r="VZP23" s="271"/>
      <c r="VZV23" s="270"/>
      <c r="VZW23" s="271"/>
      <c r="VZX23" s="271"/>
      <c r="VZY23" s="271"/>
      <c r="VZZ23" s="271"/>
      <c r="WAA23" s="271"/>
      <c r="WAB23" s="271"/>
      <c r="WAH23" s="270"/>
      <c r="WAI23" s="271"/>
      <c r="WAJ23" s="271"/>
      <c r="WAK23" s="271"/>
      <c r="WAL23" s="271"/>
      <c r="WAM23" s="271"/>
      <c r="WAN23" s="271"/>
      <c r="WAT23" s="270"/>
      <c r="WAU23" s="271"/>
      <c r="WAV23" s="271"/>
      <c r="WAW23" s="271"/>
      <c r="WAX23" s="271"/>
      <c r="WAY23" s="271"/>
      <c r="WAZ23" s="271"/>
      <c r="WBF23" s="270"/>
      <c r="WBG23" s="271"/>
      <c r="WBH23" s="271"/>
      <c r="WBI23" s="271"/>
      <c r="WBJ23" s="271"/>
      <c r="WBK23" s="271"/>
      <c r="WBL23" s="271"/>
      <c r="WBR23" s="270"/>
      <c r="WBS23" s="271"/>
      <c r="WBT23" s="271"/>
      <c r="WBU23" s="271"/>
      <c r="WBV23" s="271"/>
      <c r="WBW23" s="271"/>
      <c r="WBX23" s="271"/>
      <c r="WCD23" s="270"/>
      <c r="WCE23" s="271"/>
      <c r="WCF23" s="271"/>
      <c r="WCG23" s="271"/>
      <c r="WCH23" s="271"/>
      <c r="WCI23" s="271"/>
      <c r="WCJ23" s="271"/>
      <c r="WCP23" s="270"/>
      <c r="WCQ23" s="271"/>
      <c r="WCR23" s="271"/>
      <c r="WCS23" s="271"/>
      <c r="WCT23" s="271"/>
      <c r="WCU23" s="271"/>
      <c r="WCV23" s="271"/>
      <c r="WDB23" s="270"/>
      <c r="WDC23" s="271"/>
      <c r="WDD23" s="271"/>
      <c r="WDE23" s="271"/>
      <c r="WDF23" s="271"/>
      <c r="WDG23" s="271"/>
      <c r="WDH23" s="271"/>
      <c r="WDN23" s="270"/>
      <c r="WDO23" s="271"/>
      <c r="WDP23" s="271"/>
      <c r="WDQ23" s="271"/>
      <c r="WDR23" s="271"/>
      <c r="WDS23" s="271"/>
      <c r="WDT23" s="271"/>
      <c r="WDZ23" s="270"/>
      <c r="WEA23" s="271"/>
      <c r="WEB23" s="271"/>
      <c r="WEC23" s="271"/>
      <c r="WED23" s="271"/>
      <c r="WEE23" s="271"/>
      <c r="WEF23" s="271"/>
      <c r="WEL23" s="270"/>
      <c r="WEM23" s="271"/>
      <c r="WEN23" s="271"/>
      <c r="WEO23" s="271"/>
      <c r="WEP23" s="271"/>
      <c r="WEQ23" s="271"/>
      <c r="WER23" s="271"/>
      <c r="WEX23" s="270"/>
      <c r="WEY23" s="271"/>
      <c r="WEZ23" s="271"/>
      <c r="WFA23" s="271"/>
      <c r="WFB23" s="271"/>
      <c r="WFC23" s="271"/>
      <c r="WFD23" s="271"/>
      <c r="WFJ23" s="270"/>
      <c r="WFK23" s="271"/>
      <c r="WFL23" s="271"/>
      <c r="WFM23" s="271"/>
      <c r="WFN23" s="271"/>
      <c r="WFO23" s="271"/>
      <c r="WFP23" s="271"/>
      <c r="WFV23" s="270"/>
      <c r="WFW23" s="271"/>
      <c r="WFX23" s="271"/>
      <c r="WFY23" s="271"/>
      <c r="WFZ23" s="271"/>
      <c r="WGA23" s="271"/>
      <c r="WGB23" s="271"/>
      <c r="WGH23" s="270"/>
      <c r="WGI23" s="271"/>
      <c r="WGJ23" s="271"/>
      <c r="WGK23" s="271"/>
      <c r="WGL23" s="271"/>
      <c r="WGM23" s="271"/>
      <c r="WGN23" s="271"/>
      <c r="WGT23" s="270"/>
      <c r="WGU23" s="271"/>
      <c r="WGV23" s="271"/>
      <c r="WGW23" s="271"/>
      <c r="WGX23" s="271"/>
      <c r="WGY23" s="271"/>
      <c r="WGZ23" s="271"/>
      <c r="WHF23" s="270"/>
      <c r="WHG23" s="271"/>
      <c r="WHH23" s="271"/>
      <c r="WHI23" s="271"/>
      <c r="WHJ23" s="271"/>
      <c r="WHK23" s="271"/>
      <c r="WHL23" s="271"/>
      <c r="WHR23" s="270"/>
      <c r="WHS23" s="271"/>
      <c r="WHT23" s="271"/>
      <c r="WHU23" s="271"/>
      <c r="WHV23" s="271"/>
      <c r="WHW23" s="271"/>
      <c r="WHX23" s="271"/>
      <c r="WID23" s="270"/>
      <c r="WIE23" s="271"/>
      <c r="WIF23" s="271"/>
      <c r="WIG23" s="271"/>
      <c r="WIH23" s="271"/>
      <c r="WII23" s="271"/>
      <c r="WIJ23" s="271"/>
      <c r="WIP23" s="270"/>
      <c r="WIQ23" s="271"/>
      <c r="WIR23" s="271"/>
      <c r="WIS23" s="271"/>
      <c r="WIT23" s="271"/>
      <c r="WIU23" s="271"/>
      <c r="WIV23" s="271"/>
      <c r="WJB23" s="270"/>
      <c r="WJC23" s="271"/>
      <c r="WJD23" s="271"/>
      <c r="WJE23" s="271"/>
      <c r="WJF23" s="271"/>
      <c r="WJG23" s="271"/>
      <c r="WJH23" s="271"/>
      <c r="WJN23" s="270"/>
      <c r="WJO23" s="271"/>
      <c r="WJP23" s="271"/>
      <c r="WJQ23" s="271"/>
      <c r="WJR23" s="271"/>
      <c r="WJS23" s="271"/>
      <c r="WJT23" s="271"/>
      <c r="WJZ23" s="270"/>
      <c r="WKA23" s="271"/>
      <c r="WKB23" s="271"/>
      <c r="WKC23" s="271"/>
      <c r="WKD23" s="271"/>
      <c r="WKE23" s="271"/>
      <c r="WKF23" s="271"/>
      <c r="WKL23" s="270"/>
      <c r="WKM23" s="271"/>
      <c r="WKN23" s="271"/>
      <c r="WKO23" s="271"/>
      <c r="WKP23" s="271"/>
      <c r="WKQ23" s="271"/>
      <c r="WKR23" s="271"/>
      <c r="WKX23" s="270"/>
      <c r="WKY23" s="271"/>
      <c r="WKZ23" s="271"/>
      <c r="WLA23" s="271"/>
      <c r="WLB23" s="271"/>
      <c r="WLC23" s="271"/>
      <c r="WLD23" s="271"/>
      <c r="WLJ23" s="270"/>
      <c r="WLK23" s="271"/>
      <c r="WLL23" s="271"/>
      <c r="WLM23" s="271"/>
      <c r="WLN23" s="271"/>
      <c r="WLO23" s="271"/>
      <c r="WLP23" s="271"/>
      <c r="WLV23" s="270"/>
      <c r="WLW23" s="271"/>
      <c r="WLX23" s="271"/>
      <c r="WLY23" s="271"/>
      <c r="WLZ23" s="271"/>
      <c r="WMA23" s="271"/>
      <c r="WMB23" s="271"/>
      <c r="WMH23" s="270"/>
      <c r="WMI23" s="271"/>
      <c r="WMJ23" s="271"/>
      <c r="WMK23" s="271"/>
      <c r="WML23" s="271"/>
      <c r="WMM23" s="271"/>
      <c r="WMN23" s="271"/>
      <c r="WMT23" s="270"/>
      <c r="WMU23" s="271"/>
      <c r="WMV23" s="271"/>
      <c r="WMW23" s="271"/>
      <c r="WMX23" s="271"/>
      <c r="WMY23" s="271"/>
      <c r="WMZ23" s="271"/>
      <c r="WNF23" s="270"/>
      <c r="WNG23" s="271"/>
      <c r="WNH23" s="271"/>
      <c r="WNI23" s="271"/>
      <c r="WNJ23" s="271"/>
      <c r="WNK23" s="271"/>
      <c r="WNL23" s="271"/>
      <c r="WNR23" s="270"/>
      <c r="WNS23" s="271"/>
      <c r="WNT23" s="271"/>
      <c r="WNU23" s="271"/>
      <c r="WNV23" s="271"/>
      <c r="WNW23" s="271"/>
      <c r="WNX23" s="271"/>
      <c r="WOD23" s="270"/>
      <c r="WOE23" s="271"/>
      <c r="WOF23" s="271"/>
      <c r="WOG23" s="271"/>
      <c r="WOH23" s="271"/>
      <c r="WOI23" s="271"/>
      <c r="WOJ23" s="271"/>
      <c r="WOP23" s="270"/>
      <c r="WOQ23" s="271"/>
      <c r="WOR23" s="271"/>
      <c r="WOS23" s="271"/>
      <c r="WOT23" s="271"/>
      <c r="WOU23" s="271"/>
      <c r="WOV23" s="271"/>
      <c r="WPB23" s="270"/>
      <c r="WPC23" s="271"/>
      <c r="WPD23" s="271"/>
      <c r="WPE23" s="271"/>
      <c r="WPF23" s="271"/>
      <c r="WPG23" s="271"/>
      <c r="WPH23" s="271"/>
      <c r="WPN23" s="270"/>
      <c r="WPO23" s="271"/>
      <c r="WPP23" s="271"/>
      <c r="WPQ23" s="271"/>
      <c r="WPR23" s="271"/>
      <c r="WPS23" s="271"/>
      <c r="WPT23" s="271"/>
      <c r="WPZ23" s="270"/>
      <c r="WQA23" s="271"/>
      <c r="WQB23" s="271"/>
      <c r="WQC23" s="271"/>
      <c r="WQD23" s="271"/>
      <c r="WQE23" s="271"/>
      <c r="WQF23" s="271"/>
      <c r="WQL23" s="270"/>
      <c r="WQM23" s="271"/>
      <c r="WQN23" s="271"/>
      <c r="WQO23" s="271"/>
      <c r="WQP23" s="271"/>
      <c r="WQQ23" s="271"/>
      <c r="WQR23" s="271"/>
      <c r="WQX23" s="270"/>
      <c r="WQY23" s="271"/>
      <c r="WQZ23" s="271"/>
      <c r="WRA23" s="271"/>
      <c r="WRB23" s="271"/>
      <c r="WRC23" s="271"/>
      <c r="WRD23" s="271"/>
      <c r="WRJ23" s="270"/>
      <c r="WRK23" s="271"/>
      <c r="WRL23" s="271"/>
      <c r="WRM23" s="271"/>
      <c r="WRN23" s="271"/>
      <c r="WRO23" s="271"/>
      <c r="WRP23" s="271"/>
      <c r="WRV23" s="270"/>
      <c r="WRW23" s="271"/>
      <c r="WRX23" s="271"/>
      <c r="WRY23" s="271"/>
      <c r="WRZ23" s="271"/>
      <c r="WSA23" s="271"/>
      <c r="WSB23" s="271"/>
      <c r="WSH23" s="270"/>
      <c r="WSI23" s="271"/>
      <c r="WSJ23" s="271"/>
      <c r="WSK23" s="271"/>
      <c r="WSL23" s="271"/>
      <c r="WSM23" s="271"/>
      <c r="WSN23" s="271"/>
      <c r="WST23" s="270"/>
      <c r="WSU23" s="271"/>
      <c r="WSV23" s="271"/>
      <c r="WSW23" s="271"/>
      <c r="WSX23" s="271"/>
      <c r="WSY23" s="271"/>
      <c r="WSZ23" s="271"/>
      <c r="WTF23" s="270"/>
      <c r="WTG23" s="271"/>
      <c r="WTH23" s="271"/>
      <c r="WTI23" s="271"/>
      <c r="WTJ23" s="271"/>
      <c r="WTK23" s="271"/>
      <c r="WTL23" s="271"/>
      <c r="WTR23" s="270"/>
      <c r="WTS23" s="271"/>
      <c r="WTT23" s="271"/>
      <c r="WTU23" s="271"/>
      <c r="WTV23" s="271"/>
      <c r="WTW23" s="271"/>
      <c r="WTX23" s="271"/>
      <c r="WUD23" s="270"/>
      <c r="WUE23" s="271"/>
      <c r="WUF23" s="271"/>
      <c r="WUG23" s="271"/>
      <c r="WUH23" s="271"/>
      <c r="WUI23" s="271"/>
      <c r="WUJ23" s="271"/>
      <c r="WUP23" s="270"/>
      <c r="WUQ23" s="271"/>
      <c r="WUR23" s="271"/>
      <c r="WUS23" s="271"/>
      <c r="WUT23" s="271"/>
      <c r="WUU23" s="271"/>
      <c r="WUV23" s="271"/>
      <c r="WVB23" s="270"/>
      <c r="WVC23" s="271"/>
      <c r="WVD23" s="271"/>
      <c r="WVE23" s="271"/>
      <c r="WVF23" s="271"/>
      <c r="WVG23" s="271"/>
      <c r="WVH23" s="271"/>
      <c r="WVN23" s="270"/>
      <c r="WVO23" s="271"/>
      <c r="WVP23" s="271"/>
      <c r="WVQ23" s="271"/>
      <c r="WVR23" s="271"/>
      <c r="WVS23" s="271"/>
      <c r="WVT23" s="271"/>
      <c r="WVZ23" s="270"/>
      <c r="WWA23" s="271"/>
      <c r="WWB23" s="271"/>
      <c r="WWC23" s="271"/>
      <c r="WWD23" s="271"/>
      <c r="WWE23" s="271"/>
      <c r="WWF23" s="271"/>
      <c r="WWL23" s="270"/>
      <c r="WWM23" s="271"/>
      <c r="WWN23" s="271"/>
      <c r="WWO23" s="271"/>
      <c r="WWP23" s="271"/>
      <c r="WWQ23" s="271"/>
      <c r="WWR23" s="271"/>
      <c r="WWX23" s="270"/>
      <c r="WWY23" s="271"/>
      <c r="WWZ23" s="271"/>
      <c r="WXA23" s="271"/>
      <c r="WXB23" s="271"/>
      <c r="WXC23" s="271"/>
      <c r="WXD23" s="271"/>
      <c r="WXJ23" s="270"/>
      <c r="WXK23" s="271"/>
      <c r="WXL23" s="271"/>
      <c r="WXM23" s="271"/>
      <c r="WXN23" s="271"/>
      <c r="WXO23" s="271"/>
      <c r="WXP23" s="271"/>
      <c r="WXV23" s="270"/>
      <c r="WXW23" s="271"/>
      <c r="WXX23" s="271"/>
      <c r="WXY23" s="271"/>
      <c r="WXZ23" s="271"/>
      <c r="WYA23" s="271"/>
      <c r="WYB23" s="271"/>
      <c r="WYH23" s="270"/>
      <c r="WYI23" s="271"/>
      <c r="WYJ23" s="271"/>
      <c r="WYK23" s="271"/>
      <c r="WYL23" s="271"/>
      <c r="WYM23" s="271"/>
      <c r="WYN23" s="271"/>
      <c r="WYT23" s="270"/>
      <c r="WYU23" s="271"/>
      <c r="WYV23" s="271"/>
      <c r="WYW23" s="271"/>
      <c r="WYX23" s="271"/>
      <c r="WYY23" s="271"/>
      <c r="WYZ23" s="271"/>
      <c r="WZF23" s="270"/>
      <c r="WZG23" s="271"/>
      <c r="WZH23" s="271"/>
      <c r="WZI23" s="271"/>
      <c r="WZJ23" s="271"/>
      <c r="WZK23" s="271"/>
      <c r="WZL23" s="271"/>
      <c r="WZR23" s="270"/>
      <c r="WZS23" s="271"/>
      <c r="WZT23" s="271"/>
      <c r="WZU23" s="271"/>
      <c r="WZV23" s="271"/>
      <c r="WZW23" s="271"/>
      <c r="WZX23" s="271"/>
      <c r="XAD23" s="270"/>
      <c r="XAE23" s="271"/>
      <c r="XAF23" s="271"/>
      <c r="XAG23" s="271"/>
      <c r="XAH23" s="271"/>
      <c r="XAI23" s="271"/>
      <c r="XAJ23" s="271"/>
      <c r="XAP23" s="270"/>
      <c r="XAQ23" s="271"/>
      <c r="XAR23" s="271"/>
      <c r="XAS23" s="271"/>
      <c r="XAT23" s="271"/>
      <c r="XAU23" s="271"/>
      <c r="XAV23" s="271"/>
      <c r="XBB23" s="270"/>
      <c r="XBC23" s="271"/>
      <c r="XBD23" s="271"/>
      <c r="XBE23" s="271"/>
      <c r="XBF23" s="271"/>
      <c r="XBG23" s="271"/>
      <c r="XBH23" s="271"/>
      <c r="XBN23" s="270"/>
      <c r="XBO23" s="271"/>
      <c r="XBP23" s="271"/>
      <c r="XBQ23" s="271"/>
      <c r="XBR23" s="271"/>
      <c r="XBS23" s="271"/>
      <c r="XBT23" s="271"/>
      <c r="XBZ23" s="270"/>
      <c r="XCA23" s="271"/>
      <c r="XCB23" s="271"/>
      <c r="XCC23" s="271"/>
      <c r="XCD23" s="271"/>
      <c r="XCE23" s="271"/>
      <c r="XCF23" s="271"/>
      <c r="XCL23" s="270"/>
      <c r="XCM23" s="271"/>
      <c r="XCN23" s="271"/>
      <c r="XCO23" s="271"/>
      <c r="XCP23" s="271"/>
      <c r="XCQ23" s="271"/>
      <c r="XCR23" s="271"/>
      <c r="XCX23" s="270"/>
      <c r="XCY23" s="271"/>
      <c r="XCZ23" s="271"/>
      <c r="XDA23" s="271"/>
      <c r="XDB23" s="271"/>
      <c r="XDC23" s="271"/>
      <c r="XDD23" s="271"/>
      <c r="XDJ23" s="270"/>
      <c r="XDK23" s="271"/>
      <c r="XDL23" s="271"/>
      <c r="XDM23" s="271"/>
      <c r="XDN23" s="271"/>
      <c r="XDO23" s="271"/>
      <c r="XDP23" s="271"/>
      <c r="XDV23" s="270"/>
      <c r="XDW23" s="271"/>
      <c r="XDX23" s="271"/>
      <c r="XDY23" s="271"/>
      <c r="XDZ23" s="271"/>
      <c r="XEA23" s="271"/>
      <c r="XEB23" s="271"/>
      <c r="XEH23" s="270"/>
      <c r="XEI23" s="271"/>
      <c r="XEJ23" s="271"/>
      <c r="XEK23" s="271"/>
      <c r="XEL23" s="271"/>
      <c r="XEM23" s="271"/>
      <c r="XEN23" s="271"/>
      <c r="XET23" s="270"/>
      <c r="XEU23" s="271"/>
      <c r="XEV23" s="271"/>
    </row>
    <row r="24" spans="1:16376" s="274" customFormat="1" ht="14.25" thickBot="1" x14ac:dyDescent="0.25">
      <c r="A24" s="272" t="str">
        <f>'Stille Reserven'!A57</f>
        <v>Erfolgskorrektur Total</v>
      </c>
      <c r="B24" s="273">
        <f>'Stille Reserven'!B57</f>
        <v>50000</v>
      </c>
      <c r="C24" s="273">
        <f>'Stille Reserven'!C57</f>
        <v>50000</v>
      </c>
      <c r="D24" s="273">
        <f>'Stille Reserven'!D57</f>
        <v>50000</v>
      </c>
      <c r="E24" s="273">
        <f>'Stille Reserven'!E57</f>
        <v>50000</v>
      </c>
      <c r="F24" s="273">
        <f>'Stille Reserven'!F57</f>
        <v>50000</v>
      </c>
      <c r="G24" s="273">
        <f>'Stille Reserven'!G57</f>
        <v>50000</v>
      </c>
      <c r="H24" s="273">
        <f>'Stille Reserven'!H57</f>
        <v>50000</v>
      </c>
      <c r="I24" s="273">
        <f>'Stille Reserven'!I57</f>
        <v>50000</v>
      </c>
      <c r="J24" s="273">
        <f>'Stille Reserven'!J57</f>
        <v>50000</v>
      </c>
      <c r="K24" s="273">
        <f>'Stille Reserven'!K57</f>
        <v>50000</v>
      </c>
      <c r="L24" s="273">
        <f>'Stille Reserven'!L57</f>
        <v>50000</v>
      </c>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c r="HV24" s="263"/>
      <c r="HW24" s="263"/>
      <c r="HX24" s="263"/>
      <c r="HY24" s="263"/>
      <c r="HZ24" s="263"/>
      <c r="IA24" s="263"/>
      <c r="IB24" s="263"/>
      <c r="IC24" s="263"/>
      <c r="ID24" s="263"/>
      <c r="IE24" s="263"/>
      <c r="IF24" s="263"/>
      <c r="IG24" s="263"/>
      <c r="IH24" s="263"/>
      <c r="II24" s="263"/>
      <c r="IJ24" s="263"/>
      <c r="IK24" s="263"/>
      <c r="IL24" s="263"/>
      <c r="IM24" s="263"/>
      <c r="IN24" s="263"/>
      <c r="IO24" s="263"/>
      <c r="IP24" s="263"/>
      <c r="IQ24" s="263"/>
      <c r="IR24" s="263"/>
      <c r="IS24" s="263"/>
      <c r="IT24" s="263"/>
      <c r="IU24" s="263"/>
      <c r="IV24" s="263"/>
      <c r="IW24" s="263"/>
      <c r="IX24" s="263"/>
      <c r="IY24" s="263"/>
      <c r="IZ24" s="263"/>
      <c r="JA24" s="263"/>
      <c r="JB24" s="263"/>
      <c r="JC24" s="263"/>
      <c r="JD24" s="263"/>
      <c r="JE24" s="263"/>
      <c r="JF24" s="263"/>
      <c r="JG24" s="263"/>
      <c r="JH24" s="263"/>
      <c r="JI24" s="263"/>
      <c r="JJ24" s="263"/>
      <c r="JK24" s="263"/>
      <c r="JL24" s="263"/>
      <c r="JM24" s="263"/>
      <c r="JN24" s="263"/>
      <c r="JO24" s="263"/>
      <c r="JP24" s="263"/>
      <c r="JQ24" s="263"/>
      <c r="JR24" s="263"/>
      <c r="JS24" s="263"/>
      <c r="JT24" s="263"/>
      <c r="JU24" s="263"/>
      <c r="JV24" s="263"/>
      <c r="JW24" s="263"/>
      <c r="JX24" s="263"/>
      <c r="JY24" s="263"/>
      <c r="JZ24" s="263"/>
      <c r="KA24" s="263"/>
      <c r="KB24" s="263"/>
      <c r="KC24" s="263"/>
      <c r="KD24" s="263"/>
      <c r="KE24" s="263"/>
      <c r="KF24" s="263"/>
      <c r="KG24" s="263"/>
      <c r="KH24" s="263"/>
      <c r="KI24" s="263"/>
      <c r="KJ24" s="263"/>
      <c r="KK24" s="263"/>
      <c r="KL24" s="263"/>
      <c r="KM24" s="263"/>
      <c r="KN24" s="263"/>
      <c r="KO24" s="263"/>
      <c r="KP24" s="263"/>
      <c r="KQ24" s="263"/>
      <c r="KR24" s="263"/>
      <c r="KS24" s="263"/>
      <c r="KT24" s="263"/>
      <c r="KU24" s="263"/>
      <c r="KV24" s="263"/>
      <c r="KW24" s="263"/>
      <c r="KX24" s="263"/>
      <c r="KY24" s="263"/>
      <c r="KZ24" s="263"/>
      <c r="LA24" s="263"/>
      <c r="LB24" s="263"/>
      <c r="LC24" s="263"/>
      <c r="LD24" s="263"/>
      <c r="LE24" s="263"/>
      <c r="LF24" s="263"/>
      <c r="LG24" s="263"/>
      <c r="LH24" s="263"/>
      <c r="LI24" s="263"/>
      <c r="LJ24" s="263"/>
      <c r="LK24" s="263"/>
      <c r="LL24" s="263"/>
      <c r="LM24" s="263"/>
      <c r="LN24" s="263"/>
      <c r="LO24" s="263"/>
      <c r="LP24" s="263"/>
      <c r="LQ24" s="263"/>
      <c r="LR24" s="263"/>
      <c r="LS24" s="263"/>
      <c r="LT24" s="263"/>
      <c r="LU24" s="263"/>
      <c r="LV24" s="263"/>
      <c r="LW24" s="263"/>
      <c r="LX24" s="263"/>
      <c r="LY24" s="263"/>
      <c r="LZ24" s="263"/>
      <c r="MA24" s="263"/>
      <c r="MB24" s="263"/>
      <c r="MC24" s="263"/>
      <c r="MD24" s="263"/>
      <c r="ME24" s="263"/>
      <c r="MF24" s="263"/>
      <c r="MG24" s="263"/>
      <c r="MH24" s="263"/>
      <c r="MI24" s="263"/>
      <c r="MJ24" s="263"/>
      <c r="MK24" s="263"/>
      <c r="ML24" s="263"/>
      <c r="MM24" s="263"/>
      <c r="MN24" s="263"/>
      <c r="MO24" s="263"/>
      <c r="MP24" s="263"/>
      <c r="MQ24" s="263"/>
      <c r="MR24" s="263"/>
      <c r="MS24" s="263"/>
      <c r="MT24" s="263"/>
      <c r="MU24" s="263"/>
      <c r="MV24" s="263"/>
      <c r="MW24" s="263"/>
      <c r="MX24" s="263"/>
      <c r="MY24" s="263"/>
      <c r="MZ24" s="263"/>
      <c r="NA24" s="263"/>
      <c r="NB24" s="263"/>
      <c r="NC24" s="263"/>
      <c r="ND24" s="263"/>
      <c r="NE24" s="263"/>
      <c r="NF24" s="263"/>
      <c r="NG24" s="263"/>
      <c r="NH24" s="263"/>
      <c r="NI24" s="263"/>
      <c r="NJ24" s="263"/>
      <c r="NK24" s="263"/>
      <c r="NL24" s="263"/>
      <c r="NM24" s="263"/>
      <c r="NN24" s="263"/>
      <c r="NO24" s="263"/>
      <c r="NP24" s="263"/>
      <c r="NQ24" s="263"/>
      <c r="NR24" s="263"/>
      <c r="NS24" s="263"/>
      <c r="NT24" s="263"/>
      <c r="NU24" s="263"/>
      <c r="NV24" s="263"/>
      <c r="NW24" s="263"/>
      <c r="NX24" s="263"/>
      <c r="NY24" s="263"/>
      <c r="NZ24" s="263"/>
      <c r="OA24" s="263"/>
      <c r="OB24" s="263"/>
      <c r="OC24" s="263"/>
      <c r="OD24" s="263"/>
      <c r="OE24" s="263"/>
      <c r="OF24" s="263"/>
      <c r="OG24" s="263"/>
      <c r="OH24" s="263"/>
      <c r="OI24" s="263"/>
      <c r="OJ24" s="263"/>
      <c r="OK24" s="263"/>
      <c r="OL24" s="263"/>
      <c r="OM24" s="263"/>
      <c r="ON24" s="263"/>
      <c r="OO24" s="263"/>
      <c r="OP24" s="263"/>
      <c r="OQ24" s="263"/>
      <c r="OR24" s="263"/>
      <c r="OS24" s="263"/>
      <c r="OT24" s="263"/>
      <c r="OU24" s="263"/>
      <c r="OV24" s="263"/>
      <c r="OW24" s="263"/>
      <c r="OX24" s="263"/>
      <c r="OY24" s="263"/>
      <c r="OZ24" s="263"/>
      <c r="PA24" s="263"/>
      <c r="PB24" s="263"/>
      <c r="PC24" s="263"/>
      <c r="PD24" s="263"/>
      <c r="PE24" s="263"/>
      <c r="PF24" s="263"/>
      <c r="PG24" s="263"/>
      <c r="PH24" s="263"/>
      <c r="PI24" s="263"/>
      <c r="PJ24" s="263"/>
      <c r="PK24" s="263"/>
      <c r="PL24" s="263"/>
      <c r="PM24" s="263"/>
      <c r="PN24" s="263"/>
      <c r="PO24" s="263"/>
      <c r="PP24" s="263"/>
      <c r="PQ24" s="263"/>
      <c r="PR24" s="263"/>
      <c r="PS24" s="263"/>
      <c r="PT24" s="263"/>
      <c r="PU24" s="263"/>
      <c r="PV24" s="263"/>
      <c r="PW24" s="263"/>
      <c r="PX24" s="263"/>
      <c r="PY24" s="263"/>
      <c r="PZ24" s="263"/>
      <c r="QA24" s="263"/>
      <c r="QB24" s="263"/>
      <c r="QC24" s="263"/>
      <c r="QD24" s="263"/>
      <c r="QE24" s="263"/>
      <c r="QF24" s="263"/>
      <c r="QG24" s="263"/>
      <c r="QH24" s="263"/>
      <c r="QI24" s="263"/>
      <c r="QJ24" s="263"/>
      <c r="QK24" s="263"/>
      <c r="QL24" s="263"/>
      <c r="QM24" s="263"/>
      <c r="QN24" s="263"/>
      <c r="QO24" s="263"/>
      <c r="QP24" s="263"/>
      <c r="QQ24" s="263"/>
      <c r="QR24" s="263"/>
      <c r="QS24" s="263"/>
      <c r="QT24" s="263"/>
      <c r="QU24" s="263"/>
      <c r="QV24" s="263"/>
      <c r="QW24" s="263"/>
      <c r="QX24" s="263"/>
      <c r="QY24" s="263"/>
      <c r="QZ24" s="263"/>
      <c r="RA24" s="263"/>
      <c r="RB24" s="263"/>
      <c r="RC24" s="263"/>
      <c r="RD24" s="263"/>
      <c r="RE24" s="263"/>
      <c r="RF24" s="263"/>
      <c r="RG24" s="263"/>
      <c r="RH24" s="263"/>
      <c r="RI24" s="263"/>
      <c r="RJ24" s="263"/>
      <c r="RK24" s="263"/>
      <c r="RL24" s="263"/>
      <c r="RM24" s="263"/>
      <c r="RN24" s="263"/>
      <c r="RO24" s="263"/>
      <c r="RP24" s="263"/>
      <c r="RQ24" s="263"/>
      <c r="RR24" s="263"/>
      <c r="RS24" s="263"/>
      <c r="RT24" s="263"/>
      <c r="RU24" s="263"/>
      <c r="RV24" s="263"/>
      <c r="RW24" s="263"/>
      <c r="RX24" s="263"/>
      <c r="RY24" s="263"/>
      <c r="RZ24" s="263"/>
      <c r="SA24" s="263"/>
      <c r="SB24" s="263"/>
      <c r="SC24" s="263"/>
      <c r="SD24" s="263"/>
      <c r="SE24" s="263"/>
      <c r="SF24" s="263"/>
      <c r="SG24" s="263"/>
      <c r="SH24" s="263"/>
      <c r="SI24" s="263"/>
      <c r="SJ24" s="263"/>
      <c r="SK24" s="263"/>
      <c r="SL24" s="263"/>
      <c r="SM24" s="263"/>
      <c r="SN24" s="263"/>
      <c r="SO24" s="263"/>
      <c r="SP24" s="263"/>
      <c r="SQ24" s="263"/>
      <c r="SR24" s="263"/>
      <c r="SS24" s="263"/>
      <c r="ST24" s="263"/>
      <c r="SU24" s="263"/>
      <c r="SV24" s="263"/>
      <c r="SW24" s="263"/>
      <c r="SX24" s="263"/>
      <c r="SY24" s="263"/>
      <c r="SZ24" s="263"/>
      <c r="TA24" s="263"/>
      <c r="TB24" s="263"/>
      <c r="TC24" s="263"/>
      <c r="TD24" s="263"/>
      <c r="TE24" s="263"/>
      <c r="TF24" s="263"/>
      <c r="TG24" s="263"/>
      <c r="TH24" s="263"/>
      <c r="TI24" s="263"/>
      <c r="TJ24" s="263"/>
      <c r="TK24" s="263"/>
      <c r="TL24" s="263"/>
      <c r="TM24" s="263"/>
      <c r="TN24" s="263"/>
      <c r="TO24" s="263"/>
      <c r="TP24" s="263"/>
      <c r="TQ24" s="263"/>
      <c r="TR24" s="263"/>
      <c r="TS24" s="263"/>
      <c r="TT24" s="263"/>
      <c r="TU24" s="263"/>
      <c r="TV24" s="263"/>
      <c r="TW24" s="263"/>
      <c r="TX24" s="263"/>
      <c r="TY24" s="263"/>
      <c r="TZ24" s="263"/>
      <c r="UA24" s="263"/>
      <c r="UB24" s="263"/>
      <c r="UC24" s="263"/>
      <c r="UD24" s="263"/>
      <c r="UE24" s="263"/>
      <c r="UF24" s="263"/>
      <c r="UG24" s="263"/>
      <c r="UH24" s="263"/>
      <c r="UI24" s="263"/>
      <c r="UJ24" s="263"/>
      <c r="UK24" s="263"/>
      <c r="UL24" s="263"/>
      <c r="UM24" s="263"/>
      <c r="UN24" s="263"/>
      <c r="UO24" s="263"/>
      <c r="UP24" s="263"/>
      <c r="UQ24" s="263"/>
      <c r="UR24" s="263"/>
      <c r="US24" s="263"/>
      <c r="UT24" s="263"/>
      <c r="UU24" s="263"/>
      <c r="UV24" s="263"/>
      <c r="UW24" s="263"/>
      <c r="UX24" s="263"/>
      <c r="UY24" s="263"/>
      <c r="UZ24" s="263"/>
      <c r="VA24" s="263"/>
      <c r="VB24" s="263"/>
      <c r="VC24" s="263"/>
      <c r="VD24" s="263"/>
      <c r="VE24" s="263"/>
      <c r="VF24" s="263"/>
      <c r="VG24" s="263"/>
      <c r="VH24" s="263"/>
      <c r="VI24" s="263"/>
      <c r="VJ24" s="263"/>
      <c r="VK24" s="263"/>
      <c r="VL24" s="263"/>
      <c r="VM24" s="263"/>
      <c r="VN24" s="263"/>
      <c r="VO24" s="263"/>
      <c r="VP24" s="263"/>
      <c r="VQ24" s="263"/>
      <c r="VR24" s="263"/>
      <c r="VS24" s="263"/>
      <c r="VT24" s="263"/>
      <c r="VU24" s="263"/>
      <c r="VV24" s="263"/>
      <c r="VW24" s="263"/>
      <c r="VX24" s="263"/>
      <c r="VY24" s="263"/>
      <c r="VZ24" s="263"/>
      <c r="WA24" s="263"/>
      <c r="WB24" s="263"/>
      <c r="WC24" s="263"/>
      <c r="WD24" s="263"/>
      <c r="WE24" s="263"/>
      <c r="WF24" s="263"/>
      <c r="WG24" s="263"/>
      <c r="WH24" s="263"/>
      <c r="WI24" s="263"/>
      <c r="WJ24" s="263"/>
      <c r="WK24" s="263"/>
      <c r="WL24" s="263"/>
      <c r="WM24" s="263"/>
      <c r="WN24" s="263"/>
      <c r="WO24" s="263"/>
      <c r="WP24" s="263"/>
      <c r="WQ24" s="263"/>
      <c r="WR24" s="263"/>
      <c r="WS24" s="263"/>
      <c r="WT24" s="263"/>
      <c r="WU24" s="263"/>
      <c r="WV24" s="263"/>
      <c r="WW24" s="263"/>
      <c r="WX24" s="263"/>
      <c r="WY24" s="263"/>
      <c r="WZ24" s="263"/>
      <c r="XA24" s="263"/>
      <c r="XB24" s="263"/>
      <c r="XC24" s="263"/>
      <c r="XD24" s="263"/>
      <c r="XE24" s="263"/>
      <c r="XF24" s="263"/>
      <c r="XG24" s="263"/>
      <c r="XH24" s="263"/>
      <c r="XI24" s="263"/>
      <c r="XJ24" s="263"/>
      <c r="XK24" s="263"/>
      <c r="XL24" s="263"/>
      <c r="XM24" s="263"/>
      <c r="XN24" s="263"/>
      <c r="XO24" s="263"/>
      <c r="XP24" s="263"/>
      <c r="XQ24" s="263"/>
      <c r="XR24" s="263"/>
      <c r="XS24" s="263"/>
      <c r="XT24" s="263"/>
      <c r="XU24" s="263"/>
      <c r="XV24" s="263"/>
      <c r="XW24" s="263"/>
      <c r="XX24" s="263"/>
      <c r="XY24" s="263"/>
      <c r="XZ24" s="263"/>
      <c r="YA24" s="263"/>
      <c r="YB24" s="263"/>
      <c r="YC24" s="263"/>
      <c r="YD24" s="263"/>
      <c r="YE24" s="263"/>
      <c r="YF24" s="263"/>
      <c r="YG24" s="263"/>
      <c r="YH24" s="263"/>
      <c r="YI24" s="263"/>
      <c r="YJ24" s="263"/>
      <c r="YK24" s="263"/>
      <c r="YL24" s="263"/>
      <c r="YM24" s="263"/>
      <c r="YN24" s="263"/>
      <c r="YO24" s="263"/>
      <c r="YP24" s="263"/>
      <c r="YQ24" s="263"/>
      <c r="YR24" s="263"/>
      <c r="YS24" s="263"/>
      <c r="YT24" s="263"/>
      <c r="YU24" s="263"/>
      <c r="YV24" s="263"/>
      <c r="YW24" s="263"/>
      <c r="YX24" s="263"/>
      <c r="YY24" s="263"/>
      <c r="YZ24" s="263"/>
      <c r="ZA24" s="263"/>
      <c r="ZB24" s="263"/>
      <c r="ZC24" s="263"/>
      <c r="ZD24" s="263"/>
      <c r="ZE24" s="263"/>
      <c r="ZF24" s="263"/>
      <c r="ZG24" s="263"/>
      <c r="ZH24" s="263"/>
      <c r="ZI24" s="263"/>
      <c r="ZJ24" s="263"/>
      <c r="ZK24" s="263"/>
      <c r="ZL24" s="263"/>
      <c r="ZM24" s="263"/>
      <c r="ZN24" s="263"/>
      <c r="ZO24" s="263"/>
      <c r="ZP24" s="263"/>
      <c r="ZQ24" s="263"/>
      <c r="ZR24" s="263"/>
      <c r="ZS24" s="263"/>
      <c r="ZT24" s="263"/>
      <c r="ZU24" s="263"/>
      <c r="ZV24" s="263"/>
      <c r="ZW24" s="263"/>
      <c r="ZX24" s="263"/>
      <c r="ZY24" s="263"/>
      <c r="ZZ24" s="263"/>
      <c r="AAA24" s="263"/>
      <c r="AAB24" s="263"/>
      <c r="AAC24" s="263"/>
      <c r="AAD24" s="263"/>
      <c r="AAE24" s="263"/>
      <c r="AAF24" s="263"/>
      <c r="AAG24" s="263"/>
      <c r="AAH24" s="263"/>
      <c r="AAI24" s="263"/>
      <c r="AAJ24" s="263"/>
      <c r="AAK24" s="263"/>
      <c r="AAL24" s="263"/>
      <c r="AAM24" s="263"/>
      <c r="AAN24" s="263"/>
      <c r="AAO24" s="263"/>
      <c r="AAP24" s="263"/>
      <c r="AAQ24" s="263"/>
      <c r="AAR24" s="263"/>
      <c r="AAS24" s="263"/>
      <c r="AAT24" s="263"/>
      <c r="AAU24" s="263"/>
      <c r="AAV24" s="263"/>
      <c r="AAW24" s="263"/>
      <c r="AAX24" s="263"/>
      <c r="AAY24" s="263"/>
      <c r="AAZ24" s="263"/>
      <c r="ABA24" s="263"/>
      <c r="ABB24" s="263"/>
      <c r="ABC24" s="263"/>
      <c r="ABD24" s="263"/>
      <c r="ABE24" s="263"/>
      <c r="ABF24" s="263"/>
      <c r="ABG24" s="263"/>
      <c r="ABH24" s="263"/>
      <c r="ABI24" s="263"/>
      <c r="ABJ24" s="263"/>
      <c r="ABK24" s="263"/>
      <c r="ABL24" s="263"/>
      <c r="ABM24" s="263"/>
      <c r="ABN24" s="263"/>
      <c r="ABO24" s="263"/>
      <c r="ABP24" s="263"/>
      <c r="ABQ24" s="263"/>
      <c r="ABR24" s="263"/>
      <c r="ABS24" s="263"/>
      <c r="ABT24" s="263"/>
      <c r="ABU24" s="263"/>
      <c r="ABV24" s="263"/>
      <c r="ABW24" s="263"/>
      <c r="ABX24" s="263"/>
      <c r="ABY24" s="263"/>
      <c r="ABZ24" s="263"/>
      <c r="ACA24" s="263"/>
      <c r="ACB24" s="263"/>
      <c r="ACC24" s="263"/>
      <c r="ACD24" s="263"/>
      <c r="ACE24" s="263"/>
      <c r="ACF24" s="263"/>
      <c r="ACG24" s="263"/>
      <c r="ACH24" s="263"/>
      <c r="ACI24" s="263"/>
      <c r="ACJ24" s="263"/>
      <c r="ACK24" s="263"/>
      <c r="ACL24" s="263"/>
      <c r="ACM24" s="263"/>
      <c r="ACN24" s="263"/>
      <c r="ACO24" s="263"/>
      <c r="ACP24" s="263"/>
      <c r="ACQ24" s="263"/>
      <c r="ACR24" s="263"/>
      <c r="ACS24" s="263"/>
      <c r="ACT24" s="263"/>
      <c r="ACU24" s="263"/>
      <c r="ACV24" s="263"/>
      <c r="ACW24" s="263"/>
      <c r="ACX24" s="263"/>
      <c r="ACY24" s="263"/>
      <c r="ACZ24" s="263"/>
      <c r="ADA24" s="263"/>
      <c r="ADB24" s="263"/>
      <c r="ADC24" s="263"/>
      <c r="ADD24" s="263"/>
      <c r="ADE24" s="263"/>
      <c r="ADF24" s="263"/>
      <c r="ADG24" s="263"/>
      <c r="ADH24" s="263"/>
      <c r="ADI24" s="263"/>
      <c r="ADJ24" s="263"/>
      <c r="ADK24" s="263"/>
      <c r="ADL24" s="263"/>
      <c r="ADM24" s="263"/>
      <c r="ADN24" s="263"/>
      <c r="ADO24" s="263"/>
      <c r="ADP24" s="263"/>
      <c r="ADQ24" s="263"/>
      <c r="ADR24" s="263"/>
      <c r="ADS24" s="263"/>
      <c r="ADT24" s="263"/>
      <c r="ADU24" s="263"/>
      <c r="ADV24" s="263"/>
      <c r="ADW24" s="263"/>
      <c r="ADX24" s="263"/>
      <c r="ADY24" s="263"/>
      <c r="ADZ24" s="263"/>
      <c r="AEA24" s="263"/>
      <c r="AEB24" s="263"/>
      <c r="AEC24" s="263"/>
      <c r="AED24" s="263"/>
      <c r="AEE24" s="263"/>
      <c r="AEF24" s="263"/>
      <c r="AEG24" s="263"/>
      <c r="AEH24" s="263"/>
      <c r="AEI24" s="263"/>
      <c r="AEJ24" s="263"/>
      <c r="AEK24" s="263"/>
      <c r="AEL24" s="263"/>
      <c r="AEM24" s="263"/>
      <c r="AEN24" s="263"/>
      <c r="AEO24" s="263"/>
      <c r="AEP24" s="263"/>
      <c r="AEQ24" s="263"/>
      <c r="AER24" s="263"/>
      <c r="AES24" s="263"/>
      <c r="AET24" s="263"/>
      <c r="AEU24" s="263"/>
      <c r="AEV24" s="263"/>
      <c r="AEW24" s="263"/>
      <c r="AEX24" s="263"/>
      <c r="AEY24" s="263"/>
      <c r="AEZ24" s="263"/>
      <c r="AFA24" s="263"/>
      <c r="AFB24" s="263"/>
      <c r="AFC24" s="263"/>
      <c r="AFD24" s="263"/>
      <c r="AFE24" s="263"/>
      <c r="AFF24" s="263"/>
      <c r="AFG24" s="263"/>
      <c r="AFH24" s="263"/>
      <c r="AFI24" s="263"/>
      <c r="AFJ24" s="263"/>
      <c r="AFK24" s="263"/>
      <c r="AFL24" s="263"/>
      <c r="AFM24" s="263"/>
      <c r="AFN24" s="263"/>
      <c r="AFO24" s="263"/>
      <c r="AFP24" s="263"/>
      <c r="AFQ24" s="263"/>
      <c r="AFR24" s="263"/>
      <c r="AFS24" s="263"/>
      <c r="AFT24" s="263"/>
      <c r="AFU24" s="263"/>
      <c r="AFV24" s="263"/>
      <c r="AFW24" s="263"/>
      <c r="AFX24" s="263"/>
      <c r="AFY24" s="263"/>
      <c r="AFZ24" s="263"/>
      <c r="AGA24" s="263"/>
      <c r="AGB24" s="263"/>
      <c r="AGC24" s="263"/>
      <c r="AGD24" s="263"/>
      <c r="AGE24" s="263"/>
      <c r="AGF24" s="263"/>
      <c r="AGG24" s="263"/>
      <c r="AGH24" s="263"/>
      <c r="AGI24" s="263"/>
      <c r="AGJ24" s="263"/>
      <c r="AGK24" s="263"/>
      <c r="AGL24" s="263"/>
      <c r="AGM24" s="263"/>
      <c r="AGN24" s="263"/>
      <c r="AGO24" s="263"/>
      <c r="AGP24" s="263"/>
      <c r="AGQ24" s="263"/>
      <c r="AGR24" s="263"/>
      <c r="AGS24" s="263"/>
      <c r="AGT24" s="263"/>
      <c r="AGU24" s="263"/>
      <c r="AGV24" s="263"/>
      <c r="AGW24" s="263"/>
      <c r="AGX24" s="263"/>
      <c r="AGY24" s="263"/>
      <c r="AGZ24" s="263"/>
      <c r="AHA24" s="263"/>
      <c r="AHB24" s="263"/>
      <c r="AHC24" s="263"/>
      <c r="AHD24" s="263"/>
      <c r="AHE24" s="263"/>
      <c r="AHF24" s="263"/>
      <c r="AHG24" s="263"/>
      <c r="AHH24" s="263"/>
      <c r="AHI24" s="263"/>
      <c r="AHJ24" s="263"/>
      <c r="AHK24" s="263"/>
      <c r="AHL24" s="263"/>
      <c r="AHM24" s="263"/>
      <c r="AHN24" s="263"/>
      <c r="AHO24" s="263"/>
      <c r="AHP24" s="263"/>
      <c r="AHQ24" s="263"/>
      <c r="AHR24" s="263"/>
      <c r="AHS24" s="263"/>
      <c r="AHT24" s="263"/>
      <c r="AHU24" s="263"/>
      <c r="AHV24" s="263"/>
      <c r="AHW24" s="263"/>
      <c r="AHX24" s="263"/>
      <c r="AHY24" s="263"/>
      <c r="AHZ24" s="263"/>
      <c r="AIA24" s="263"/>
      <c r="AIB24" s="263"/>
      <c r="AIC24" s="263"/>
      <c r="AID24" s="263"/>
      <c r="AIE24" s="263"/>
      <c r="AIF24" s="263"/>
      <c r="AIG24" s="263"/>
      <c r="AIH24" s="263"/>
      <c r="AII24" s="263"/>
      <c r="AIJ24" s="263"/>
      <c r="AIK24" s="263"/>
      <c r="AIL24" s="263"/>
      <c r="AIM24" s="263"/>
      <c r="AIN24" s="263"/>
      <c r="AIO24" s="263"/>
      <c r="AIP24" s="263"/>
      <c r="AIQ24" s="263"/>
      <c r="AIR24" s="263"/>
      <c r="AIS24" s="263"/>
      <c r="AIT24" s="263"/>
      <c r="AIU24" s="263"/>
      <c r="AIV24" s="263"/>
      <c r="AIW24" s="263"/>
      <c r="AIX24" s="263"/>
      <c r="AIY24" s="263"/>
      <c r="AIZ24" s="263"/>
      <c r="AJA24" s="263"/>
      <c r="AJB24" s="263"/>
      <c r="AJC24" s="263"/>
      <c r="AJD24" s="263"/>
      <c r="AJE24" s="263"/>
      <c r="AJF24" s="263"/>
      <c r="AJG24" s="263"/>
      <c r="AJH24" s="263"/>
      <c r="AJI24" s="263"/>
      <c r="AJJ24" s="263"/>
      <c r="AJK24" s="263"/>
      <c r="AJL24" s="263"/>
      <c r="AJM24" s="263"/>
      <c r="AJN24" s="263"/>
      <c r="AJO24" s="263"/>
      <c r="AJP24" s="263"/>
      <c r="AJQ24" s="263"/>
      <c r="AJR24" s="263"/>
      <c r="AJS24" s="263"/>
      <c r="AJT24" s="263"/>
      <c r="AJU24" s="263"/>
      <c r="AJV24" s="263"/>
      <c r="AJW24" s="263"/>
      <c r="AJX24" s="263"/>
      <c r="AJY24" s="263"/>
      <c r="AJZ24" s="263"/>
      <c r="AKA24" s="263"/>
      <c r="AKB24" s="263"/>
      <c r="AKC24" s="263"/>
      <c r="AKD24" s="263"/>
      <c r="AKE24" s="263"/>
      <c r="AKF24" s="263"/>
      <c r="AKG24" s="263"/>
      <c r="AKH24" s="263"/>
      <c r="AKI24" s="263"/>
      <c r="AKJ24" s="263"/>
      <c r="AKK24" s="263"/>
      <c r="AKL24" s="263"/>
      <c r="AKM24" s="263"/>
      <c r="AKN24" s="263"/>
      <c r="AKO24" s="263"/>
      <c r="AKP24" s="263"/>
      <c r="AKQ24" s="263"/>
      <c r="AKR24" s="263"/>
      <c r="AKS24" s="263"/>
      <c r="AKT24" s="263"/>
      <c r="AKU24" s="263"/>
      <c r="AKV24" s="263"/>
      <c r="AKW24" s="263"/>
      <c r="AKX24" s="263"/>
      <c r="AKY24" s="263"/>
      <c r="AKZ24" s="263"/>
      <c r="ALA24" s="263"/>
      <c r="ALB24" s="263"/>
      <c r="ALC24" s="263"/>
      <c r="ALD24" s="263"/>
      <c r="ALE24" s="263"/>
      <c r="ALF24" s="263"/>
      <c r="ALG24" s="263"/>
      <c r="ALH24" s="263"/>
      <c r="ALI24" s="263"/>
      <c r="ALJ24" s="263"/>
      <c r="ALK24" s="263"/>
      <c r="ALL24" s="263"/>
      <c r="ALM24" s="263"/>
      <c r="ALN24" s="263"/>
      <c r="ALO24" s="263"/>
      <c r="ALP24" s="263"/>
      <c r="ALQ24" s="263"/>
      <c r="ALR24" s="263"/>
      <c r="ALS24" s="263"/>
      <c r="ALT24" s="263"/>
      <c r="ALU24" s="263"/>
      <c r="ALV24" s="263"/>
      <c r="ALW24" s="263"/>
      <c r="ALX24" s="263"/>
      <c r="ALY24" s="263"/>
      <c r="ALZ24" s="263"/>
      <c r="AMA24" s="263"/>
      <c r="AMB24" s="263"/>
      <c r="AMC24" s="263"/>
      <c r="AMD24" s="263"/>
      <c r="AME24" s="263"/>
      <c r="AMF24" s="263"/>
      <c r="AMG24" s="263"/>
      <c r="AMH24" s="263"/>
      <c r="AMI24" s="263"/>
      <c r="AMJ24" s="263"/>
      <c r="AMK24" s="263"/>
      <c r="AML24" s="263"/>
      <c r="AMM24" s="263"/>
      <c r="AMN24" s="263"/>
      <c r="AMO24" s="263"/>
      <c r="AMP24" s="263"/>
      <c r="AMQ24" s="263"/>
      <c r="AMR24" s="263"/>
      <c r="AMS24" s="263"/>
      <c r="AMT24" s="263"/>
      <c r="AMU24" s="263"/>
      <c r="AMV24" s="263"/>
      <c r="AMW24" s="263"/>
      <c r="AMX24" s="263"/>
      <c r="AMY24" s="263"/>
      <c r="AMZ24" s="263"/>
      <c r="ANA24" s="263"/>
      <c r="ANB24" s="263"/>
      <c r="ANC24" s="263"/>
      <c r="AND24" s="263"/>
      <c r="ANE24" s="263"/>
      <c r="ANF24" s="263"/>
      <c r="ANG24" s="263"/>
      <c r="ANH24" s="263"/>
      <c r="ANI24" s="263"/>
      <c r="ANJ24" s="263"/>
      <c r="ANK24" s="263"/>
      <c r="ANL24" s="263"/>
      <c r="ANM24" s="263"/>
      <c r="ANN24" s="263"/>
      <c r="ANO24" s="263"/>
      <c r="ANP24" s="263"/>
      <c r="ANQ24" s="263"/>
      <c r="ANR24" s="263"/>
      <c r="ANS24" s="263"/>
      <c r="ANT24" s="263"/>
      <c r="ANU24" s="263"/>
      <c r="ANV24" s="263"/>
      <c r="ANW24" s="263"/>
      <c r="ANX24" s="263"/>
      <c r="ANY24" s="263"/>
      <c r="ANZ24" s="263"/>
      <c r="AOA24" s="263"/>
      <c r="AOB24" s="263"/>
      <c r="AOC24" s="263"/>
      <c r="AOD24" s="263"/>
      <c r="AOE24" s="263"/>
      <c r="AOF24" s="263"/>
      <c r="AOG24" s="263"/>
      <c r="AOH24" s="263"/>
      <c r="AOI24" s="263"/>
      <c r="AOJ24" s="263"/>
      <c r="AOK24" s="263"/>
      <c r="AOL24" s="263"/>
      <c r="AOM24" s="263"/>
      <c r="AON24" s="263"/>
      <c r="AOO24" s="263"/>
      <c r="AOP24" s="263"/>
      <c r="AOQ24" s="263"/>
      <c r="AOR24" s="263"/>
      <c r="AOS24" s="263"/>
      <c r="AOT24" s="263"/>
      <c r="AOU24" s="263"/>
      <c r="AOV24" s="263"/>
      <c r="AOW24" s="263"/>
      <c r="AOX24" s="263"/>
      <c r="AOY24" s="263"/>
      <c r="AOZ24" s="263"/>
      <c r="APA24" s="263"/>
      <c r="APB24" s="263"/>
      <c r="APC24" s="263"/>
      <c r="APD24" s="263"/>
      <c r="APE24" s="263"/>
      <c r="APF24" s="263"/>
      <c r="APG24" s="263"/>
      <c r="APH24" s="263"/>
      <c r="API24" s="263"/>
      <c r="APJ24" s="263"/>
      <c r="APK24" s="263"/>
      <c r="APL24" s="263"/>
      <c r="APM24" s="263"/>
      <c r="APN24" s="263"/>
      <c r="APO24" s="263"/>
      <c r="APP24" s="263"/>
      <c r="APQ24" s="263"/>
      <c r="APR24" s="263"/>
      <c r="APS24" s="263"/>
      <c r="APT24" s="263"/>
      <c r="APU24" s="263"/>
      <c r="APV24" s="263"/>
      <c r="APW24" s="263"/>
      <c r="APX24" s="263"/>
      <c r="APY24" s="263"/>
      <c r="APZ24" s="263"/>
      <c r="AQA24" s="263"/>
      <c r="AQB24" s="263"/>
      <c r="AQC24" s="263"/>
      <c r="AQD24" s="263"/>
      <c r="AQE24" s="263"/>
      <c r="AQF24" s="263"/>
      <c r="AQG24" s="263"/>
      <c r="AQH24" s="263"/>
      <c r="AQI24" s="263"/>
      <c r="AQJ24" s="263"/>
      <c r="AQK24" s="263"/>
      <c r="AQL24" s="263"/>
      <c r="AQM24" s="263"/>
      <c r="AQN24" s="263"/>
      <c r="AQO24" s="263"/>
      <c r="AQP24" s="263"/>
      <c r="AQQ24" s="263"/>
      <c r="AQR24" s="263"/>
      <c r="AQS24" s="263"/>
      <c r="AQT24" s="263"/>
      <c r="AQU24" s="263"/>
      <c r="AQV24" s="263"/>
      <c r="AQW24" s="263"/>
      <c r="AQX24" s="263"/>
      <c r="AQY24" s="263"/>
      <c r="AQZ24" s="263"/>
      <c r="ARA24" s="263"/>
      <c r="ARB24" s="263"/>
      <c r="ARC24" s="263"/>
      <c r="ARD24" s="263"/>
      <c r="ARE24" s="263"/>
      <c r="ARF24" s="263"/>
      <c r="ARG24" s="263"/>
      <c r="ARH24" s="263"/>
      <c r="ARI24" s="263"/>
      <c r="ARJ24" s="263"/>
      <c r="ARK24" s="263"/>
      <c r="ARL24" s="263"/>
      <c r="ARM24" s="263"/>
      <c r="ARN24" s="263"/>
      <c r="ARO24" s="263"/>
      <c r="ARP24" s="263"/>
      <c r="ARQ24" s="263"/>
      <c r="ARR24" s="263"/>
      <c r="ARS24" s="263"/>
      <c r="ART24" s="263"/>
      <c r="ARU24" s="263"/>
      <c r="ARV24" s="263"/>
      <c r="ARW24" s="263"/>
      <c r="ARX24" s="263"/>
      <c r="ARY24" s="263"/>
      <c r="ARZ24" s="263"/>
      <c r="ASA24" s="263"/>
      <c r="ASB24" s="263"/>
      <c r="ASC24" s="263"/>
      <c r="ASD24" s="263"/>
      <c r="ASE24" s="263"/>
      <c r="ASF24" s="263"/>
      <c r="ASG24" s="263"/>
      <c r="ASH24" s="263"/>
      <c r="ASI24" s="263"/>
      <c r="ASJ24" s="263"/>
      <c r="ASK24" s="263"/>
      <c r="ASL24" s="263"/>
      <c r="ASM24" s="263"/>
      <c r="ASN24" s="263"/>
      <c r="ASO24" s="263"/>
      <c r="ASP24" s="263"/>
      <c r="ASQ24" s="263"/>
      <c r="ASR24" s="263"/>
      <c r="ASS24" s="263"/>
      <c r="AST24" s="263"/>
      <c r="ASU24" s="263"/>
      <c r="ASV24" s="263"/>
      <c r="ASW24" s="263"/>
      <c r="ASX24" s="263"/>
      <c r="ASY24" s="263"/>
      <c r="ASZ24" s="263"/>
      <c r="ATA24" s="263"/>
      <c r="ATB24" s="263"/>
      <c r="ATC24" s="263"/>
      <c r="ATD24" s="263"/>
      <c r="ATE24" s="263"/>
      <c r="ATF24" s="263"/>
      <c r="ATG24" s="263"/>
      <c r="ATH24" s="263"/>
      <c r="ATI24" s="263"/>
      <c r="ATJ24" s="263"/>
      <c r="ATK24" s="263"/>
      <c r="ATL24" s="263"/>
      <c r="ATM24" s="263"/>
      <c r="ATN24" s="263"/>
      <c r="ATO24" s="263"/>
      <c r="ATP24" s="263"/>
      <c r="ATQ24" s="263"/>
      <c r="ATR24" s="263"/>
      <c r="ATS24" s="263"/>
      <c r="ATT24" s="263"/>
      <c r="ATU24" s="263"/>
      <c r="ATV24" s="263"/>
      <c r="ATW24" s="263"/>
      <c r="ATX24" s="263"/>
      <c r="ATY24" s="263"/>
      <c r="ATZ24" s="263"/>
      <c r="AUA24" s="263"/>
      <c r="AUB24" s="263"/>
      <c r="AUC24" s="263"/>
      <c r="AUD24" s="263"/>
      <c r="AUE24" s="263"/>
      <c r="AUF24" s="263"/>
      <c r="AUG24" s="263"/>
      <c r="AUH24" s="263"/>
      <c r="AUI24" s="263"/>
      <c r="AUJ24" s="263"/>
      <c r="AUK24" s="263"/>
      <c r="AUL24" s="263"/>
      <c r="AUM24" s="263"/>
      <c r="AUN24" s="263"/>
      <c r="AUO24" s="263"/>
      <c r="AUP24" s="263"/>
      <c r="AUQ24" s="263"/>
      <c r="AUR24" s="263"/>
      <c r="AUS24" s="263"/>
      <c r="AUT24" s="263"/>
      <c r="AUU24" s="263"/>
      <c r="AUV24" s="263"/>
      <c r="AUW24" s="263"/>
      <c r="AUX24" s="263"/>
      <c r="AUY24" s="263"/>
      <c r="AUZ24" s="263"/>
      <c r="AVA24" s="263"/>
      <c r="AVB24" s="263"/>
      <c r="AVC24" s="263"/>
      <c r="AVD24" s="263"/>
      <c r="AVE24" s="263"/>
      <c r="AVF24" s="263"/>
      <c r="AVG24" s="263"/>
      <c r="AVH24" s="263"/>
      <c r="AVI24" s="263"/>
      <c r="AVJ24" s="263"/>
      <c r="AVK24" s="263"/>
      <c r="AVL24" s="263"/>
      <c r="AVM24" s="263"/>
      <c r="AVN24" s="263"/>
      <c r="AVO24" s="263"/>
      <c r="AVP24" s="263"/>
      <c r="AVQ24" s="263"/>
      <c r="AVR24" s="263"/>
      <c r="AVS24" s="263"/>
      <c r="AVT24" s="263"/>
      <c r="AVU24" s="263"/>
      <c r="AVV24" s="263"/>
      <c r="AVW24" s="263"/>
      <c r="AVX24" s="263"/>
      <c r="AVY24" s="263"/>
      <c r="AVZ24" s="263"/>
      <c r="AWA24" s="263"/>
      <c r="AWB24" s="263"/>
      <c r="AWC24" s="263"/>
      <c r="AWD24" s="263"/>
      <c r="AWE24" s="263"/>
      <c r="AWF24" s="263"/>
      <c r="AWG24" s="263"/>
      <c r="AWH24" s="263"/>
      <c r="AWI24" s="263"/>
      <c r="AWJ24" s="263"/>
      <c r="AWK24" s="263"/>
      <c r="AWL24" s="263"/>
      <c r="AWM24" s="263"/>
      <c r="AWN24" s="263"/>
      <c r="AWO24" s="263"/>
      <c r="AWP24" s="263"/>
      <c r="AWQ24" s="263"/>
      <c r="AWR24" s="263"/>
      <c r="AWS24" s="263"/>
      <c r="AWT24" s="263"/>
      <c r="AWU24" s="263"/>
      <c r="AWV24" s="263"/>
      <c r="AWW24" s="263"/>
      <c r="AWX24" s="263"/>
      <c r="AWY24" s="263"/>
      <c r="AWZ24" s="263"/>
      <c r="AXA24" s="263"/>
      <c r="AXB24" s="263"/>
      <c r="AXC24" s="263"/>
      <c r="AXD24" s="263"/>
      <c r="AXE24" s="263"/>
      <c r="AXF24" s="263"/>
      <c r="AXG24" s="263"/>
      <c r="AXH24" s="263"/>
      <c r="AXI24" s="263"/>
      <c r="AXJ24" s="263"/>
      <c r="AXK24" s="263"/>
      <c r="AXL24" s="263"/>
      <c r="AXM24" s="263"/>
      <c r="AXN24" s="263"/>
      <c r="AXO24" s="263"/>
      <c r="AXP24" s="263"/>
      <c r="AXQ24" s="263"/>
      <c r="AXR24" s="263"/>
      <c r="AXS24" s="263"/>
      <c r="AXT24" s="263"/>
      <c r="AXU24" s="263"/>
      <c r="AXV24" s="263"/>
      <c r="AXW24" s="263"/>
      <c r="AXX24" s="263"/>
      <c r="AXY24" s="263"/>
      <c r="AXZ24" s="263"/>
      <c r="AYA24" s="263"/>
      <c r="AYB24" s="263"/>
      <c r="AYC24" s="263"/>
      <c r="AYD24" s="263"/>
      <c r="AYE24" s="263"/>
      <c r="AYF24" s="263"/>
      <c r="AYG24" s="263"/>
      <c r="AYH24" s="263"/>
      <c r="AYI24" s="263"/>
      <c r="AYJ24" s="263"/>
      <c r="AYK24" s="263"/>
      <c r="AYL24" s="263"/>
      <c r="AYM24" s="263"/>
      <c r="AYN24" s="263"/>
      <c r="AYO24" s="263"/>
      <c r="AYP24" s="263"/>
      <c r="AYQ24" s="263"/>
      <c r="AYR24" s="263"/>
      <c r="AYS24" s="263"/>
      <c r="AYT24" s="263"/>
      <c r="AYU24" s="263"/>
      <c r="AYV24" s="263"/>
      <c r="AYW24" s="263"/>
      <c r="AYX24" s="263"/>
      <c r="AYY24" s="263"/>
      <c r="AYZ24" s="263"/>
      <c r="AZA24" s="263"/>
      <c r="AZB24" s="263"/>
      <c r="AZC24" s="263"/>
      <c r="AZD24" s="263"/>
      <c r="AZE24" s="263"/>
      <c r="AZF24" s="263"/>
      <c r="AZG24" s="263"/>
      <c r="AZH24" s="263"/>
      <c r="AZI24" s="263"/>
      <c r="AZJ24" s="263"/>
      <c r="AZK24" s="263"/>
      <c r="AZL24" s="263"/>
      <c r="AZM24" s="263"/>
      <c r="AZN24" s="263"/>
      <c r="AZO24" s="263"/>
      <c r="AZP24" s="263"/>
      <c r="AZQ24" s="263"/>
      <c r="AZR24" s="263"/>
      <c r="AZS24" s="263"/>
      <c r="AZT24" s="263"/>
      <c r="AZU24" s="263"/>
      <c r="AZV24" s="263"/>
      <c r="AZW24" s="263"/>
      <c r="AZX24" s="263"/>
      <c r="AZY24" s="263"/>
      <c r="AZZ24" s="263"/>
      <c r="BAA24" s="263"/>
      <c r="BAB24" s="263"/>
      <c r="BAC24" s="263"/>
      <c r="BAD24" s="263"/>
      <c r="BAE24" s="263"/>
      <c r="BAF24" s="263"/>
      <c r="BAG24" s="263"/>
      <c r="BAH24" s="263"/>
      <c r="BAI24" s="263"/>
      <c r="BAJ24" s="263"/>
      <c r="BAK24" s="263"/>
      <c r="BAL24" s="263"/>
      <c r="BAM24" s="263"/>
      <c r="BAN24" s="263"/>
      <c r="BAO24" s="263"/>
      <c r="BAP24" s="263"/>
      <c r="BAQ24" s="263"/>
      <c r="BAR24" s="263"/>
      <c r="BAS24" s="263"/>
      <c r="BAT24" s="263"/>
      <c r="BAU24" s="263"/>
      <c r="BAV24" s="263"/>
      <c r="BAW24" s="263"/>
      <c r="BAX24" s="263"/>
      <c r="BAY24" s="263"/>
      <c r="BAZ24" s="263"/>
      <c r="BBA24" s="263"/>
      <c r="BBB24" s="263"/>
      <c r="BBC24" s="263"/>
      <c r="BBD24" s="263"/>
      <c r="BBE24" s="263"/>
      <c r="BBF24" s="263"/>
      <c r="BBG24" s="263"/>
      <c r="BBH24" s="263"/>
      <c r="BBI24" s="263"/>
      <c r="BBJ24" s="263"/>
      <c r="BBK24" s="263"/>
      <c r="BBL24" s="263"/>
      <c r="BBM24" s="263"/>
      <c r="BBN24" s="263"/>
      <c r="BBO24" s="263"/>
      <c r="BBP24" s="263"/>
      <c r="BBQ24" s="263"/>
      <c r="BBR24" s="263"/>
      <c r="BBS24" s="263"/>
      <c r="BBT24" s="263"/>
      <c r="BBU24" s="263"/>
      <c r="BBV24" s="263"/>
      <c r="BBW24" s="263"/>
      <c r="BBX24" s="263"/>
      <c r="BBY24" s="263"/>
      <c r="BBZ24" s="263"/>
      <c r="BCA24" s="263"/>
      <c r="BCB24" s="263"/>
      <c r="BCC24" s="263"/>
      <c r="BCD24" s="263"/>
      <c r="BCE24" s="263"/>
      <c r="BCF24" s="263"/>
      <c r="BCG24" s="263"/>
      <c r="BCH24" s="263"/>
      <c r="BCI24" s="263"/>
      <c r="BCJ24" s="263"/>
      <c r="BCK24" s="263"/>
      <c r="BCL24" s="263"/>
      <c r="BCM24" s="263"/>
      <c r="BCN24" s="263"/>
      <c r="BCO24" s="263"/>
      <c r="BCP24" s="263"/>
      <c r="BCQ24" s="263"/>
      <c r="BCR24" s="263"/>
      <c r="BCS24" s="263"/>
      <c r="BCT24" s="263"/>
      <c r="BCU24" s="263"/>
      <c r="BCV24" s="263"/>
      <c r="BCW24" s="263"/>
      <c r="BCX24" s="263"/>
      <c r="BCY24" s="263"/>
      <c r="BCZ24" s="263"/>
      <c r="BDA24" s="263"/>
      <c r="BDB24" s="263"/>
      <c r="BDC24" s="263"/>
      <c r="BDD24" s="263"/>
      <c r="BDE24" s="263"/>
      <c r="BDF24" s="263"/>
      <c r="BDG24" s="263"/>
      <c r="BDH24" s="263"/>
      <c r="BDI24" s="263"/>
      <c r="BDJ24" s="263"/>
      <c r="BDK24" s="263"/>
      <c r="BDL24" s="263"/>
      <c r="BDM24" s="263"/>
      <c r="BDN24" s="263"/>
      <c r="BDO24" s="263"/>
      <c r="BDP24" s="263"/>
      <c r="BDQ24" s="263"/>
      <c r="BDR24" s="263"/>
      <c r="BDS24" s="263"/>
      <c r="BDT24" s="263"/>
      <c r="BDU24" s="263"/>
      <c r="BDV24" s="263"/>
      <c r="BDW24" s="263"/>
      <c r="BDX24" s="263"/>
      <c r="BDY24" s="263"/>
      <c r="BDZ24" s="263"/>
      <c r="BEA24" s="263"/>
      <c r="BEB24" s="263"/>
      <c r="BEC24" s="263"/>
      <c r="BED24" s="263"/>
      <c r="BEE24" s="263"/>
      <c r="BEF24" s="263"/>
      <c r="BEG24" s="263"/>
      <c r="BEH24" s="263"/>
      <c r="BEI24" s="263"/>
      <c r="BEJ24" s="263"/>
      <c r="BEK24" s="263"/>
      <c r="BEL24" s="263"/>
      <c r="BEM24" s="263"/>
      <c r="BEN24" s="263"/>
      <c r="BEO24" s="263"/>
      <c r="BEP24" s="263"/>
      <c r="BEQ24" s="263"/>
      <c r="BER24" s="263"/>
      <c r="BES24" s="263"/>
      <c r="BET24" s="263"/>
      <c r="BEU24" s="263"/>
      <c r="BEV24" s="263"/>
      <c r="BEW24" s="263"/>
      <c r="BEX24" s="263"/>
      <c r="BEY24" s="263"/>
      <c r="BEZ24" s="263"/>
      <c r="BFA24" s="263"/>
      <c r="BFB24" s="263"/>
      <c r="BFC24" s="263"/>
      <c r="BFD24" s="263"/>
      <c r="BFE24" s="263"/>
      <c r="BFF24" s="263"/>
      <c r="BFG24" s="263"/>
      <c r="BFH24" s="263"/>
      <c r="BFI24" s="263"/>
      <c r="BFJ24" s="263"/>
      <c r="BFK24" s="263"/>
      <c r="BFL24" s="263"/>
      <c r="BFM24" s="263"/>
      <c r="BFN24" s="263"/>
      <c r="BFO24" s="263"/>
      <c r="BFP24" s="263"/>
      <c r="BFQ24" s="263"/>
      <c r="BFR24" s="263"/>
      <c r="BFS24" s="263"/>
      <c r="BFT24" s="263"/>
      <c r="BFU24" s="263"/>
      <c r="BFV24" s="263"/>
      <c r="BFW24" s="263"/>
      <c r="BFX24" s="263"/>
      <c r="BFY24" s="263"/>
      <c r="BFZ24" s="263"/>
      <c r="BGA24" s="263"/>
      <c r="BGB24" s="263"/>
      <c r="BGC24" s="263"/>
      <c r="BGD24" s="263"/>
      <c r="BGE24" s="263"/>
      <c r="BGF24" s="263"/>
      <c r="BGG24" s="263"/>
      <c r="BGH24" s="263"/>
      <c r="BGI24" s="263"/>
      <c r="BGJ24" s="263"/>
      <c r="BGK24" s="263"/>
      <c r="BGL24" s="263"/>
      <c r="BGM24" s="263"/>
      <c r="BGN24" s="263"/>
      <c r="BGO24" s="263"/>
      <c r="BGP24" s="263"/>
      <c r="BGQ24" s="263"/>
      <c r="BGR24" s="263"/>
      <c r="BGS24" s="263"/>
      <c r="BGT24" s="263"/>
      <c r="BGU24" s="263"/>
      <c r="BGV24" s="263"/>
      <c r="BGW24" s="263"/>
      <c r="BGX24" s="263"/>
      <c r="BGY24" s="263"/>
      <c r="BGZ24" s="263"/>
      <c r="BHA24" s="263"/>
      <c r="BHB24" s="263"/>
      <c r="BHC24" s="263"/>
      <c r="BHD24" s="263"/>
      <c r="BHE24" s="263"/>
      <c r="BHF24" s="263"/>
      <c r="BHG24" s="263"/>
      <c r="BHH24" s="263"/>
      <c r="BHI24" s="263"/>
      <c r="BHJ24" s="263"/>
      <c r="BHK24" s="263"/>
      <c r="BHL24" s="263"/>
      <c r="BHM24" s="263"/>
      <c r="BHN24" s="263"/>
      <c r="BHO24" s="263"/>
      <c r="BHP24" s="263"/>
      <c r="BHQ24" s="263"/>
      <c r="BHR24" s="263"/>
      <c r="BHS24" s="263"/>
      <c r="BHT24" s="263"/>
      <c r="BHU24" s="263"/>
      <c r="BHV24" s="263"/>
      <c r="BHW24" s="263"/>
      <c r="BHX24" s="263"/>
      <c r="BHY24" s="263"/>
      <c r="BHZ24" s="263"/>
      <c r="BIA24" s="263"/>
      <c r="BIB24" s="263"/>
      <c r="BIC24" s="263"/>
      <c r="BID24" s="263"/>
      <c r="BIE24" s="263"/>
      <c r="BIF24" s="263"/>
      <c r="BIG24" s="263"/>
      <c r="BIH24" s="263"/>
      <c r="BII24" s="263"/>
      <c r="BIJ24" s="263"/>
      <c r="BIK24" s="263"/>
      <c r="BIL24" s="263"/>
      <c r="BIM24" s="263"/>
      <c r="BIN24" s="263"/>
      <c r="BIO24" s="263"/>
      <c r="BIP24" s="263"/>
      <c r="BIQ24" s="263"/>
      <c r="BIR24" s="263"/>
      <c r="BIS24" s="263"/>
      <c r="BIT24" s="263"/>
      <c r="BIU24" s="263"/>
      <c r="BIV24" s="263"/>
      <c r="BIW24" s="263"/>
      <c r="BIX24" s="263"/>
      <c r="BIY24" s="263"/>
      <c r="BIZ24" s="263"/>
      <c r="BJA24" s="263"/>
      <c r="BJB24" s="263"/>
      <c r="BJC24" s="263"/>
      <c r="BJD24" s="263"/>
      <c r="BJE24" s="263"/>
      <c r="BJF24" s="263"/>
      <c r="BJG24" s="263"/>
      <c r="BJH24" s="263"/>
      <c r="BJI24" s="263"/>
      <c r="BJJ24" s="263"/>
      <c r="BJK24" s="263"/>
      <c r="BJL24" s="263"/>
      <c r="BJM24" s="263"/>
      <c r="BJN24" s="263"/>
      <c r="BJO24" s="263"/>
      <c r="BJP24" s="263"/>
      <c r="BJQ24" s="263"/>
      <c r="BJR24" s="263"/>
      <c r="BJS24" s="263"/>
      <c r="BJT24" s="263"/>
      <c r="BJU24" s="263"/>
      <c r="BJV24" s="263"/>
      <c r="BJW24" s="263"/>
      <c r="BJX24" s="263"/>
      <c r="BJY24" s="263"/>
      <c r="BJZ24" s="263"/>
      <c r="BKA24" s="263"/>
      <c r="BKB24" s="263"/>
      <c r="BKC24" s="263"/>
      <c r="BKD24" s="263"/>
      <c r="BKE24" s="263"/>
      <c r="BKF24" s="263"/>
      <c r="BKG24" s="263"/>
      <c r="BKH24" s="263"/>
      <c r="BKI24" s="263"/>
      <c r="BKJ24" s="263"/>
      <c r="BKK24" s="263"/>
      <c r="BKL24" s="263"/>
      <c r="BKM24" s="263"/>
      <c r="BKN24" s="263"/>
      <c r="BKO24" s="263"/>
      <c r="BKP24" s="263"/>
      <c r="BKQ24" s="263"/>
      <c r="BKR24" s="263"/>
      <c r="BKS24" s="263"/>
      <c r="BKT24" s="263"/>
      <c r="BKU24" s="263"/>
      <c r="BKV24" s="263"/>
      <c r="BKW24" s="263"/>
      <c r="BKX24" s="263"/>
      <c r="BKY24" s="263"/>
      <c r="BKZ24" s="263"/>
      <c r="BLA24" s="263"/>
      <c r="BLB24" s="263"/>
      <c r="BLC24" s="263"/>
      <c r="BLD24" s="263"/>
      <c r="BLE24" s="263"/>
      <c r="BLF24" s="263"/>
      <c r="BLG24" s="263"/>
      <c r="BLH24" s="263"/>
      <c r="BLI24" s="263"/>
      <c r="BLJ24" s="263"/>
      <c r="BLK24" s="263"/>
      <c r="BLL24" s="263"/>
      <c r="BLM24" s="263"/>
      <c r="BLN24" s="263"/>
      <c r="BLO24" s="263"/>
      <c r="BLP24" s="263"/>
      <c r="BLQ24" s="263"/>
      <c r="BLR24" s="263"/>
      <c r="BLS24" s="263"/>
      <c r="BLT24" s="263"/>
      <c r="BLU24" s="263"/>
      <c r="BLV24" s="263"/>
      <c r="BLW24" s="263"/>
      <c r="BLX24" s="263"/>
      <c r="BLY24" s="263"/>
      <c r="BLZ24" s="263"/>
      <c r="BMA24" s="263"/>
      <c r="BMB24" s="263"/>
      <c r="BMC24" s="263"/>
      <c r="BMD24" s="263"/>
      <c r="BME24" s="263"/>
      <c r="BMF24" s="263"/>
      <c r="BMG24" s="263"/>
      <c r="BMH24" s="263"/>
      <c r="BMI24" s="263"/>
      <c r="BMJ24" s="263"/>
      <c r="BMK24" s="263"/>
      <c r="BML24" s="263"/>
      <c r="BMM24" s="263"/>
      <c r="BMN24" s="263"/>
      <c r="BMO24" s="263"/>
      <c r="BMP24" s="263"/>
      <c r="BMQ24" s="263"/>
      <c r="BMR24" s="263"/>
      <c r="BMS24" s="263"/>
      <c r="BMT24" s="263"/>
      <c r="BMU24" s="263"/>
      <c r="BMV24" s="263"/>
      <c r="BMW24" s="263"/>
      <c r="BMX24" s="263"/>
      <c r="BMY24" s="263"/>
      <c r="BMZ24" s="263"/>
      <c r="BNA24" s="263"/>
      <c r="BNB24" s="263"/>
      <c r="BNC24" s="263"/>
      <c r="BND24" s="263"/>
      <c r="BNE24" s="263"/>
      <c r="BNF24" s="263"/>
      <c r="BNG24" s="263"/>
      <c r="BNH24" s="263"/>
      <c r="BNI24" s="263"/>
      <c r="BNJ24" s="263"/>
      <c r="BNK24" s="263"/>
      <c r="BNL24" s="263"/>
      <c r="BNM24" s="263"/>
      <c r="BNN24" s="263"/>
      <c r="BNO24" s="263"/>
      <c r="BNP24" s="263"/>
      <c r="BNQ24" s="263"/>
      <c r="BNR24" s="263"/>
      <c r="BNS24" s="263"/>
      <c r="BNT24" s="263"/>
      <c r="BNU24" s="263"/>
      <c r="BNV24" s="263"/>
      <c r="BNW24" s="263"/>
      <c r="BNX24" s="263"/>
      <c r="BNY24" s="263"/>
      <c r="BNZ24" s="263"/>
      <c r="BOA24" s="263"/>
      <c r="BOB24" s="263"/>
      <c r="BOC24" s="263"/>
      <c r="BOD24" s="263"/>
      <c r="BOE24" s="263"/>
      <c r="BOF24" s="263"/>
      <c r="BOG24" s="263"/>
      <c r="BOH24" s="263"/>
      <c r="BOI24" s="263"/>
      <c r="BOJ24" s="263"/>
      <c r="BOK24" s="263"/>
      <c r="BOL24" s="263"/>
      <c r="BOM24" s="263"/>
      <c r="BON24" s="263"/>
      <c r="BOO24" s="263"/>
      <c r="BOP24" s="263"/>
      <c r="BOQ24" s="263"/>
      <c r="BOR24" s="263"/>
      <c r="BOS24" s="263"/>
      <c r="BOT24" s="263"/>
      <c r="BOU24" s="263"/>
      <c r="BOV24" s="263"/>
      <c r="BOW24" s="263"/>
      <c r="BOX24" s="263"/>
      <c r="BOY24" s="263"/>
      <c r="BOZ24" s="263"/>
      <c r="BPA24" s="263"/>
      <c r="BPB24" s="263"/>
      <c r="BPC24" s="263"/>
      <c r="BPD24" s="263"/>
      <c r="BPE24" s="263"/>
      <c r="BPF24" s="263"/>
      <c r="BPG24" s="263"/>
      <c r="BPH24" s="263"/>
      <c r="BPI24" s="263"/>
      <c r="BPJ24" s="263"/>
      <c r="BPK24" s="263"/>
      <c r="BPL24" s="263"/>
      <c r="BPM24" s="263"/>
      <c r="BPN24" s="263"/>
      <c r="BPO24" s="263"/>
      <c r="BPP24" s="263"/>
      <c r="BPQ24" s="263"/>
      <c r="BPR24" s="263"/>
      <c r="BPS24" s="263"/>
      <c r="BPT24" s="263"/>
      <c r="BPU24" s="263"/>
      <c r="BPV24" s="263"/>
      <c r="BPW24" s="263"/>
      <c r="BPX24" s="263"/>
      <c r="BPY24" s="263"/>
      <c r="BPZ24" s="263"/>
      <c r="BQA24" s="263"/>
      <c r="BQB24" s="263"/>
      <c r="BQC24" s="263"/>
      <c r="BQD24" s="263"/>
      <c r="BQE24" s="263"/>
      <c r="BQF24" s="263"/>
      <c r="BQG24" s="263"/>
      <c r="BQH24" s="263"/>
      <c r="BQI24" s="263"/>
      <c r="BQJ24" s="263"/>
      <c r="BQK24" s="263"/>
      <c r="BQL24" s="263"/>
      <c r="BQM24" s="263"/>
      <c r="BQN24" s="263"/>
      <c r="BQO24" s="263"/>
      <c r="BQP24" s="263"/>
      <c r="BQQ24" s="263"/>
      <c r="BQR24" s="263"/>
      <c r="BQS24" s="263"/>
      <c r="BQT24" s="263"/>
      <c r="BQU24" s="263"/>
      <c r="BQV24" s="263"/>
      <c r="BQW24" s="263"/>
      <c r="BQX24" s="263"/>
      <c r="BQY24" s="263"/>
      <c r="BQZ24" s="263"/>
      <c r="BRA24" s="263"/>
      <c r="BRB24" s="263"/>
      <c r="BRC24" s="263"/>
      <c r="BRD24" s="263"/>
      <c r="BRE24" s="263"/>
      <c r="BRF24" s="263"/>
      <c r="BRG24" s="263"/>
      <c r="BRH24" s="263"/>
      <c r="BRI24" s="263"/>
      <c r="BRJ24" s="263"/>
      <c r="BRK24" s="263"/>
      <c r="BRL24" s="263"/>
      <c r="BRM24" s="263"/>
      <c r="BRN24" s="263"/>
      <c r="BRO24" s="263"/>
      <c r="BRP24" s="263"/>
      <c r="BRQ24" s="263"/>
      <c r="BRR24" s="263"/>
      <c r="BRS24" s="263"/>
      <c r="BRT24" s="263"/>
      <c r="BRU24" s="263"/>
      <c r="BRV24" s="263"/>
      <c r="BRW24" s="263"/>
      <c r="BRX24" s="263"/>
      <c r="BRY24" s="263"/>
      <c r="BRZ24" s="263"/>
      <c r="BSA24" s="263"/>
      <c r="BSB24" s="263"/>
      <c r="BSC24" s="263"/>
      <c r="BSD24" s="263"/>
      <c r="BSE24" s="263"/>
      <c r="BSF24" s="263"/>
      <c r="BSG24" s="263"/>
      <c r="BSH24" s="263"/>
      <c r="BSI24" s="263"/>
      <c r="BSJ24" s="263"/>
      <c r="BSK24" s="263"/>
      <c r="BSL24" s="263"/>
      <c r="BSM24" s="263"/>
      <c r="BSN24" s="263"/>
      <c r="BSO24" s="263"/>
      <c r="BSP24" s="263"/>
      <c r="BSQ24" s="263"/>
      <c r="BSR24" s="263"/>
      <c r="BSS24" s="263"/>
      <c r="BST24" s="263"/>
      <c r="BSU24" s="263"/>
      <c r="BSV24" s="263"/>
      <c r="BSW24" s="263"/>
      <c r="BSX24" s="263"/>
      <c r="BSY24" s="263"/>
      <c r="BSZ24" s="263"/>
      <c r="BTA24" s="263"/>
      <c r="BTB24" s="263"/>
      <c r="BTC24" s="263"/>
      <c r="BTD24" s="263"/>
      <c r="BTE24" s="263"/>
      <c r="BTF24" s="263"/>
      <c r="BTG24" s="263"/>
      <c r="BTH24" s="263"/>
      <c r="BTI24" s="263"/>
      <c r="BTJ24" s="263"/>
      <c r="BTK24" s="263"/>
      <c r="BTL24" s="263"/>
      <c r="BTM24" s="263"/>
      <c r="BTN24" s="263"/>
      <c r="BTO24" s="263"/>
      <c r="BTP24" s="263"/>
      <c r="BTQ24" s="263"/>
      <c r="BTR24" s="263"/>
      <c r="BTS24" s="263"/>
      <c r="BTT24" s="263"/>
      <c r="BTU24" s="263"/>
      <c r="BTV24" s="263"/>
      <c r="BTW24" s="263"/>
      <c r="BTX24" s="263"/>
      <c r="BTY24" s="263"/>
      <c r="BTZ24" s="263"/>
      <c r="BUA24" s="263"/>
      <c r="BUB24" s="263"/>
      <c r="BUC24" s="263"/>
      <c r="BUD24" s="263"/>
      <c r="BUE24" s="263"/>
      <c r="BUF24" s="263"/>
      <c r="BUG24" s="263"/>
      <c r="BUH24" s="263"/>
      <c r="BUI24" s="263"/>
      <c r="BUJ24" s="263"/>
      <c r="BUK24" s="263"/>
      <c r="BUL24" s="263"/>
      <c r="BUM24" s="263"/>
      <c r="BUN24" s="263"/>
      <c r="BUO24" s="263"/>
      <c r="BUP24" s="263"/>
      <c r="BUQ24" s="263"/>
      <c r="BUR24" s="263"/>
      <c r="BUS24" s="263"/>
      <c r="BUT24" s="263"/>
      <c r="BUU24" s="263"/>
      <c r="BUV24" s="263"/>
      <c r="BUW24" s="263"/>
      <c r="BUX24" s="263"/>
      <c r="BUY24" s="263"/>
      <c r="BUZ24" s="263"/>
      <c r="BVA24" s="263"/>
      <c r="BVB24" s="263"/>
      <c r="BVC24" s="263"/>
      <c r="BVD24" s="263"/>
      <c r="BVE24" s="263"/>
      <c r="BVF24" s="263"/>
      <c r="BVG24" s="263"/>
      <c r="BVH24" s="263"/>
      <c r="BVI24" s="263"/>
      <c r="BVJ24" s="263"/>
      <c r="BVK24" s="263"/>
      <c r="BVL24" s="263"/>
      <c r="BVM24" s="263"/>
      <c r="BVN24" s="263"/>
      <c r="BVO24" s="263"/>
      <c r="BVP24" s="263"/>
      <c r="BVQ24" s="263"/>
      <c r="BVR24" s="263"/>
      <c r="BVS24" s="263"/>
      <c r="BVT24" s="263"/>
      <c r="BVU24" s="263"/>
      <c r="BVV24" s="263"/>
      <c r="BVW24" s="263"/>
      <c r="BVX24" s="263"/>
      <c r="BVY24" s="263"/>
      <c r="BVZ24" s="263"/>
      <c r="BWA24" s="263"/>
      <c r="BWB24" s="263"/>
      <c r="BWC24" s="263"/>
      <c r="BWD24" s="263"/>
      <c r="BWE24" s="263"/>
      <c r="BWF24" s="263"/>
      <c r="BWG24" s="263"/>
      <c r="BWH24" s="263"/>
      <c r="BWI24" s="263"/>
      <c r="BWJ24" s="263"/>
      <c r="BWK24" s="263"/>
      <c r="BWL24" s="263"/>
      <c r="BWM24" s="263"/>
      <c r="BWN24" s="263"/>
      <c r="BWO24" s="263"/>
      <c r="BWP24" s="263"/>
      <c r="BWQ24" s="263"/>
      <c r="BWR24" s="263"/>
      <c r="BWS24" s="263"/>
      <c r="BWT24" s="263"/>
      <c r="BWU24" s="263"/>
      <c r="BWV24" s="263"/>
      <c r="BWW24" s="263"/>
      <c r="BWX24" s="263"/>
      <c r="BWY24" s="263"/>
      <c r="BWZ24" s="263"/>
      <c r="BXA24" s="263"/>
      <c r="BXB24" s="263"/>
      <c r="BXC24" s="263"/>
      <c r="BXD24" s="263"/>
      <c r="BXE24" s="263"/>
      <c r="BXF24" s="263"/>
      <c r="BXG24" s="263"/>
      <c r="BXH24" s="263"/>
      <c r="BXI24" s="263"/>
      <c r="BXJ24" s="263"/>
      <c r="BXK24" s="263"/>
      <c r="BXL24" s="263"/>
      <c r="BXM24" s="263"/>
      <c r="BXN24" s="263"/>
      <c r="BXO24" s="263"/>
      <c r="BXP24" s="263"/>
      <c r="BXQ24" s="263"/>
      <c r="BXR24" s="263"/>
      <c r="BXS24" s="263"/>
      <c r="BXT24" s="263"/>
      <c r="BXU24" s="263"/>
      <c r="BXV24" s="263"/>
      <c r="BXW24" s="263"/>
      <c r="BXX24" s="263"/>
      <c r="BXY24" s="263"/>
      <c r="BXZ24" s="263"/>
      <c r="BYA24" s="263"/>
      <c r="BYB24" s="263"/>
      <c r="BYC24" s="263"/>
      <c r="BYD24" s="263"/>
      <c r="BYE24" s="263"/>
      <c r="BYF24" s="263"/>
      <c r="BYG24" s="263"/>
      <c r="BYH24" s="263"/>
      <c r="BYI24" s="263"/>
      <c r="BYJ24" s="263"/>
      <c r="BYK24" s="263"/>
      <c r="BYL24" s="263"/>
      <c r="BYM24" s="263"/>
      <c r="BYN24" s="263"/>
      <c r="BYO24" s="263"/>
      <c r="BYP24" s="263"/>
      <c r="BYQ24" s="263"/>
      <c r="BYR24" s="263"/>
      <c r="BYS24" s="263"/>
      <c r="BYT24" s="263"/>
      <c r="BYU24" s="263"/>
      <c r="BYV24" s="263"/>
      <c r="BYW24" s="263"/>
      <c r="BYX24" s="263"/>
      <c r="BYY24" s="263"/>
      <c r="BYZ24" s="263"/>
      <c r="BZA24" s="263"/>
      <c r="BZB24" s="263"/>
      <c r="BZC24" s="263"/>
      <c r="BZD24" s="263"/>
      <c r="BZE24" s="263"/>
      <c r="BZF24" s="263"/>
      <c r="BZG24" s="263"/>
      <c r="BZH24" s="263"/>
      <c r="BZI24" s="263"/>
      <c r="BZJ24" s="263"/>
      <c r="BZK24" s="263"/>
      <c r="BZL24" s="263"/>
      <c r="BZM24" s="263"/>
      <c r="BZN24" s="263"/>
      <c r="BZO24" s="263"/>
      <c r="BZP24" s="263"/>
      <c r="BZQ24" s="263"/>
      <c r="BZR24" s="263"/>
      <c r="BZS24" s="263"/>
      <c r="BZT24" s="263"/>
      <c r="BZU24" s="263"/>
      <c r="BZV24" s="263"/>
      <c r="BZW24" s="263"/>
      <c r="BZX24" s="263"/>
      <c r="BZY24" s="263"/>
      <c r="BZZ24" s="263"/>
      <c r="CAA24" s="263"/>
      <c r="CAB24" s="263"/>
      <c r="CAC24" s="263"/>
      <c r="CAD24" s="263"/>
      <c r="CAE24" s="263"/>
      <c r="CAF24" s="263"/>
      <c r="CAG24" s="263"/>
      <c r="CAH24" s="263"/>
      <c r="CAI24" s="263"/>
      <c r="CAJ24" s="263"/>
      <c r="CAK24" s="263"/>
      <c r="CAL24" s="263"/>
      <c r="CAM24" s="263"/>
      <c r="CAN24" s="263"/>
      <c r="CAO24" s="263"/>
      <c r="CAP24" s="263"/>
      <c r="CAQ24" s="263"/>
      <c r="CAR24" s="263"/>
      <c r="CAS24" s="263"/>
      <c r="CAT24" s="263"/>
      <c r="CAU24" s="263"/>
      <c r="CAV24" s="263"/>
      <c r="CAW24" s="263"/>
      <c r="CAX24" s="263"/>
      <c r="CAY24" s="263"/>
      <c r="CAZ24" s="263"/>
      <c r="CBA24" s="263"/>
      <c r="CBB24" s="263"/>
      <c r="CBC24" s="263"/>
      <c r="CBD24" s="263"/>
      <c r="CBE24" s="263"/>
      <c r="CBF24" s="263"/>
      <c r="CBG24" s="263"/>
      <c r="CBH24" s="263"/>
      <c r="CBI24" s="263"/>
      <c r="CBJ24" s="263"/>
      <c r="CBK24" s="263"/>
      <c r="CBL24" s="263"/>
      <c r="CBM24" s="263"/>
      <c r="CBN24" s="263"/>
      <c r="CBO24" s="263"/>
      <c r="CBP24" s="263"/>
      <c r="CBQ24" s="263"/>
      <c r="CBR24" s="263"/>
      <c r="CBS24" s="263"/>
      <c r="CBT24" s="263"/>
      <c r="CBU24" s="263"/>
      <c r="CBV24" s="263"/>
      <c r="CBW24" s="263"/>
      <c r="CBX24" s="263"/>
      <c r="CBY24" s="263"/>
      <c r="CBZ24" s="263"/>
      <c r="CCA24" s="263"/>
      <c r="CCB24" s="263"/>
      <c r="CCC24" s="263"/>
      <c r="CCD24" s="263"/>
      <c r="CCE24" s="263"/>
      <c r="CCF24" s="263"/>
      <c r="CCG24" s="263"/>
      <c r="CCH24" s="263"/>
      <c r="CCI24" s="263"/>
      <c r="CCJ24" s="263"/>
      <c r="CCK24" s="263"/>
      <c r="CCL24" s="263"/>
      <c r="CCM24" s="263"/>
      <c r="CCN24" s="263"/>
      <c r="CCO24" s="263"/>
      <c r="CCP24" s="263"/>
      <c r="CCQ24" s="263"/>
      <c r="CCR24" s="263"/>
      <c r="CCS24" s="263"/>
      <c r="CCT24" s="263"/>
      <c r="CCU24" s="263"/>
      <c r="CCV24" s="263"/>
      <c r="CCW24" s="263"/>
      <c r="CCX24" s="263"/>
      <c r="CCY24" s="263"/>
      <c r="CCZ24" s="263"/>
      <c r="CDA24" s="263"/>
      <c r="CDB24" s="263"/>
      <c r="CDC24" s="263"/>
      <c r="CDD24" s="263"/>
      <c r="CDE24" s="263"/>
      <c r="CDF24" s="263"/>
      <c r="CDG24" s="263"/>
      <c r="CDH24" s="263"/>
      <c r="CDI24" s="263"/>
      <c r="CDJ24" s="263"/>
      <c r="CDK24" s="263"/>
      <c r="CDL24" s="263"/>
      <c r="CDM24" s="263"/>
      <c r="CDN24" s="263"/>
      <c r="CDO24" s="263"/>
      <c r="CDP24" s="263"/>
      <c r="CDQ24" s="263"/>
      <c r="CDR24" s="263"/>
      <c r="CDS24" s="263"/>
      <c r="CDT24" s="263"/>
      <c r="CDU24" s="263"/>
      <c r="CDV24" s="263"/>
      <c r="CDW24" s="263"/>
      <c r="CDX24" s="263"/>
      <c r="CDY24" s="263"/>
      <c r="CDZ24" s="263"/>
      <c r="CEA24" s="263"/>
      <c r="CEB24" s="263"/>
      <c r="CEC24" s="263"/>
      <c r="CED24" s="263"/>
      <c r="CEE24" s="263"/>
      <c r="CEF24" s="263"/>
      <c r="CEG24" s="263"/>
      <c r="CEH24" s="263"/>
      <c r="CEI24" s="263"/>
      <c r="CEJ24" s="263"/>
      <c r="CEK24" s="263"/>
      <c r="CEL24" s="263"/>
      <c r="CEM24" s="263"/>
      <c r="CEN24" s="263"/>
      <c r="CEO24" s="263"/>
      <c r="CEP24" s="263"/>
      <c r="CEQ24" s="263"/>
      <c r="CER24" s="263"/>
      <c r="CES24" s="263"/>
      <c r="CET24" s="263"/>
      <c r="CEU24" s="263"/>
      <c r="CEV24" s="263"/>
      <c r="CEW24" s="263"/>
      <c r="CEX24" s="263"/>
      <c r="CEY24" s="263"/>
      <c r="CEZ24" s="263"/>
      <c r="CFA24" s="263"/>
      <c r="CFB24" s="263"/>
      <c r="CFC24" s="263"/>
      <c r="CFD24" s="263"/>
      <c r="CFE24" s="263"/>
      <c r="CFF24" s="263"/>
      <c r="CFG24" s="263"/>
      <c r="CFH24" s="263"/>
      <c r="CFI24" s="263"/>
      <c r="CFJ24" s="263"/>
      <c r="CFK24" s="263"/>
      <c r="CFL24" s="263"/>
      <c r="CFM24" s="263"/>
      <c r="CFN24" s="263"/>
      <c r="CFO24" s="263"/>
      <c r="CFP24" s="263"/>
      <c r="CFQ24" s="263"/>
      <c r="CFR24" s="263"/>
      <c r="CFS24" s="263"/>
      <c r="CFT24" s="263"/>
      <c r="CFU24" s="263"/>
      <c r="CFV24" s="263"/>
      <c r="CFW24" s="263"/>
      <c r="CFX24" s="263"/>
      <c r="CFY24" s="263"/>
      <c r="CFZ24" s="263"/>
      <c r="CGA24" s="263"/>
      <c r="CGB24" s="263"/>
      <c r="CGC24" s="263"/>
      <c r="CGD24" s="263"/>
      <c r="CGE24" s="263"/>
      <c r="CGF24" s="263"/>
      <c r="CGG24" s="263"/>
      <c r="CGH24" s="263"/>
      <c r="CGI24" s="263"/>
      <c r="CGJ24" s="263"/>
      <c r="CGK24" s="263"/>
      <c r="CGL24" s="263"/>
      <c r="CGM24" s="263"/>
      <c r="CGN24" s="263"/>
      <c r="CGO24" s="263"/>
      <c r="CGP24" s="263"/>
      <c r="CGQ24" s="263"/>
      <c r="CGR24" s="263"/>
      <c r="CGS24" s="263"/>
      <c r="CGT24" s="263"/>
      <c r="CGU24" s="263"/>
      <c r="CGV24" s="263"/>
      <c r="CGW24" s="263"/>
      <c r="CGX24" s="263"/>
      <c r="CGY24" s="263"/>
      <c r="CGZ24" s="263"/>
      <c r="CHA24" s="263"/>
      <c r="CHB24" s="263"/>
      <c r="CHC24" s="263"/>
      <c r="CHD24" s="263"/>
      <c r="CHE24" s="263"/>
      <c r="CHF24" s="263"/>
      <c r="CHG24" s="263"/>
      <c r="CHH24" s="263"/>
      <c r="CHI24" s="263"/>
      <c r="CHJ24" s="263"/>
      <c r="CHK24" s="263"/>
      <c r="CHL24" s="263"/>
      <c r="CHM24" s="263"/>
      <c r="CHN24" s="263"/>
      <c r="CHO24" s="263"/>
      <c r="CHP24" s="263"/>
      <c r="CHQ24" s="263"/>
      <c r="CHR24" s="263"/>
      <c r="CHS24" s="263"/>
      <c r="CHT24" s="263"/>
      <c r="CHU24" s="263"/>
      <c r="CHV24" s="263"/>
      <c r="CHW24" s="263"/>
      <c r="CHX24" s="263"/>
      <c r="CHY24" s="263"/>
      <c r="CHZ24" s="263"/>
      <c r="CIA24" s="263"/>
      <c r="CIB24" s="263"/>
      <c r="CIC24" s="263"/>
      <c r="CID24" s="263"/>
      <c r="CIE24" s="263"/>
      <c r="CIF24" s="263"/>
      <c r="CIG24" s="263"/>
      <c r="CIH24" s="263"/>
      <c r="CII24" s="263"/>
      <c r="CIJ24" s="263"/>
      <c r="CIK24" s="263"/>
      <c r="CIL24" s="263"/>
      <c r="CIM24" s="263"/>
      <c r="CIN24" s="263"/>
      <c r="CIO24" s="263"/>
      <c r="CIP24" s="263"/>
      <c r="CIQ24" s="263"/>
      <c r="CIR24" s="263"/>
      <c r="CIS24" s="263"/>
      <c r="CIT24" s="263"/>
      <c r="CIU24" s="263"/>
      <c r="CIV24" s="263"/>
      <c r="CIW24" s="263"/>
      <c r="CIX24" s="263"/>
      <c r="CIY24" s="263"/>
      <c r="CIZ24" s="263"/>
      <c r="CJA24" s="263"/>
      <c r="CJB24" s="263"/>
      <c r="CJC24" s="263"/>
      <c r="CJD24" s="263"/>
      <c r="CJE24" s="263"/>
      <c r="CJF24" s="263"/>
      <c r="CJG24" s="263"/>
      <c r="CJH24" s="263"/>
      <c r="CJI24" s="263"/>
      <c r="CJJ24" s="263"/>
      <c r="CJK24" s="263"/>
      <c r="CJL24" s="263"/>
      <c r="CJM24" s="263"/>
      <c r="CJN24" s="263"/>
      <c r="CJO24" s="263"/>
      <c r="CJP24" s="263"/>
      <c r="CJQ24" s="263"/>
      <c r="CJR24" s="263"/>
      <c r="CJS24" s="263"/>
      <c r="CJT24" s="263"/>
      <c r="CJU24" s="263"/>
      <c r="CJV24" s="263"/>
      <c r="CJW24" s="263"/>
      <c r="CJX24" s="263"/>
      <c r="CJY24" s="263"/>
      <c r="CJZ24" s="263"/>
      <c r="CKA24" s="263"/>
      <c r="CKB24" s="263"/>
      <c r="CKC24" s="263"/>
      <c r="CKD24" s="263"/>
      <c r="CKE24" s="263"/>
      <c r="CKF24" s="263"/>
      <c r="CKG24" s="263"/>
      <c r="CKH24" s="263"/>
      <c r="CKI24" s="263"/>
      <c r="CKJ24" s="263"/>
      <c r="CKK24" s="263"/>
      <c r="CKL24" s="263"/>
      <c r="CKM24" s="263"/>
      <c r="CKN24" s="263"/>
      <c r="CKO24" s="263"/>
      <c r="CKP24" s="263"/>
      <c r="CKQ24" s="263"/>
      <c r="CKR24" s="263"/>
      <c r="CKS24" s="263"/>
      <c r="CKT24" s="263"/>
      <c r="CKU24" s="263"/>
      <c r="CKV24" s="263"/>
      <c r="CKW24" s="263"/>
      <c r="CKX24" s="263"/>
      <c r="CKY24" s="263"/>
      <c r="CKZ24" s="263"/>
      <c r="CLA24" s="263"/>
      <c r="CLB24" s="263"/>
      <c r="CLC24" s="263"/>
      <c r="CLD24" s="263"/>
      <c r="CLE24" s="263"/>
      <c r="CLF24" s="263"/>
      <c r="CLG24" s="263"/>
      <c r="CLH24" s="263"/>
      <c r="CLI24" s="263"/>
      <c r="CLJ24" s="263"/>
      <c r="CLK24" s="263"/>
      <c r="CLL24" s="263"/>
      <c r="CLM24" s="263"/>
      <c r="CLN24" s="263"/>
      <c r="CLO24" s="263"/>
      <c r="CLP24" s="263"/>
      <c r="CLQ24" s="263"/>
      <c r="CLR24" s="263"/>
      <c r="CLS24" s="263"/>
      <c r="CLT24" s="263"/>
      <c r="CLU24" s="263"/>
      <c r="CLV24" s="263"/>
      <c r="CLW24" s="263"/>
      <c r="CLX24" s="263"/>
      <c r="CLY24" s="263"/>
      <c r="CLZ24" s="263"/>
      <c r="CMA24" s="263"/>
      <c r="CMB24" s="263"/>
      <c r="CMC24" s="263"/>
      <c r="CMD24" s="263"/>
      <c r="CME24" s="263"/>
      <c r="CMF24" s="263"/>
      <c r="CMG24" s="263"/>
      <c r="CMH24" s="263"/>
      <c r="CMI24" s="263"/>
      <c r="CMJ24" s="263"/>
      <c r="CMK24" s="263"/>
      <c r="CML24" s="263"/>
      <c r="CMM24" s="263"/>
      <c r="CMN24" s="263"/>
      <c r="CMO24" s="263"/>
      <c r="CMP24" s="263"/>
      <c r="CMQ24" s="263"/>
      <c r="CMR24" s="263"/>
      <c r="CMS24" s="263"/>
      <c r="CMT24" s="263"/>
      <c r="CMU24" s="263"/>
      <c r="CMV24" s="263"/>
      <c r="CMW24" s="263"/>
      <c r="CMX24" s="263"/>
      <c r="CMY24" s="263"/>
      <c r="CMZ24" s="263"/>
      <c r="CNA24" s="263"/>
      <c r="CNB24" s="263"/>
      <c r="CNC24" s="263"/>
      <c r="CND24" s="263"/>
      <c r="CNE24" s="263"/>
      <c r="CNF24" s="263"/>
      <c r="CNG24" s="263"/>
      <c r="CNH24" s="263"/>
      <c r="CNI24" s="263"/>
      <c r="CNJ24" s="263"/>
      <c r="CNK24" s="263"/>
      <c r="CNL24" s="263"/>
      <c r="CNM24" s="263"/>
      <c r="CNN24" s="263"/>
      <c r="CNO24" s="263"/>
      <c r="CNP24" s="263"/>
      <c r="CNQ24" s="263"/>
      <c r="CNR24" s="263"/>
      <c r="CNS24" s="263"/>
      <c r="CNT24" s="263"/>
      <c r="CNU24" s="263"/>
      <c r="CNV24" s="263"/>
      <c r="CNW24" s="263"/>
      <c r="CNX24" s="263"/>
      <c r="CNY24" s="263"/>
      <c r="CNZ24" s="263"/>
      <c r="COA24" s="263"/>
      <c r="COB24" s="263"/>
      <c r="COC24" s="263"/>
      <c r="COD24" s="263"/>
      <c r="COE24" s="263"/>
      <c r="COF24" s="263"/>
      <c r="COG24" s="263"/>
      <c r="COH24" s="263"/>
      <c r="COI24" s="263"/>
      <c r="COJ24" s="263"/>
      <c r="COK24" s="263"/>
      <c r="COL24" s="263"/>
      <c r="COM24" s="263"/>
      <c r="CON24" s="263"/>
      <c r="COO24" s="263"/>
      <c r="COP24" s="263"/>
      <c r="COQ24" s="263"/>
      <c r="COR24" s="263"/>
      <c r="COS24" s="263"/>
      <c r="COT24" s="263"/>
      <c r="COU24" s="263"/>
      <c r="COV24" s="263"/>
      <c r="COW24" s="263"/>
      <c r="COX24" s="263"/>
      <c r="COY24" s="263"/>
      <c r="COZ24" s="263"/>
      <c r="CPA24" s="263"/>
      <c r="CPB24" s="263"/>
      <c r="CPC24" s="263"/>
      <c r="CPD24" s="263"/>
      <c r="CPE24" s="263"/>
      <c r="CPF24" s="263"/>
      <c r="CPG24" s="263"/>
      <c r="CPH24" s="263"/>
      <c r="CPI24" s="263"/>
      <c r="CPJ24" s="263"/>
      <c r="CPK24" s="263"/>
      <c r="CPL24" s="263"/>
      <c r="CPM24" s="263"/>
      <c r="CPN24" s="263"/>
      <c r="CPO24" s="263"/>
      <c r="CPP24" s="263"/>
      <c r="CPQ24" s="263"/>
      <c r="CPR24" s="263"/>
      <c r="CPS24" s="263"/>
      <c r="CPT24" s="263"/>
      <c r="CPU24" s="263"/>
      <c r="CPV24" s="263"/>
      <c r="CPW24" s="263"/>
      <c r="CPX24" s="263"/>
      <c r="CPY24" s="263"/>
      <c r="CPZ24" s="263"/>
      <c r="CQA24" s="263"/>
      <c r="CQB24" s="263"/>
      <c r="CQC24" s="263"/>
      <c r="CQD24" s="263"/>
      <c r="CQE24" s="263"/>
      <c r="CQF24" s="263"/>
      <c r="CQG24" s="263"/>
      <c r="CQH24" s="263"/>
      <c r="CQI24" s="263"/>
      <c r="CQJ24" s="263"/>
      <c r="CQK24" s="263"/>
      <c r="CQL24" s="263"/>
      <c r="CQM24" s="263"/>
      <c r="CQN24" s="263"/>
      <c r="CQO24" s="263"/>
      <c r="CQP24" s="263"/>
      <c r="CQQ24" s="263"/>
      <c r="CQR24" s="263"/>
      <c r="CQS24" s="263"/>
      <c r="CQT24" s="263"/>
      <c r="CQU24" s="263"/>
      <c r="CQV24" s="263"/>
      <c r="CQW24" s="263"/>
      <c r="CQX24" s="263"/>
      <c r="CQY24" s="263"/>
      <c r="CQZ24" s="263"/>
      <c r="CRA24" s="263"/>
      <c r="CRB24" s="263"/>
      <c r="CRC24" s="263"/>
      <c r="CRD24" s="263"/>
      <c r="CRE24" s="263"/>
      <c r="CRF24" s="263"/>
      <c r="CRG24" s="263"/>
      <c r="CRH24" s="263"/>
      <c r="CRI24" s="263"/>
      <c r="CRJ24" s="263"/>
      <c r="CRK24" s="263"/>
      <c r="CRL24" s="263"/>
      <c r="CRM24" s="263"/>
      <c r="CRN24" s="263"/>
      <c r="CRO24" s="263"/>
      <c r="CRP24" s="263"/>
      <c r="CRQ24" s="263"/>
      <c r="CRR24" s="263"/>
      <c r="CRS24" s="263"/>
      <c r="CRT24" s="263"/>
      <c r="CRU24" s="263"/>
      <c r="CRV24" s="263"/>
      <c r="CRW24" s="263"/>
      <c r="CRX24" s="263"/>
      <c r="CRY24" s="263"/>
      <c r="CRZ24" s="263"/>
      <c r="CSA24" s="263"/>
      <c r="CSB24" s="263"/>
      <c r="CSC24" s="263"/>
      <c r="CSD24" s="263"/>
      <c r="CSE24" s="263"/>
      <c r="CSF24" s="263"/>
      <c r="CSG24" s="263"/>
      <c r="CSH24" s="263"/>
      <c r="CSI24" s="263"/>
      <c r="CSJ24" s="263"/>
      <c r="CSK24" s="263"/>
      <c r="CSL24" s="263"/>
      <c r="CSM24" s="263"/>
      <c r="CSN24" s="263"/>
      <c r="CSO24" s="263"/>
      <c r="CSP24" s="263"/>
      <c r="CSQ24" s="263"/>
      <c r="CSR24" s="263"/>
      <c r="CSS24" s="263"/>
      <c r="CST24" s="263"/>
      <c r="CSU24" s="263"/>
      <c r="CSV24" s="263"/>
      <c r="CSW24" s="263"/>
      <c r="CSX24" s="263"/>
      <c r="CSY24" s="263"/>
      <c r="CSZ24" s="263"/>
      <c r="CTA24" s="263"/>
      <c r="CTB24" s="263"/>
      <c r="CTC24" s="263"/>
      <c r="CTD24" s="263"/>
      <c r="CTE24" s="263"/>
      <c r="CTF24" s="263"/>
      <c r="CTG24" s="263"/>
      <c r="CTH24" s="263"/>
      <c r="CTI24" s="263"/>
      <c r="CTJ24" s="263"/>
      <c r="CTK24" s="263"/>
      <c r="CTL24" s="263"/>
      <c r="CTM24" s="263"/>
      <c r="CTN24" s="263"/>
      <c r="CTO24" s="263"/>
      <c r="CTP24" s="263"/>
      <c r="CTQ24" s="263"/>
      <c r="CTR24" s="263"/>
      <c r="CTS24" s="263"/>
      <c r="CTT24" s="263"/>
      <c r="CTU24" s="263"/>
      <c r="CTV24" s="263"/>
      <c r="CTW24" s="263"/>
      <c r="CTX24" s="263"/>
      <c r="CTY24" s="263"/>
      <c r="CTZ24" s="263"/>
      <c r="CUA24" s="263"/>
      <c r="CUB24" s="263"/>
      <c r="CUC24" s="263"/>
      <c r="CUD24" s="263"/>
      <c r="CUE24" s="263"/>
      <c r="CUF24" s="263"/>
      <c r="CUG24" s="263"/>
      <c r="CUH24" s="263"/>
      <c r="CUI24" s="263"/>
      <c r="CUJ24" s="263"/>
      <c r="CUK24" s="263"/>
      <c r="CUL24" s="263"/>
      <c r="CUM24" s="263"/>
      <c r="CUN24" s="263"/>
      <c r="CUO24" s="263"/>
      <c r="CUP24" s="263"/>
      <c r="CUQ24" s="263"/>
      <c r="CUR24" s="263"/>
      <c r="CUS24" s="263"/>
      <c r="CUT24" s="263"/>
      <c r="CUU24" s="263"/>
      <c r="CUV24" s="263"/>
      <c r="CUW24" s="263"/>
      <c r="CUX24" s="263"/>
      <c r="CUY24" s="263"/>
      <c r="CUZ24" s="263"/>
      <c r="CVA24" s="263"/>
      <c r="CVB24" s="263"/>
      <c r="CVC24" s="263"/>
      <c r="CVD24" s="263"/>
      <c r="CVE24" s="263"/>
      <c r="CVF24" s="263"/>
      <c r="CVG24" s="263"/>
      <c r="CVH24" s="263"/>
      <c r="CVI24" s="263"/>
      <c r="CVJ24" s="263"/>
      <c r="CVK24" s="263"/>
      <c r="CVL24" s="263"/>
      <c r="CVM24" s="263"/>
      <c r="CVN24" s="263"/>
      <c r="CVO24" s="263"/>
      <c r="CVP24" s="263"/>
      <c r="CVQ24" s="263"/>
      <c r="CVR24" s="263"/>
      <c r="CVS24" s="263"/>
      <c r="CVT24" s="263"/>
      <c r="CVU24" s="263"/>
      <c r="CVV24" s="263"/>
      <c r="CVW24" s="263"/>
      <c r="CVX24" s="263"/>
      <c r="CVY24" s="263"/>
      <c r="CVZ24" s="263"/>
      <c r="CWA24" s="263"/>
      <c r="CWB24" s="263"/>
      <c r="CWC24" s="263"/>
      <c r="CWD24" s="263"/>
      <c r="CWE24" s="263"/>
      <c r="CWF24" s="263"/>
      <c r="CWG24" s="263"/>
      <c r="CWH24" s="263"/>
      <c r="CWI24" s="263"/>
      <c r="CWJ24" s="263"/>
      <c r="CWK24" s="263"/>
      <c r="CWL24" s="263"/>
      <c r="CWM24" s="263"/>
      <c r="CWN24" s="263"/>
      <c r="CWO24" s="263"/>
      <c r="CWP24" s="263"/>
      <c r="CWQ24" s="263"/>
      <c r="CWR24" s="263"/>
      <c r="CWS24" s="263"/>
      <c r="CWT24" s="263"/>
      <c r="CWU24" s="263"/>
      <c r="CWV24" s="263"/>
      <c r="CWW24" s="263"/>
      <c r="CWX24" s="263"/>
      <c r="CWY24" s="263"/>
      <c r="CWZ24" s="263"/>
      <c r="CXA24" s="263"/>
      <c r="CXB24" s="263"/>
      <c r="CXC24" s="263"/>
      <c r="CXD24" s="263"/>
      <c r="CXE24" s="263"/>
      <c r="CXF24" s="263"/>
      <c r="CXG24" s="263"/>
      <c r="CXH24" s="263"/>
      <c r="CXI24" s="263"/>
      <c r="CXJ24" s="263"/>
      <c r="CXK24" s="263"/>
      <c r="CXL24" s="263"/>
      <c r="CXM24" s="263"/>
      <c r="CXN24" s="263"/>
      <c r="CXO24" s="263"/>
      <c r="CXP24" s="263"/>
      <c r="CXQ24" s="263"/>
      <c r="CXR24" s="263"/>
      <c r="CXS24" s="263"/>
      <c r="CXT24" s="263"/>
      <c r="CXU24" s="263"/>
      <c r="CXV24" s="263"/>
      <c r="CXW24" s="263"/>
      <c r="CXX24" s="263"/>
      <c r="CXY24" s="263"/>
      <c r="CXZ24" s="263"/>
      <c r="CYA24" s="263"/>
      <c r="CYB24" s="263"/>
      <c r="CYC24" s="263"/>
      <c r="CYD24" s="263"/>
      <c r="CYE24" s="263"/>
      <c r="CYF24" s="263"/>
      <c r="CYG24" s="263"/>
      <c r="CYH24" s="263"/>
      <c r="CYI24" s="263"/>
      <c r="CYJ24" s="263"/>
      <c r="CYK24" s="263"/>
      <c r="CYL24" s="263"/>
      <c r="CYM24" s="263"/>
      <c r="CYN24" s="263"/>
      <c r="CYO24" s="263"/>
      <c r="CYP24" s="263"/>
      <c r="CYQ24" s="263"/>
      <c r="CYR24" s="263"/>
      <c r="CYS24" s="263"/>
      <c r="CYT24" s="263"/>
      <c r="CYU24" s="263"/>
      <c r="CYV24" s="263"/>
      <c r="CYW24" s="263"/>
      <c r="CYX24" s="263"/>
      <c r="CYY24" s="263"/>
      <c r="CYZ24" s="263"/>
      <c r="CZA24" s="263"/>
      <c r="CZB24" s="263"/>
      <c r="CZC24" s="263"/>
      <c r="CZD24" s="263"/>
      <c r="CZE24" s="263"/>
      <c r="CZF24" s="263"/>
      <c r="CZG24" s="263"/>
      <c r="CZH24" s="263"/>
      <c r="CZI24" s="263"/>
      <c r="CZJ24" s="263"/>
      <c r="CZK24" s="263"/>
      <c r="CZL24" s="263"/>
      <c r="CZM24" s="263"/>
      <c r="CZN24" s="263"/>
      <c r="CZO24" s="263"/>
      <c r="CZP24" s="263"/>
      <c r="CZQ24" s="263"/>
      <c r="CZR24" s="263"/>
      <c r="CZS24" s="263"/>
      <c r="CZT24" s="263"/>
      <c r="CZU24" s="263"/>
      <c r="CZV24" s="263"/>
      <c r="CZW24" s="263"/>
      <c r="CZX24" s="263"/>
      <c r="CZY24" s="263"/>
      <c r="CZZ24" s="263"/>
      <c r="DAA24" s="263"/>
      <c r="DAB24" s="263"/>
      <c r="DAC24" s="263"/>
      <c r="DAD24" s="263"/>
      <c r="DAE24" s="263"/>
      <c r="DAF24" s="263"/>
      <c r="DAG24" s="263"/>
      <c r="DAH24" s="263"/>
      <c r="DAI24" s="263"/>
      <c r="DAJ24" s="263"/>
      <c r="DAK24" s="263"/>
      <c r="DAL24" s="263"/>
      <c r="DAM24" s="263"/>
      <c r="DAN24" s="263"/>
      <c r="DAO24" s="263"/>
      <c r="DAP24" s="263"/>
      <c r="DAQ24" s="263"/>
      <c r="DAR24" s="263"/>
      <c r="DAS24" s="263"/>
      <c r="DAT24" s="263"/>
      <c r="DAU24" s="263"/>
      <c r="DAV24" s="263"/>
      <c r="DAW24" s="263"/>
      <c r="DAX24" s="263"/>
      <c r="DAY24" s="263"/>
      <c r="DAZ24" s="263"/>
      <c r="DBA24" s="263"/>
      <c r="DBB24" s="263"/>
      <c r="DBC24" s="263"/>
      <c r="DBD24" s="263"/>
      <c r="DBE24" s="263"/>
      <c r="DBF24" s="263"/>
      <c r="DBG24" s="263"/>
      <c r="DBH24" s="263"/>
      <c r="DBI24" s="263"/>
      <c r="DBJ24" s="263"/>
      <c r="DBK24" s="263"/>
      <c r="DBL24" s="263"/>
      <c r="DBM24" s="263"/>
      <c r="DBN24" s="263"/>
      <c r="DBO24" s="263"/>
      <c r="DBP24" s="263"/>
      <c r="DBQ24" s="263"/>
      <c r="DBR24" s="263"/>
      <c r="DBS24" s="263"/>
      <c r="DBT24" s="263"/>
      <c r="DBU24" s="263"/>
      <c r="DBV24" s="263"/>
      <c r="DBW24" s="263"/>
      <c r="DBX24" s="263"/>
      <c r="DBY24" s="263"/>
      <c r="DBZ24" s="263"/>
      <c r="DCA24" s="263"/>
      <c r="DCB24" s="263"/>
      <c r="DCC24" s="263"/>
      <c r="DCD24" s="263"/>
      <c r="DCE24" s="263"/>
      <c r="DCF24" s="263"/>
      <c r="DCG24" s="263"/>
      <c r="DCH24" s="263"/>
      <c r="DCI24" s="263"/>
      <c r="DCJ24" s="263"/>
      <c r="DCK24" s="263"/>
      <c r="DCL24" s="263"/>
      <c r="DCM24" s="263"/>
      <c r="DCN24" s="263"/>
      <c r="DCO24" s="263"/>
      <c r="DCP24" s="263"/>
      <c r="DCQ24" s="263"/>
      <c r="DCR24" s="263"/>
      <c r="DCS24" s="263"/>
      <c r="DCT24" s="263"/>
      <c r="DCU24" s="263"/>
      <c r="DCV24" s="263"/>
      <c r="DCW24" s="263"/>
      <c r="DCX24" s="263"/>
      <c r="DCY24" s="263"/>
      <c r="DCZ24" s="263"/>
      <c r="DDA24" s="263"/>
      <c r="DDB24" s="263"/>
      <c r="DDC24" s="263"/>
      <c r="DDD24" s="263"/>
      <c r="DDE24" s="263"/>
      <c r="DDF24" s="263"/>
      <c r="DDG24" s="263"/>
      <c r="DDH24" s="263"/>
      <c r="DDI24" s="263"/>
      <c r="DDJ24" s="263"/>
      <c r="DDK24" s="263"/>
      <c r="DDL24" s="263"/>
      <c r="DDM24" s="263"/>
      <c r="DDN24" s="263"/>
      <c r="DDO24" s="263"/>
      <c r="DDP24" s="263"/>
      <c r="DDQ24" s="263"/>
      <c r="DDR24" s="263"/>
      <c r="DDS24" s="263"/>
      <c r="DDT24" s="263"/>
      <c r="DDU24" s="263"/>
      <c r="DDV24" s="263"/>
      <c r="DDW24" s="263"/>
      <c r="DDX24" s="263"/>
      <c r="DDY24" s="263"/>
      <c r="DDZ24" s="263"/>
      <c r="DEA24" s="263"/>
      <c r="DEB24" s="263"/>
      <c r="DEC24" s="263"/>
      <c r="DED24" s="263"/>
      <c r="DEE24" s="263"/>
      <c r="DEF24" s="263"/>
      <c r="DEG24" s="263"/>
      <c r="DEH24" s="263"/>
      <c r="DEI24" s="263"/>
      <c r="DEJ24" s="263"/>
      <c r="DEK24" s="263"/>
      <c r="DEL24" s="263"/>
      <c r="DEM24" s="263"/>
      <c r="DEN24" s="263"/>
      <c r="DEO24" s="263"/>
      <c r="DEP24" s="263"/>
      <c r="DEQ24" s="263"/>
      <c r="DER24" s="263"/>
      <c r="DES24" s="263"/>
      <c r="DET24" s="263"/>
      <c r="DEU24" s="263"/>
      <c r="DEV24" s="263"/>
      <c r="DEW24" s="263"/>
      <c r="DEX24" s="263"/>
      <c r="DEY24" s="263"/>
      <c r="DEZ24" s="263"/>
      <c r="DFA24" s="263"/>
      <c r="DFB24" s="263"/>
      <c r="DFC24" s="263"/>
      <c r="DFD24" s="263"/>
      <c r="DFE24" s="263"/>
      <c r="DFF24" s="263"/>
      <c r="DFG24" s="263"/>
      <c r="DFH24" s="263"/>
      <c r="DFI24" s="263"/>
      <c r="DFJ24" s="263"/>
      <c r="DFK24" s="263"/>
      <c r="DFL24" s="263"/>
      <c r="DFM24" s="263"/>
      <c r="DFN24" s="263"/>
      <c r="DFO24" s="263"/>
      <c r="DFP24" s="263"/>
      <c r="DFQ24" s="263"/>
      <c r="DFR24" s="263"/>
      <c r="DFS24" s="263"/>
      <c r="DFT24" s="263"/>
      <c r="DFU24" s="263"/>
      <c r="DFV24" s="263"/>
      <c r="DFW24" s="263"/>
      <c r="DFX24" s="263"/>
      <c r="DFY24" s="263"/>
      <c r="DFZ24" s="263"/>
      <c r="DGA24" s="263"/>
      <c r="DGB24" s="263"/>
      <c r="DGC24" s="263"/>
      <c r="DGD24" s="263"/>
      <c r="DGE24" s="263"/>
      <c r="DGF24" s="263"/>
      <c r="DGG24" s="263"/>
      <c r="DGH24" s="263"/>
      <c r="DGI24" s="263"/>
      <c r="DGJ24" s="263"/>
      <c r="DGK24" s="263"/>
      <c r="DGL24" s="263"/>
      <c r="DGM24" s="263"/>
      <c r="DGN24" s="263"/>
      <c r="DGO24" s="263"/>
      <c r="DGP24" s="263"/>
      <c r="DGQ24" s="263"/>
      <c r="DGR24" s="263"/>
      <c r="DGS24" s="263"/>
      <c r="DGT24" s="263"/>
      <c r="DGU24" s="263"/>
      <c r="DGV24" s="263"/>
      <c r="DGW24" s="263"/>
      <c r="DGX24" s="263"/>
      <c r="DGY24" s="263"/>
      <c r="DGZ24" s="263"/>
      <c r="DHA24" s="263"/>
      <c r="DHB24" s="263"/>
      <c r="DHC24" s="263"/>
      <c r="DHD24" s="263"/>
      <c r="DHE24" s="263"/>
      <c r="DHF24" s="263"/>
      <c r="DHG24" s="263"/>
      <c r="DHH24" s="263"/>
      <c r="DHI24" s="263"/>
      <c r="DHJ24" s="263"/>
      <c r="DHK24" s="263"/>
      <c r="DHL24" s="263"/>
      <c r="DHM24" s="263"/>
      <c r="DHN24" s="263"/>
      <c r="DHO24" s="263"/>
      <c r="DHP24" s="263"/>
      <c r="DHQ24" s="263"/>
      <c r="DHR24" s="263"/>
      <c r="DHS24" s="263"/>
      <c r="DHT24" s="263"/>
      <c r="DHU24" s="263"/>
      <c r="DHV24" s="263"/>
      <c r="DHW24" s="263"/>
      <c r="DHX24" s="263"/>
      <c r="DHY24" s="263"/>
      <c r="DHZ24" s="263"/>
      <c r="DIA24" s="263"/>
      <c r="DIB24" s="263"/>
      <c r="DIC24" s="263"/>
      <c r="DID24" s="263"/>
      <c r="DIE24" s="263"/>
      <c r="DIF24" s="263"/>
      <c r="DIG24" s="263"/>
      <c r="DIH24" s="263"/>
      <c r="DII24" s="263"/>
      <c r="DIJ24" s="263"/>
      <c r="DIK24" s="263"/>
      <c r="DIL24" s="263"/>
      <c r="DIM24" s="263"/>
      <c r="DIN24" s="263"/>
      <c r="DIO24" s="263"/>
      <c r="DIP24" s="263"/>
      <c r="DIQ24" s="263"/>
      <c r="DIR24" s="263"/>
      <c r="DIS24" s="263"/>
      <c r="DIT24" s="263"/>
      <c r="DIU24" s="263"/>
      <c r="DIV24" s="263"/>
      <c r="DIW24" s="263"/>
      <c r="DIX24" s="263"/>
      <c r="DIY24" s="263"/>
      <c r="DIZ24" s="263"/>
      <c r="DJA24" s="263"/>
      <c r="DJB24" s="263"/>
      <c r="DJC24" s="263"/>
      <c r="DJD24" s="263"/>
      <c r="DJE24" s="263"/>
      <c r="DJF24" s="263"/>
      <c r="DJG24" s="263"/>
      <c r="DJH24" s="263"/>
      <c r="DJI24" s="263"/>
      <c r="DJJ24" s="263"/>
      <c r="DJK24" s="263"/>
      <c r="DJL24" s="263"/>
      <c r="DJM24" s="263"/>
      <c r="DJN24" s="263"/>
      <c r="DJO24" s="263"/>
      <c r="DJP24" s="263"/>
      <c r="DJQ24" s="263"/>
      <c r="DJR24" s="263"/>
      <c r="DJS24" s="263"/>
      <c r="DJT24" s="263"/>
      <c r="DJU24" s="263"/>
      <c r="DJV24" s="263"/>
      <c r="DJW24" s="263"/>
      <c r="DJX24" s="263"/>
      <c r="DJY24" s="263"/>
      <c r="DJZ24" s="263"/>
      <c r="DKA24" s="263"/>
      <c r="DKB24" s="263"/>
      <c r="DKC24" s="263"/>
      <c r="DKD24" s="263"/>
      <c r="DKE24" s="263"/>
      <c r="DKF24" s="263"/>
      <c r="DKG24" s="263"/>
      <c r="DKH24" s="263"/>
      <c r="DKI24" s="263"/>
      <c r="DKJ24" s="263"/>
      <c r="DKK24" s="263"/>
      <c r="DKL24" s="263"/>
      <c r="DKM24" s="263"/>
      <c r="DKN24" s="263"/>
      <c r="DKO24" s="263"/>
      <c r="DKP24" s="263"/>
      <c r="DKQ24" s="263"/>
      <c r="DKR24" s="263"/>
      <c r="DKS24" s="263"/>
      <c r="DKT24" s="263"/>
      <c r="DKU24" s="263"/>
      <c r="DKV24" s="263"/>
      <c r="DKW24" s="263"/>
      <c r="DKX24" s="263"/>
      <c r="DKY24" s="263"/>
      <c r="DKZ24" s="263"/>
      <c r="DLA24" s="263"/>
      <c r="DLB24" s="263"/>
      <c r="DLC24" s="263"/>
      <c r="DLD24" s="263"/>
      <c r="DLE24" s="263"/>
      <c r="DLF24" s="263"/>
      <c r="DLG24" s="263"/>
      <c r="DLH24" s="263"/>
      <c r="DLI24" s="263"/>
      <c r="DLJ24" s="263"/>
      <c r="DLK24" s="263"/>
      <c r="DLL24" s="263"/>
      <c r="DLM24" s="263"/>
      <c r="DLN24" s="263"/>
      <c r="DLO24" s="263"/>
      <c r="DLP24" s="263"/>
      <c r="DLQ24" s="263"/>
      <c r="DLR24" s="263"/>
      <c r="DLS24" s="263"/>
      <c r="DLT24" s="263"/>
      <c r="DLU24" s="263"/>
      <c r="DLV24" s="263"/>
      <c r="DLW24" s="263"/>
      <c r="DLX24" s="263"/>
      <c r="DLY24" s="263"/>
      <c r="DLZ24" s="263"/>
      <c r="DMA24" s="263"/>
      <c r="DMB24" s="263"/>
      <c r="DMC24" s="263"/>
      <c r="DMD24" s="263"/>
      <c r="DME24" s="263"/>
      <c r="DMF24" s="263"/>
      <c r="DMG24" s="263"/>
      <c r="DMH24" s="263"/>
      <c r="DMI24" s="263"/>
      <c r="DMJ24" s="263"/>
      <c r="DMK24" s="263"/>
      <c r="DML24" s="263"/>
      <c r="DMM24" s="263"/>
      <c r="DMN24" s="263"/>
      <c r="DMO24" s="263"/>
      <c r="DMP24" s="263"/>
      <c r="DMQ24" s="263"/>
      <c r="DMR24" s="263"/>
      <c r="DMS24" s="263"/>
      <c r="DMT24" s="263"/>
      <c r="DMU24" s="263"/>
      <c r="DMV24" s="263"/>
      <c r="DMW24" s="263"/>
      <c r="DMX24" s="263"/>
      <c r="DMY24" s="263"/>
      <c r="DMZ24" s="263"/>
      <c r="DNA24" s="263"/>
      <c r="DNB24" s="263"/>
      <c r="DNC24" s="263"/>
      <c r="DND24" s="263"/>
      <c r="DNE24" s="263"/>
      <c r="DNF24" s="263"/>
      <c r="DNG24" s="263"/>
      <c r="DNH24" s="263"/>
      <c r="DNI24" s="263"/>
      <c r="DNJ24" s="263"/>
      <c r="DNK24" s="263"/>
      <c r="DNL24" s="263"/>
      <c r="DNM24" s="263"/>
      <c r="DNN24" s="263"/>
      <c r="DNO24" s="263"/>
      <c r="DNP24" s="263"/>
      <c r="DNQ24" s="263"/>
      <c r="DNR24" s="263"/>
      <c r="DNS24" s="263"/>
      <c r="DNT24" s="263"/>
      <c r="DNU24" s="263"/>
      <c r="DNV24" s="263"/>
      <c r="DNW24" s="263"/>
      <c r="DNX24" s="263"/>
      <c r="DNY24" s="263"/>
      <c r="DNZ24" s="263"/>
      <c r="DOA24" s="263"/>
      <c r="DOB24" s="263"/>
      <c r="DOC24" s="263"/>
      <c r="DOD24" s="263"/>
      <c r="DOE24" s="263"/>
      <c r="DOF24" s="263"/>
      <c r="DOG24" s="263"/>
      <c r="DOH24" s="263"/>
      <c r="DOI24" s="263"/>
      <c r="DOJ24" s="263"/>
      <c r="DOK24" s="263"/>
      <c r="DOL24" s="263"/>
      <c r="DOM24" s="263"/>
      <c r="DON24" s="263"/>
      <c r="DOO24" s="263"/>
      <c r="DOP24" s="263"/>
      <c r="DOQ24" s="263"/>
      <c r="DOR24" s="263"/>
      <c r="DOS24" s="263"/>
      <c r="DOT24" s="263"/>
      <c r="DOU24" s="263"/>
      <c r="DOV24" s="263"/>
      <c r="DOW24" s="263"/>
      <c r="DOX24" s="263"/>
      <c r="DOY24" s="263"/>
      <c r="DOZ24" s="263"/>
      <c r="DPA24" s="263"/>
      <c r="DPB24" s="263"/>
      <c r="DPC24" s="263"/>
      <c r="DPD24" s="263"/>
      <c r="DPE24" s="263"/>
      <c r="DPF24" s="263"/>
      <c r="DPG24" s="263"/>
      <c r="DPH24" s="263"/>
      <c r="DPI24" s="263"/>
      <c r="DPJ24" s="263"/>
      <c r="DPK24" s="263"/>
      <c r="DPL24" s="263"/>
      <c r="DPM24" s="263"/>
      <c r="DPN24" s="263"/>
      <c r="DPO24" s="263"/>
      <c r="DPP24" s="263"/>
      <c r="DPQ24" s="263"/>
      <c r="DPR24" s="263"/>
      <c r="DPS24" s="263"/>
      <c r="DPT24" s="263"/>
      <c r="DPU24" s="263"/>
      <c r="DPV24" s="263"/>
      <c r="DPW24" s="263"/>
      <c r="DPX24" s="263"/>
      <c r="DPY24" s="263"/>
      <c r="DPZ24" s="263"/>
      <c r="DQA24" s="263"/>
      <c r="DQB24" s="263"/>
      <c r="DQC24" s="263"/>
      <c r="DQD24" s="263"/>
      <c r="DQE24" s="263"/>
      <c r="DQF24" s="263"/>
      <c r="DQG24" s="263"/>
      <c r="DQH24" s="263"/>
      <c r="DQI24" s="263"/>
      <c r="DQJ24" s="263"/>
      <c r="DQK24" s="263"/>
      <c r="DQL24" s="263"/>
      <c r="DQM24" s="263"/>
      <c r="DQN24" s="263"/>
      <c r="DQO24" s="263"/>
      <c r="DQP24" s="263"/>
      <c r="DQQ24" s="263"/>
      <c r="DQR24" s="263"/>
      <c r="DQS24" s="263"/>
      <c r="DQT24" s="263"/>
      <c r="DQU24" s="263"/>
      <c r="DQV24" s="263"/>
      <c r="DQW24" s="263"/>
      <c r="DQX24" s="263"/>
      <c r="DQY24" s="263"/>
      <c r="DQZ24" s="263"/>
      <c r="DRA24" s="263"/>
      <c r="DRB24" s="263"/>
      <c r="DRC24" s="263"/>
      <c r="DRD24" s="263"/>
      <c r="DRE24" s="263"/>
      <c r="DRF24" s="263"/>
      <c r="DRG24" s="263"/>
      <c r="DRH24" s="263"/>
      <c r="DRI24" s="263"/>
      <c r="DRJ24" s="263"/>
      <c r="DRK24" s="263"/>
      <c r="DRL24" s="263"/>
      <c r="DRM24" s="263"/>
      <c r="DRN24" s="263"/>
      <c r="DRO24" s="263"/>
      <c r="DRP24" s="263"/>
      <c r="DRQ24" s="263"/>
      <c r="DRR24" s="263"/>
      <c r="DRS24" s="263"/>
      <c r="DRT24" s="263"/>
      <c r="DRU24" s="263"/>
      <c r="DRV24" s="263"/>
      <c r="DRW24" s="263"/>
      <c r="DRX24" s="263"/>
      <c r="DRY24" s="263"/>
      <c r="DRZ24" s="263"/>
      <c r="DSA24" s="263"/>
      <c r="DSB24" s="263"/>
      <c r="DSC24" s="263"/>
      <c r="DSD24" s="263"/>
      <c r="DSE24" s="263"/>
      <c r="DSF24" s="263"/>
      <c r="DSG24" s="263"/>
      <c r="DSH24" s="263"/>
      <c r="DSI24" s="263"/>
      <c r="DSJ24" s="263"/>
      <c r="DSK24" s="263"/>
      <c r="DSL24" s="263"/>
      <c r="DSM24" s="263"/>
      <c r="DSN24" s="263"/>
      <c r="DSO24" s="263"/>
      <c r="DSP24" s="263"/>
      <c r="DSQ24" s="263"/>
      <c r="DSR24" s="263"/>
      <c r="DSS24" s="263"/>
      <c r="DST24" s="263"/>
      <c r="DSU24" s="263"/>
      <c r="DSV24" s="263"/>
      <c r="DSW24" s="263"/>
      <c r="DSX24" s="263"/>
      <c r="DSY24" s="263"/>
      <c r="DSZ24" s="263"/>
      <c r="DTA24" s="263"/>
      <c r="DTB24" s="263"/>
      <c r="DTC24" s="263"/>
      <c r="DTD24" s="263"/>
      <c r="DTE24" s="263"/>
      <c r="DTF24" s="263"/>
      <c r="DTG24" s="263"/>
      <c r="DTH24" s="263"/>
      <c r="DTI24" s="263"/>
      <c r="DTJ24" s="263"/>
      <c r="DTK24" s="263"/>
      <c r="DTL24" s="263"/>
      <c r="DTM24" s="263"/>
      <c r="DTN24" s="263"/>
      <c r="DTO24" s="263"/>
      <c r="DTP24" s="263"/>
      <c r="DTQ24" s="263"/>
      <c r="DTR24" s="263"/>
      <c r="DTS24" s="263"/>
      <c r="DTT24" s="263"/>
      <c r="DTU24" s="263"/>
      <c r="DTV24" s="263"/>
      <c r="DTW24" s="263"/>
      <c r="DTX24" s="263"/>
      <c r="DTY24" s="263"/>
      <c r="DTZ24" s="263"/>
      <c r="DUA24" s="263"/>
      <c r="DUB24" s="263"/>
      <c r="DUC24" s="263"/>
      <c r="DUD24" s="263"/>
      <c r="DUE24" s="263"/>
      <c r="DUF24" s="263"/>
      <c r="DUG24" s="263"/>
      <c r="DUH24" s="263"/>
      <c r="DUI24" s="263"/>
      <c r="DUJ24" s="263"/>
      <c r="DUK24" s="263"/>
      <c r="DUL24" s="263"/>
      <c r="DUM24" s="263"/>
      <c r="DUN24" s="263"/>
      <c r="DUO24" s="263"/>
      <c r="DUP24" s="263"/>
      <c r="DUQ24" s="263"/>
      <c r="DUR24" s="263"/>
      <c r="DUS24" s="263"/>
      <c r="DUT24" s="263"/>
      <c r="DUU24" s="263"/>
      <c r="DUV24" s="263"/>
      <c r="DUW24" s="263"/>
      <c r="DUX24" s="263"/>
      <c r="DUY24" s="263"/>
      <c r="DUZ24" s="263"/>
      <c r="DVA24" s="263"/>
      <c r="DVB24" s="263"/>
      <c r="DVC24" s="263"/>
      <c r="DVD24" s="263"/>
      <c r="DVE24" s="263"/>
      <c r="DVF24" s="263"/>
      <c r="DVG24" s="263"/>
      <c r="DVH24" s="263"/>
      <c r="DVI24" s="263"/>
      <c r="DVJ24" s="263"/>
      <c r="DVK24" s="263"/>
      <c r="DVL24" s="263"/>
      <c r="DVM24" s="263"/>
      <c r="DVN24" s="263"/>
      <c r="DVO24" s="263"/>
      <c r="DVP24" s="263"/>
      <c r="DVQ24" s="263"/>
      <c r="DVR24" s="263"/>
      <c r="DVS24" s="263"/>
      <c r="DVT24" s="263"/>
      <c r="DVU24" s="263"/>
      <c r="DVV24" s="263"/>
      <c r="DVW24" s="263"/>
      <c r="DVX24" s="263"/>
      <c r="DVY24" s="263"/>
      <c r="DVZ24" s="263"/>
      <c r="DWA24" s="263"/>
      <c r="DWB24" s="263"/>
      <c r="DWC24" s="263"/>
      <c r="DWD24" s="263"/>
      <c r="DWE24" s="263"/>
      <c r="DWF24" s="263"/>
      <c r="DWG24" s="263"/>
      <c r="DWH24" s="263"/>
      <c r="DWI24" s="263"/>
      <c r="DWJ24" s="263"/>
      <c r="DWK24" s="263"/>
      <c r="DWL24" s="263"/>
      <c r="DWM24" s="263"/>
      <c r="DWN24" s="263"/>
      <c r="DWO24" s="263"/>
      <c r="DWP24" s="263"/>
      <c r="DWQ24" s="263"/>
      <c r="DWR24" s="263"/>
      <c r="DWS24" s="263"/>
      <c r="DWT24" s="263"/>
      <c r="DWU24" s="263"/>
      <c r="DWV24" s="263"/>
      <c r="DWW24" s="263"/>
      <c r="DWX24" s="263"/>
      <c r="DWY24" s="263"/>
      <c r="DWZ24" s="263"/>
      <c r="DXA24" s="263"/>
      <c r="DXB24" s="263"/>
      <c r="DXC24" s="263"/>
      <c r="DXD24" s="263"/>
      <c r="DXE24" s="263"/>
      <c r="DXF24" s="263"/>
      <c r="DXG24" s="263"/>
      <c r="DXH24" s="263"/>
      <c r="DXI24" s="263"/>
      <c r="DXJ24" s="263"/>
      <c r="DXK24" s="263"/>
      <c r="DXL24" s="263"/>
      <c r="DXM24" s="263"/>
      <c r="DXN24" s="263"/>
      <c r="DXO24" s="263"/>
      <c r="DXP24" s="263"/>
      <c r="DXQ24" s="263"/>
      <c r="DXR24" s="263"/>
      <c r="DXS24" s="263"/>
      <c r="DXT24" s="263"/>
      <c r="DXU24" s="263"/>
      <c r="DXV24" s="263"/>
      <c r="DXW24" s="263"/>
      <c r="DXX24" s="263"/>
      <c r="DXY24" s="263"/>
      <c r="DXZ24" s="263"/>
      <c r="DYA24" s="263"/>
      <c r="DYB24" s="263"/>
      <c r="DYC24" s="263"/>
      <c r="DYD24" s="263"/>
      <c r="DYE24" s="263"/>
      <c r="DYF24" s="263"/>
      <c r="DYG24" s="263"/>
      <c r="DYH24" s="263"/>
      <c r="DYI24" s="263"/>
      <c r="DYJ24" s="263"/>
      <c r="DYK24" s="263"/>
      <c r="DYL24" s="263"/>
      <c r="DYM24" s="263"/>
      <c r="DYN24" s="263"/>
      <c r="DYO24" s="263"/>
      <c r="DYP24" s="263"/>
      <c r="DYQ24" s="263"/>
      <c r="DYR24" s="263"/>
      <c r="DYS24" s="263"/>
      <c r="DYT24" s="263"/>
      <c r="DYU24" s="263"/>
      <c r="DYV24" s="263"/>
      <c r="DYW24" s="263"/>
      <c r="DYX24" s="263"/>
      <c r="DYY24" s="263"/>
      <c r="DYZ24" s="263"/>
      <c r="DZA24" s="263"/>
      <c r="DZB24" s="263"/>
      <c r="DZC24" s="263"/>
      <c r="DZD24" s="263"/>
      <c r="DZE24" s="263"/>
      <c r="DZF24" s="263"/>
      <c r="DZG24" s="263"/>
      <c r="DZH24" s="263"/>
      <c r="DZI24" s="263"/>
      <c r="DZJ24" s="263"/>
      <c r="DZK24" s="263"/>
      <c r="DZL24" s="263"/>
      <c r="DZM24" s="263"/>
      <c r="DZN24" s="263"/>
      <c r="DZO24" s="263"/>
      <c r="DZP24" s="263"/>
      <c r="DZQ24" s="263"/>
      <c r="DZR24" s="263"/>
      <c r="DZS24" s="263"/>
      <c r="DZT24" s="263"/>
      <c r="DZU24" s="263"/>
      <c r="DZV24" s="263"/>
      <c r="DZW24" s="263"/>
      <c r="DZX24" s="263"/>
      <c r="DZY24" s="263"/>
      <c r="DZZ24" s="263"/>
      <c r="EAA24" s="263"/>
      <c r="EAB24" s="263"/>
      <c r="EAC24" s="263"/>
      <c r="EAD24" s="263"/>
      <c r="EAE24" s="263"/>
      <c r="EAF24" s="263"/>
      <c r="EAG24" s="263"/>
      <c r="EAH24" s="263"/>
      <c r="EAI24" s="263"/>
      <c r="EAJ24" s="263"/>
      <c r="EAK24" s="263"/>
      <c r="EAL24" s="263"/>
      <c r="EAM24" s="263"/>
      <c r="EAN24" s="263"/>
      <c r="EAO24" s="263"/>
      <c r="EAP24" s="263"/>
      <c r="EAQ24" s="263"/>
      <c r="EAR24" s="263"/>
      <c r="EAS24" s="263"/>
      <c r="EAT24" s="263"/>
      <c r="EAU24" s="263"/>
      <c r="EAV24" s="263"/>
      <c r="EAW24" s="263"/>
      <c r="EAX24" s="263"/>
      <c r="EAY24" s="263"/>
      <c r="EAZ24" s="263"/>
      <c r="EBA24" s="263"/>
      <c r="EBB24" s="263"/>
      <c r="EBC24" s="263"/>
      <c r="EBD24" s="263"/>
      <c r="EBE24" s="263"/>
      <c r="EBF24" s="263"/>
      <c r="EBG24" s="263"/>
      <c r="EBH24" s="263"/>
      <c r="EBI24" s="263"/>
      <c r="EBJ24" s="263"/>
      <c r="EBK24" s="263"/>
      <c r="EBL24" s="263"/>
      <c r="EBM24" s="263"/>
      <c r="EBN24" s="263"/>
      <c r="EBO24" s="263"/>
      <c r="EBP24" s="263"/>
      <c r="EBQ24" s="263"/>
      <c r="EBR24" s="263"/>
      <c r="EBS24" s="263"/>
      <c r="EBT24" s="263"/>
      <c r="EBU24" s="263"/>
      <c r="EBV24" s="263"/>
      <c r="EBW24" s="263"/>
      <c r="EBX24" s="263"/>
      <c r="EBY24" s="263"/>
      <c r="EBZ24" s="263"/>
      <c r="ECA24" s="263"/>
      <c r="ECB24" s="263"/>
      <c r="ECC24" s="263"/>
      <c r="ECD24" s="263"/>
      <c r="ECE24" s="263"/>
      <c r="ECF24" s="263"/>
      <c r="ECG24" s="263"/>
      <c r="ECH24" s="263"/>
      <c r="ECI24" s="263"/>
      <c r="ECJ24" s="263"/>
      <c r="ECK24" s="263"/>
      <c r="ECL24" s="263"/>
      <c r="ECM24" s="263"/>
      <c r="ECN24" s="263"/>
      <c r="ECO24" s="263"/>
      <c r="ECP24" s="263"/>
      <c r="ECQ24" s="263"/>
      <c r="ECR24" s="263"/>
      <c r="ECS24" s="263"/>
      <c r="ECT24" s="263"/>
      <c r="ECU24" s="263"/>
      <c r="ECV24" s="263"/>
      <c r="ECW24" s="263"/>
      <c r="ECX24" s="263"/>
      <c r="ECY24" s="263"/>
      <c r="ECZ24" s="263"/>
      <c r="EDA24" s="263"/>
      <c r="EDB24" s="263"/>
      <c r="EDC24" s="263"/>
      <c r="EDD24" s="263"/>
      <c r="EDE24" s="263"/>
      <c r="EDF24" s="263"/>
      <c r="EDG24" s="263"/>
      <c r="EDH24" s="263"/>
      <c r="EDI24" s="263"/>
      <c r="EDJ24" s="263"/>
      <c r="EDK24" s="263"/>
      <c r="EDL24" s="263"/>
      <c r="EDM24" s="263"/>
      <c r="EDN24" s="263"/>
      <c r="EDO24" s="263"/>
      <c r="EDP24" s="263"/>
      <c r="EDQ24" s="263"/>
      <c r="EDR24" s="263"/>
      <c r="EDS24" s="263"/>
      <c r="EDT24" s="263"/>
      <c r="EDU24" s="263"/>
      <c r="EDV24" s="263"/>
      <c r="EDW24" s="263"/>
      <c r="EDX24" s="263"/>
      <c r="EDY24" s="263"/>
      <c r="EDZ24" s="263"/>
      <c r="EEA24" s="263"/>
      <c r="EEB24" s="263"/>
      <c r="EEC24" s="263"/>
      <c r="EED24" s="263"/>
      <c r="EEE24" s="263"/>
      <c r="EEF24" s="263"/>
      <c r="EEG24" s="263"/>
      <c r="EEH24" s="263"/>
      <c r="EEI24" s="263"/>
      <c r="EEJ24" s="263"/>
      <c r="EEK24" s="263"/>
      <c r="EEL24" s="263"/>
      <c r="EEM24" s="263"/>
      <c r="EEN24" s="263"/>
      <c r="EEO24" s="263"/>
      <c r="EEP24" s="263"/>
      <c r="EEQ24" s="263"/>
      <c r="EER24" s="263"/>
      <c r="EES24" s="263"/>
      <c r="EET24" s="263"/>
      <c r="EEU24" s="263"/>
      <c r="EEV24" s="263"/>
      <c r="EEW24" s="263"/>
      <c r="EEX24" s="263"/>
      <c r="EEY24" s="263"/>
      <c r="EEZ24" s="263"/>
      <c r="EFA24" s="263"/>
      <c r="EFB24" s="263"/>
      <c r="EFC24" s="263"/>
      <c r="EFD24" s="263"/>
      <c r="EFE24" s="263"/>
      <c r="EFF24" s="263"/>
      <c r="EFG24" s="263"/>
      <c r="EFH24" s="263"/>
      <c r="EFI24" s="263"/>
      <c r="EFJ24" s="263"/>
      <c r="EFK24" s="263"/>
      <c r="EFL24" s="263"/>
      <c r="EFM24" s="263"/>
      <c r="EFN24" s="263"/>
      <c r="EFO24" s="263"/>
      <c r="EFP24" s="263"/>
      <c r="EFQ24" s="263"/>
      <c r="EFR24" s="263"/>
      <c r="EFS24" s="263"/>
      <c r="EFT24" s="263"/>
      <c r="EFU24" s="263"/>
      <c r="EFV24" s="263"/>
      <c r="EFW24" s="263"/>
      <c r="EFX24" s="263"/>
      <c r="EFY24" s="263"/>
      <c r="EFZ24" s="263"/>
      <c r="EGA24" s="263"/>
      <c r="EGB24" s="263"/>
      <c r="EGC24" s="263"/>
      <c r="EGD24" s="263"/>
      <c r="EGE24" s="263"/>
      <c r="EGF24" s="263"/>
      <c r="EGG24" s="263"/>
      <c r="EGH24" s="263"/>
      <c r="EGI24" s="263"/>
      <c r="EGJ24" s="263"/>
      <c r="EGK24" s="263"/>
      <c r="EGL24" s="263"/>
      <c r="EGM24" s="263"/>
      <c r="EGN24" s="263"/>
      <c r="EGO24" s="263"/>
      <c r="EGP24" s="263"/>
      <c r="EGQ24" s="263"/>
      <c r="EGR24" s="263"/>
      <c r="EGS24" s="263"/>
      <c r="EGT24" s="263"/>
      <c r="EGU24" s="263"/>
      <c r="EGV24" s="263"/>
      <c r="EGW24" s="263"/>
      <c r="EGX24" s="263"/>
      <c r="EGY24" s="263"/>
      <c r="EGZ24" s="263"/>
      <c r="EHA24" s="263"/>
      <c r="EHB24" s="263"/>
      <c r="EHC24" s="263"/>
      <c r="EHD24" s="263"/>
      <c r="EHE24" s="263"/>
      <c r="EHF24" s="263"/>
      <c r="EHG24" s="263"/>
      <c r="EHH24" s="263"/>
      <c r="EHI24" s="263"/>
      <c r="EHJ24" s="263"/>
      <c r="EHK24" s="263"/>
      <c r="EHL24" s="263"/>
      <c r="EHM24" s="263"/>
      <c r="EHN24" s="263"/>
      <c r="EHO24" s="263"/>
      <c r="EHP24" s="263"/>
      <c r="EHQ24" s="263"/>
      <c r="EHR24" s="263"/>
      <c r="EHS24" s="263"/>
      <c r="EHT24" s="263"/>
      <c r="EHU24" s="263"/>
      <c r="EHV24" s="263"/>
      <c r="EHW24" s="263"/>
      <c r="EHX24" s="263"/>
      <c r="EHY24" s="263"/>
      <c r="EHZ24" s="263"/>
      <c r="EIA24" s="263"/>
      <c r="EIB24" s="263"/>
      <c r="EIC24" s="263"/>
      <c r="EID24" s="263"/>
      <c r="EIE24" s="263"/>
      <c r="EIF24" s="263"/>
      <c r="EIG24" s="263"/>
      <c r="EIH24" s="263"/>
      <c r="EII24" s="263"/>
      <c r="EIJ24" s="263"/>
      <c r="EIK24" s="263"/>
      <c r="EIL24" s="263"/>
      <c r="EIM24" s="263"/>
      <c r="EIN24" s="263"/>
      <c r="EIO24" s="263"/>
      <c r="EIP24" s="263"/>
      <c r="EIQ24" s="263"/>
      <c r="EIR24" s="263"/>
      <c r="EIS24" s="263"/>
      <c r="EIT24" s="263"/>
      <c r="EIU24" s="263"/>
      <c r="EIV24" s="263"/>
      <c r="EIW24" s="263"/>
      <c r="EIX24" s="263"/>
      <c r="EIY24" s="263"/>
      <c r="EIZ24" s="263"/>
      <c r="EJA24" s="263"/>
      <c r="EJB24" s="263"/>
      <c r="EJC24" s="263"/>
      <c r="EJD24" s="263"/>
      <c r="EJE24" s="263"/>
      <c r="EJF24" s="263"/>
      <c r="EJG24" s="263"/>
      <c r="EJH24" s="263"/>
      <c r="EJI24" s="263"/>
      <c r="EJJ24" s="263"/>
      <c r="EJK24" s="263"/>
      <c r="EJL24" s="263"/>
      <c r="EJM24" s="263"/>
      <c r="EJN24" s="263"/>
      <c r="EJO24" s="263"/>
      <c r="EJP24" s="263"/>
      <c r="EJQ24" s="263"/>
      <c r="EJR24" s="263"/>
      <c r="EJS24" s="263"/>
      <c r="EJT24" s="263"/>
      <c r="EJU24" s="263"/>
      <c r="EJV24" s="263"/>
      <c r="EJW24" s="263"/>
      <c r="EJX24" s="263"/>
      <c r="EJY24" s="263"/>
      <c r="EJZ24" s="263"/>
      <c r="EKA24" s="263"/>
      <c r="EKB24" s="263"/>
      <c r="EKC24" s="263"/>
      <c r="EKD24" s="263"/>
      <c r="EKE24" s="263"/>
      <c r="EKF24" s="263"/>
      <c r="EKG24" s="263"/>
      <c r="EKH24" s="263"/>
      <c r="EKI24" s="263"/>
      <c r="EKJ24" s="263"/>
      <c r="EKK24" s="263"/>
      <c r="EKL24" s="263"/>
      <c r="EKM24" s="263"/>
      <c r="EKN24" s="263"/>
      <c r="EKO24" s="263"/>
      <c r="EKP24" s="263"/>
      <c r="EKQ24" s="263"/>
      <c r="EKR24" s="263"/>
      <c r="EKS24" s="263"/>
      <c r="EKT24" s="263"/>
      <c r="EKU24" s="263"/>
      <c r="EKV24" s="263"/>
      <c r="EKW24" s="263"/>
      <c r="EKX24" s="263"/>
      <c r="EKY24" s="263"/>
      <c r="EKZ24" s="263"/>
      <c r="ELA24" s="263"/>
      <c r="ELB24" s="263"/>
      <c r="ELC24" s="263"/>
      <c r="ELD24" s="263"/>
      <c r="ELE24" s="263"/>
      <c r="ELF24" s="263"/>
      <c r="ELG24" s="263"/>
      <c r="ELH24" s="263"/>
      <c r="ELI24" s="263"/>
      <c r="ELJ24" s="263"/>
      <c r="ELK24" s="263"/>
      <c r="ELL24" s="263"/>
      <c r="ELM24" s="263"/>
      <c r="ELN24" s="263"/>
      <c r="ELO24" s="263"/>
      <c r="ELP24" s="263"/>
      <c r="ELQ24" s="263"/>
      <c r="ELR24" s="263"/>
      <c r="ELS24" s="263"/>
      <c r="ELT24" s="263"/>
      <c r="ELU24" s="263"/>
      <c r="ELV24" s="263"/>
      <c r="ELW24" s="263"/>
      <c r="ELX24" s="263"/>
      <c r="ELY24" s="263"/>
      <c r="ELZ24" s="263"/>
      <c r="EMA24" s="263"/>
      <c r="EMB24" s="263"/>
      <c r="EMC24" s="263"/>
      <c r="EMD24" s="263"/>
      <c r="EME24" s="263"/>
      <c r="EMF24" s="263"/>
      <c r="EMG24" s="263"/>
      <c r="EMH24" s="263"/>
      <c r="EMI24" s="263"/>
      <c r="EMJ24" s="263"/>
      <c r="EMK24" s="263"/>
      <c r="EML24" s="263"/>
      <c r="EMM24" s="263"/>
      <c r="EMN24" s="263"/>
      <c r="EMO24" s="263"/>
      <c r="EMP24" s="263"/>
      <c r="EMQ24" s="263"/>
      <c r="EMR24" s="263"/>
      <c r="EMS24" s="263"/>
      <c r="EMT24" s="263"/>
      <c r="EMU24" s="263"/>
      <c r="EMV24" s="263"/>
      <c r="EMW24" s="263"/>
      <c r="EMX24" s="263"/>
      <c r="EMY24" s="263"/>
      <c r="EMZ24" s="263"/>
      <c r="ENA24" s="263"/>
      <c r="ENB24" s="263"/>
      <c r="ENC24" s="263"/>
      <c r="END24" s="263"/>
      <c r="ENE24" s="263"/>
      <c r="ENF24" s="263"/>
      <c r="ENG24" s="263"/>
      <c r="ENH24" s="263"/>
      <c r="ENI24" s="263"/>
      <c r="ENJ24" s="263"/>
      <c r="ENK24" s="263"/>
      <c r="ENL24" s="263"/>
      <c r="ENM24" s="263"/>
      <c r="ENN24" s="263"/>
      <c r="ENO24" s="263"/>
      <c r="ENP24" s="263"/>
      <c r="ENQ24" s="263"/>
      <c r="ENR24" s="263"/>
      <c r="ENS24" s="263"/>
      <c r="ENT24" s="263"/>
      <c r="ENU24" s="263"/>
      <c r="ENV24" s="263"/>
      <c r="ENW24" s="263"/>
      <c r="ENX24" s="263"/>
      <c r="ENY24" s="263"/>
      <c r="ENZ24" s="263"/>
      <c r="EOA24" s="263"/>
      <c r="EOB24" s="263"/>
      <c r="EOC24" s="263"/>
      <c r="EOD24" s="263"/>
      <c r="EOE24" s="263"/>
      <c r="EOF24" s="263"/>
      <c r="EOG24" s="263"/>
      <c r="EOH24" s="263"/>
      <c r="EOI24" s="263"/>
      <c r="EOJ24" s="263"/>
      <c r="EOK24" s="263"/>
      <c r="EOL24" s="263"/>
      <c r="EOM24" s="263"/>
      <c r="EON24" s="263"/>
      <c r="EOO24" s="263"/>
      <c r="EOP24" s="263"/>
      <c r="EOQ24" s="263"/>
      <c r="EOR24" s="263"/>
      <c r="EOS24" s="263"/>
      <c r="EOT24" s="263"/>
      <c r="EOU24" s="263"/>
      <c r="EOV24" s="263"/>
      <c r="EOW24" s="263"/>
      <c r="EOX24" s="263"/>
      <c r="EOY24" s="263"/>
      <c r="EOZ24" s="263"/>
      <c r="EPA24" s="263"/>
      <c r="EPB24" s="263"/>
      <c r="EPC24" s="263"/>
      <c r="EPD24" s="263"/>
      <c r="EPE24" s="263"/>
      <c r="EPF24" s="263"/>
      <c r="EPG24" s="263"/>
      <c r="EPH24" s="263"/>
      <c r="EPI24" s="263"/>
      <c r="EPJ24" s="263"/>
      <c r="EPK24" s="263"/>
      <c r="EPL24" s="263"/>
      <c r="EPM24" s="263"/>
      <c r="EPN24" s="263"/>
      <c r="EPO24" s="263"/>
      <c r="EPP24" s="263"/>
      <c r="EPQ24" s="263"/>
      <c r="EPR24" s="263"/>
      <c r="EPS24" s="263"/>
      <c r="EPT24" s="263"/>
      <c r="EPU24" s="263"/>
      <c r="EPV24" s="263"/>
      <c r="EPW24" s="263"/>
      <c r="EPX24" s="263"/>
      <c r="EPY24" s="263"/>
      <c r="EPZ24" s="263"/>
      <c r="EQA24" s="263"/>
      <c r="EQB24" s="263"/>
      <c r="EQC24" s="263"/>
      <c r="EQD24" s="263"/>
      <c r="EQE24" s="263"/>
      <c r="EQF24" s="263"/>
      <c r="EQG24" s="263"/>
      <c r="EQH24" s="263"/>
      <c r="EQI24" s="263"/>
      <c r="EQJ24" s="263"/>
      <c r="EQK24" s="263"/>
      <c r="EQL24" s="263"/>
      <c r="EQM24" s="263"/>
      <c r="EQN24" s="263"/>
      <c r="EQO24" s="263"/>
      <c r="EQP24" s="263"/>
      <c r="EQQ24" s="263"/>
      <c r="EQR24" s="263"/>
      <c r="EQS24" s="263"/>
      <c r="EQT24" s="263"/>
      <c r="EQU24" s="263"/>
      <c r="EQV24" s="263"/>
      <c r="EQW24" s="263"/>
      <c r="EQX24" s="263"/>
      <c r="EQY24" s="263"/>
      <c r="EQZ24" s="263"/>
      <c r="ERA24" s="263"/>
      <c r="ERB24" s="263"/>
      <c r="ERC24" s="263"/>
      <c r="ERD24" s="263"/>
      <c r="ERE24" s="263"/>
      <c r="ERF24" s="263"/>
      <c r="ERG24" s="263"/>
      <c r="ERH24" s="263"/>
      <c r="ERI24" s="263"/>
      <c r="ERJ24" s="263"/>
      <c r="ERK24" s="263"/>
      <c r="ERL24" s="263"/>
      <c r="ERM24" s="263"/>
      <c r="ERN24" s="263"/>
      <c r="ERO24" s="263"/>
      <c r="ERP24" s="263"/>
      <c r="ERQ24" s="263"/>
      <c r="ERR24" s="263"/>
      <c r="ERS24" s="263"/>
      <c r="ERT24" s="263"/>
      <c r="ERU24" s="263"/>
      <c r="ERV24" s="263"/>
      <c r="ERW24" s="263"/>
      <c r="ERX24" s="263"/>
      <c r="ERY24" s="263"/>
      <c r="ERZ24" s="263"/>
      <c r="ESA24" s="263"/>
      <c r="ESB24" s="263"/>
      <c r="ESC24" s="263"/>
      <c r="ESD24" s="263"/>
      <c r="ESE24" s="263"/>
      <c r="ESF24" s="263"/>
      <c r="ESG24" s="263"/>
      <c r="ESH24" s="263"/>
      <c r="ESI24" s="263"/>
      <c r="ESJ24" s="263"/>
      <c r="ESK24" s="263"/>
      <c r="ESL24" s="263"/>
      <c r="ESM24" s="263"/>
      <c r="ESN24" s="263"/>
      <c r="ESO24" s="263"/>
      <c r="ESP24" s="263"/>
      <c r="ESQ24" s="263"/>
      <c r="ESR24" s="263"/>
      <c r="ESS24" s="263"/>
      <c r="EST24" s="263"/>
      <c r="ESU24" s="263"/>
      <c r="ESV24" s="263"/>
      <c r="ESW24" s="263"/>
      <c r="ESX24" s="263"/>
      <c r="ESY24" s="263"/>
      <c r="ESZ24" s="263"/>
      <c r="ETA24" s="263"/>
      <c r="ETB24" s="263"/>
      <c r="ETC24" s="263"/>
      <c r="ETD24" s="263"/>
      <c r="ETE24" s="263"/>
      <c r="ETF24" s="263"/>
      <c r="ETG24" s="263"/>
      <c r="ETH24" s="263"/>
      <c r="ETI24" s="263"/>
      <c r="ETJ24" s="263"/>
      <c r="ETK24" s="263"/>
      <c r="ETL24" s="263"/>
      <c r="ETM24" s="263"/>
      <c r="ETN24" s="263"/>
      <c r="ETO24" s="263"/>
      <c r="ETP24" s="263"/>
      <c r="ETQ24" s="263"/>
      <c r="ETR24" s="263"/>
      <c r="ETS24" s="263"/>
      <c r="ETT24" s="263"/>
      <c r="ETU24" s="263"/>
      <c r="ETV24" s="263"/>
      <c r="ETW24" s="263"/>
      <c r="ETX24" s="263"/>
      <c r="ETY24" s="263"/>
      <c r="ETZ24" s="263"/>
      <c r="EUA24" s="263"/>
      <c r="EUB24" s="263"/>
      <c r="EUC24" s="263"/>
      <c r="EUD24" s="263"/>
      <c r="EUE24" s="263"/>
      <c r="EUF24" s="263"/>
      <c r="EUG24" s="263"/>
      <c r="EUH24" s="263"/>
      <c r="EUI24" s="263"/>
      <c r="EUJ24" s="263"/>
      <c r="EUK24" s="263"/>
      <c r="EUL24" s="263"/>
      <c r="EUM24" s="263"/>
      <c r="EUN24" s="263"/>
      <c r="EUO24" s="263"/>
      <c r="EUP24" s="263"/>
      <c r="EUQ24" s="263"/>
      <c r="EUR24" s="263"/>
      <c r="EUS24" s="263"/>
      <c r="EUT24" s="263"/>
      <c r="EUU24" s="263"/>
      <c r="EUV24" s="263"/>
      <c r="EUW24" s="263"/>
      <c r="EUX24" s="263"/>
      <c r="EUY24" s="263"/>
      <c r="EUZ24" s="263"/>
      <c r="EVA24" s="263"/>
      <c r="EVB24" s="263"/>
      <c r="EVC24" s="263"/>
      <c r="EVD24" s="263"/>
      <c r="EVE24" s="263"/>
      <c r="EVF24" s="263"/>
      <c r="EVG24" s="263"/>
      <c r="EVH24" s="263"/>
      <c r="EVI24" s="263"/>
      <c r="EVJ24" s="263"/>
      <c r="EVK24" s="263"/>
      <c r="EVL24" s="263"/>
      <c r="EVM24" s="263"/>
      <c r="EVN24" s="263"/>
      <c r="EVO24" s="263"/>
      <c r="EVP24" s="263"/>
      <c r="EVQ24" s="263"/>
      <c r="EVR24" s="263"/>
      <c r="EVS24" s="263"/>
      <c r="EVT24" s="263"/>
      <c r="EVU24" s="263"/>
      <c r="EVV24" s="263"/>
      <c r="EVW24" s="263"/>
      <c r="EVX24" s="263"/>
      <c r="EVY24" s="263"/>
      <c r="EVZ24" s="263"/>
      <c r="EWA24" s="263"/>
      <c r="EWB24" s="263"/>
      <c r="EWC24" s="263"/>
      <c r="EWD24" s="263"/>
      <c r="EWE24" s="263"/>
      <c r="EWF24" s="263"/>
      <c r="EWG24" s="263"/>
      <c r="EWH24" s="263"/>
      <c r="EWI24" s="263"/>
      <c r="EWJ24" s="263"/>
      <c r="EWK24" s="263"/>
      <c r="EWL24" s="263"/>
      <c r="EWM24" s="263"/>
      <c r="EWN24" s="263"/>
      <c r="EWO24" s="263"/>
      <c r="EWP24" s="263"/>
      <c r="EWQ24" s="263"/>
      <c r="EWR24" s="263"/>
      <c r="EWS24" s="263"/>
      <c r="EWT24" s="263"/>
      <c r="EWU24" s="263"/>
      <c r="EWV24" s="263"/>
      <c r="EWW24" s="263"/>
      <c r="EWX24" s="263"/>
      <c r="EWY24" s="263"/>
      <c r="EWZ24" s="263"/>
      <c r="EXA24" s="263"/>
      <c r="EXB24" s="263"/>
      <c r="EXC24" s="263"/>
      <c r="EXD24" s="263"/>
      <c r="EXE24" s="263"/>
      <c r="EXF24" s="263"/>
      <c r="EXG24" s="263"/>
      <c r="EXH24" s="263"/>
      <c r="EXI24" s="263"/>
      <c r="EXJ24" s="263"/>
      <c r="EXK24" s="263"/>
      <c r="EXL24" s="263"/>
      <c r="EXM24" s="263"/>
      <c r="EXN24" s="263"/>
      <c r="EXO24" s="263"/>
      <c r="EXP24" s="263"/>
      <c r="EXQ24" s="263"/>
      <c r="EXR24" s="263"/>
      <c r="EXS24" s="263"/>
      <c r="EXT24" s="263"/>
      <c r="EXU24" s="263"/>
      <c r="EXV24" s="263"/>
      <c r="EXW24" s="263"/>
      <c r="EXX24" s="263"/>
      <c r="EXY24" s="263"/>
      <c r="EXZ24" s="263"/>
      <c r="EYA24" s="263"/>
      <c r="EYB24" s="263"/>
      <c r="EYC24" s="263"/>
      <c r="EYD24" s="263"/>
      <c r="EYE24" s="263"/>
      <c r="EYF24" s="263"/>
      <c r="EYG24" s="263"/>
      <c r="EYH24" s="263"/>
      <c r="EYI24" s="263"/>
      <c r="EYJ24" s="263"/>
      <c r="EYK24" s="263"/>
      <c r="EYL24" s="263"/>
      <c r="EYM24" s="263"/>
      <c r="EYN24" s="263"/>
      <c r="EYO24" s="263"/>
      <c r="EYP24" s="263"/>
      <c r="EYQ24" s="263"/>
      <c r="EYR24" s="263"/>
      <c r="EYS24" s="263"/>
      <c r="EYT24" s="263"/>
      <c r="EYU24" s="263"/>
      <c r="EYV24" s="263"/>
      <c r="EYW24" s="263"/>
      <c r="EYX24" s="263"/>
      <c r="EYY24" s="263"/>
      <c r="EYZ24" s="263"/>
      <c r="EZA24" s="263"/>
      <c r="EZB24" s="263"/>
      <c r="EZC24" s="263"/>
      <c r="EZD24" s="263"/>
      <c r="EZE24" s="263"/>
      <c r="EZF24" s="263"/>
      <c r="EZG24" s="263"/>
      <c r="EZH24" s="263"/>
      <c r="EZI24" s="263"/>
      <c r="EZJ24" s="263"/>
      <c r="EZK24" s="263"/>
      <c r="EZL24" s="263"/>
      <c r="EZM24" s="263"/>
      <c r="EZN24" s="263"/>
      <c r="EZO24" s="263"/>
      <c r="EZP24" s="263"/>
      <c r="EZQ24" s="263"/>
      <c r="EZR24" s="263"/>
      <c r="EZS24" s="263"/>
      <c r="EZT24" s="263"/>
      <c r="EZU24" s="263"/>
      <c r="EZV24" s="263"/>
      <c r="EZW24" s="263"/>
      <c r="EZX24" s="263"/>
      <c r="EZY24" s="263"/>
      <c r="EZZ24" s="263"/>
      <c r="FAA24" s="263"/>
      <c r="FAB24" s="263"/>
      <c r="FAC24" s="263"/>
      <c r="FAD24" s="263"/>
      <c r="FAE24" s="263"/>
      <c r="FAF24" s="263"/>
      <c r="FAG24" s="263"/>
      <c r="FAH24" s="263"/>
      <c r="FAI24" s="263"/>
      <c r="FAJ24" s="263"/>
      <c r="FAK24" s="263"/>
      <c r="FAL24" s="263"/>
      <c r="FAM24" s="263"/>
      <c r="FAN24" s="263"/>
      <c r="FAO24" s="263"/>
      <c r="FAP24" s="263"/>
      <c r="FAQ24" s="263"/>
      <c r="FAR24" s="263"/>
      <c r="FAS24" s="263"/>
      <c r="FAT24" s="263"/>
      <c r="FAU24" s="263"/>
      <c r="FAV24" s="263"/>
      <c r="FAW24" s="263"/>
      <c r="FAX24" s="263"/>
      <c r="FAY24" s="263"/>
      <c r="FAZ24" s="263"/>
      <c r="FBA24" s="263"/>
      <c r="FBB24" s="263"/>
      <c r="FBC24" s="263"/>
      <c r="FBD24" s="263"/>
      <c r="FBE24" s="263"/>
      <c r="FBF24" s="263"/>
      <c r="FBG24" s="263"/>
      <c r="FBH24" s="263"/>
      <c r="FBI24" s="263"/>
      <c r="FBJ24" s="263"/>
      <c r="FBK24" s="263"/>
      <c r="FBL24" s="263"/>
      <c r="FBM24" s="263"/>
      <c r="FBN24" s="263"/>
      <c r="FBO24" s="263"/>
      <c r="FBP24" s="263"/>
      <c r="FBQ24" s="263"/>
      <c r="FBR24" s="263"/>
      <c r="FBS24" s="263"/>
      <c r="FBT24" s="263"/>
      <c r="FBU24" s="263"/>
      <c r="FBV24" s="263"/>
      <c r="FBW24" s="263"/>
      <c r="FBX24" s="263"/>
      <c r="FBY24" s="263"/>
      <c r="FBZ24" s="263"/>
      <c r="FCA24" s="263"/>
      <c r="FCB24" s="263"/>
      <c r="FCC24" s="263"/>
      <c r="FCD24" s="263"/>
      <c r="FCE24" s="263"/>
      <c r="FCF24" s="263"/>
      <c r="FCG24" s="263"/>
      <c r="FCH24" s="263"/>
      <c r="FCI24" s="263"/>
      <c r="FCJ24" s="263"/>
      <c r="FCK24" s="263"/>
      <c r="FCL24" s="263"/>
      <c r="FCM24" s="263"/>
      <c r="FCN24" s="263"/>
      <c r="FCO24" s="263"/>
      <c r="FCP24" s="263"/>
      <c r="FCQ24" s="263"/>
      <c r="FCR24" s="263"/>
      <c r="FCS24" s="263"/>
      <c r="FCT24" s="263"/>
      <c r="FCU24" s="263"/>
      <c r="FCV24" s="263"/>
      <c r="FCW24" s="263"/>
      <c r="FCX24" s="263"/>
      <c r="FCY24" s="263"/>
      <c r="FCZ24" s="263"/>
      <c r="FDA24" s="263"/>
      <c r="FDB24" s="263"/>
      <c r="FDC24" s="263"/>
      <c r="FDD24" s="263"/>
      <c r="FDE24" s="263"/>
      <c r="FDF24" s="263"/>
      <c r="FDG24" s="263"/>
      <c r="FDH24" s="263"/>
      <c r="FDI24" s="263"/>
      <c r="FDJ24" s="263"/>
      <c r="FDK24" s="263"/>
      <c r="FDL24" s="263"/>
      <c r="FDM24" s="263"/>
      <c r="FDN24" s="263"/>
      <c r="FDO24" s="263"/>
      <c r="FDP24" s="263"/>
      <c r="FDQ24" s="263"/>
      <c r="FDR24" s="263"/>
      <c r="FDS24" s="263"/>
      <c r="FDT24" s="263"/>
      <c r="FDU24" s="263"/>
      <c r="FDV24" s="263"/>
      <c r="FDW24" s="263"/>
      <c r="FDX24" s="263"/>
      <c r="FDY24" s="263"/>
      <c r="FDZ24" s="263"/>
      <c r="FEA24" s="263"/>
      <c r="FEB24" s="263"/>
      <c r="FEC24" s="263"/>
      <c r="FED24" s="263"/>
      <c r="FEE24" s="263"/>
      <c r="FEF24" s="263"/>
      <c r="FEG24" s="263"/>
      <c r="FEH24" s="263"/>
      <c r="FEI24" s="263"/>
      <c r="FEJ24" s="263"/>
      <c r="FEK24" s="263"/>
      <c r="FEL24" s="263"/>
      <c r="FEM24" s="263"/>
      <c r="FEN24" s="263"/>
      <c r="FEO24" s="263"/>
      <c r="FEP24" s="263"/>
      <c r="FEQ24" s="263"/>
      <c r="FER24" s="263"/>
      <c r="FES24" s="263"/>
      <c r="FET24" s="263"/>
      <c r="FEU24" s="263"/>
      <c r="FEV24" s="263"/>
      <c r="FEW24" s="263"/>
      <c r="FEX24" s="263"/>
      <c r="FEY24" s="263"/>
      <c r="FEZ24" s="263"/>
      <c r="FFA24" s="263"/>
      <c r="FFB24" s="263"/>
      <c r="FFC24" s="263"/>
      <c r="FFD24" s="263"/>
      <c r="FFE24" s="263"/>
      <c r="FFF24" s="263"/>
      <c r="FFG24" s="263"/>
      <c r="FFH24" s="263"/>
      <c r="FFI24" s="263"/>
      <c r="FFJ24" s="263"/>
      <c r="FFK24" s="263"/>
      <c r="FFL24" s="263"/>
      <c r="FFM24" s="263"/>
      <c r="FFN24" s="263"/>
      <c r="FFO24" s="263"/>
      <c r="FFP24" s="263"/>
      <c r="FFQ24" s="263"/>
      <c r="FFR24" s="263"/>
      <c r="FFS24" s="263"/>
      <c r="FFT24" s="263"/>
      <c r="FFU24" s="263"/>
      <c r="FFV24" s="263"/>
      <c r="FFW24" s="263"/>
      <c r="FFX24" s="263"/>
      <c r="FFY24" s="263"/>
      <c r="FFZ24" s="263"/>
      <c r="FGA24" s="263"/>
      <c r="FGB24" s="263"/>
      <c r="FGC24" s="263"/>
      <c r="FGD24" s="263"/>
      <c r="FGE24" s="263"/>
      <c r="FGF24" s="263"/>
      <c r="FGG24" s="263"/>
      <c r="FGH24" s="263"/>
      <c r="FGI24" s="263"/>
      <c r="FGJ24" s="263"/>
      <c r="FGK24" s="263"/>
      <c r="FGL24" s="263"/>
      <c r="FGM24" s="263"/>
      <c r="FGN24" s="263"/>
      <c r="FGO24" s="263"/>
      <c r="FGP24" s="263"/>
      <c r="FGQ24" s="263"/>
      <c r="FGR24" s="263"/>
      <c r="FGS24" s="263"/>
      <c r="FGT24" s="263"/>
      <c r="FGU24" s="263"/>
      <c r="FGV24" s="263"/>
      <c r="FGW24" s="263"/>
      <c r="FGX24" s="263"/>
      <c r="FGY24" s="263"/>
      <c r="FGZ24" s="263"/>
      <c r="FHA24" s="263"/>
      <c r="FHB24" s="263"/>
      <c r="FHC24" s="263"/>
      <c r="FHD24" s="263"/>
      <c r="FHE24" s="263"/>
      <c r="FHF24" s="263"/>
      <c r="FHG24" s="263"/>
      <c r="FHH24" s="263"/>
      <c r="FHI24" s="263"/>
      <c r="FHJ24" s="263"/>
      <c r="FHK24" s="263"/>
      <c r="FHL24" s="263"/>
      <c r="FHM24" s="263"/>
      <c r="FHN24" s="263"/>
      <c r="FHO24" s="263"/>
      <c r="FHP24" s="263"/>
      <c r="FHQ24" s="263"/>
      <c r="FHR24" s="263"/>
      <c r="FHS24" s="263"/>
      <c r="FHT24" s="263"/>
      <c r="FHU24" s="263"/>
      <c r="FHV24" s="263"/>
      <c r="FHW24" s="263"/>
      <c r="FHX24" s="263"/>
      <c r="FHY24" s="263"/>
      <c r="FHZ24" s="263"/>
      <c r="FIA24" s="263"/>
      <c r="FIB24" s="263"/>
      <c r="FIC24" s="263"/>
      <c r="FID24" s="263"/>
      <c r="FIE24" s="263"/>
      <c r="FIF24" s="263"/>
      <c r="FIG24" s="263"/>
      <c r="FIH24" s="263"/>
      <c r="FII24" s="263"/>
      <c r="FIJ24" s="263"/>
      <c r="FIK24" s="263"/>
      <c r="FIL24" s="263"/>
      <c r="FIM24" s="263"/>
      <c r="FIN24" s="263"/>
      <c r="FIO24" s="263"/>
      <c r="FIP24" s="263"/>
      <c r="FIQ24" s="263"/>
      <c r="FIR24" s="263"/>
      <c r="FIS24" s="263"/>
      <c r="FIT24" s="263"/>
      <c r="FIU24" s="263"/>
      <c r="FIV24" s="263"/>
      <c r="FIW24" s="263"/>
      <c r="FIX24" s="263"/>
      <c r="FIY24" s="263"/>
      <c r="FIZ24" s="263"/>
      <c r="FJA24" s="263"/>
      <c r="FJB24" s="263"/>
      <c r="FJC24" s="263"/>
      <c r="FJD24" s="263"/>
      <c r="FJE24" s="263"/>
      <c r="FJF24" s="263"/>
      <c r="FJG24" s="263"/>
      <c r="FJH24" s="263"/>
      <c r="FJI24" s="263"/>
      <c r="FJJ24" s="263"/>
      <c r="FJK24" s="263"/>
      <c r="FJL24" s="263"/>
      <c r="FJM24" s="263"/>
      <c r="FJN24" s="263"/>
      <c r="FJO24" s="263"/>
      <c r="FJP24" s="263"/>
      <c r="FJQ24" s="263"/>
      <c r="FJR24" s="263"/>
      <c r="FJS24" s="263"/>
      <c r="FJT24" s="263"/>
      <c r="FJU24" s="263"/>
      <c r="FJV24" s="263"/>
      <c r="FJW24" s="263"/>
      <c r="FJX24" s="263"/>
      <c r="FJY24" s="263"/>
      <c r="FJZ24" s="263"/>
      <c r="FKA24" s="263"/>
      <c r="FKB24" s="263"/>
      <c r="FKC24" s="263"/>
      <c r="FKD24" s="263"/>
      <c r="FKE24" s="263"/>
      <c r="FKF24" s="263"/>
      <c r="FKG24" s="263"/>
      <c r="FKH24" s="263"/>
      <c r="FKI24" s="263"/>
      <c r="FKJ24" s="263"/>
      <c r="FKK24" s="263"/>
      <c r="FKL24" s="263"/>
      <c r="FKM24" s="263"/>
      <c r="FKN24" s="263"/>
      <c r="FKO24" s="263"/>
      <c r="FKP24" s="263"/>
      <c r="FKQ24" s="263"/>
      <c r="FKR24" s="263"/>
      <c r="FKS24" s="263"/>
      <c r="FKT24" s="263"/>
      <c r="FKU24" s="263"/>
      <c r="FKV24" s="263"/>
      <c r="FKW24" s="263"/>
      <c r="FKX24" s="263"/>
      <c r="FKY24" s="263"/>
      <c r="FKZ24" s="263"/>
      <c r="FLA24" s="263"/>
      <c r="FLB24" s="263"/>
      <c r="FLC24" s="263"/>
      <c r="FLD24" s="263"/>
      <c r="FLE24" s="263"/>
      <c r="FLF24" s="263"/>
      <c r="FLG24" s="263"/>
      <c r="FLH24" s="263"/>
      <c r="FLI24" s="263"/>
      <c r="FLJ24" s="263"/>
      <c r="FLK24" s="263"/>
      <c r="FLL24" s="263"/>
      <c r="FLM24" s="263"/>
      <c r="FLN24" s="263"/>
      <c r="FLO24" s="263"/>
      <c r="FLP24" s="263"/>
      <c r="FLQ24" s="263"/>
      <c r="FLR24" s="263"/>
      <c r="FLS24" s="263"/>
      <c r="FLT24" s="263"/>
      <c r="FLU24" s="263"/>
      <c r="FLV24" s="263"/>
      <c r="FLW24" s="263"/>
      <c r="FLX24" s="263"/>
      <c r="FLY24" s="263"/>
      <c r="FLZ24" s="263"/>
      <c r="FMA24" s="263"/>
      <c r="FMB24" s="263"/>
      <c r="FMC24" s="263"/>
      <c r="FMD24" s="263"/>
      <c r="FME24" s="263"/>
      <c r="FMF24" s="263"/>
      <c r="FMG24" s="263"/>
      <c r="FMH24" s="263"/>
      <c r="FMI24" s="263"/>
      <c r="FMJ24" s="263"/>
      <c r="FMK24" s="263"/>
      <c r="FML24" s="263"/>
      <c r="FMM24" s="263"/>
      <c r="FMN24" s="263"/>
      <c r="FMO24" s="263"/>
      <c r="FMP24" s="263"/>
      <c r="FMQ24" s="263"/>
      <c r="FMR24" s="263"/>
      <c r="FMS24" s="263"/>
      <c r="FMT24" s="263"/>
      <c r="FMU24" s="263"/>
      <c r="FMV24" s="263"/>
      <c r="FMW24" s="263"/>
      <c r="FMX24" s="263"/>
      <c r="FMY24" s="263"/>
      <c r="FMZ24" s="263"/>
      <c r="FNA24" s="263"/>
      <c r="FNB24" s="263"/>
      <c r="FNC24" s="263"/>
      <c r="FND24" s="263"/>
      <c r="FNE24" s="263"/>
      <c r="FNF24" s="263"/>
      <c r="FNG24" s="263"/>
      <c r="FNH24" s="263"/>
      <c r="FNI24" s="263"/>
      <c r="FNJ24" s="263"/>
      <c r="FNK24" s="263"/>
      <c r="FNL24" s="263"/>
      <c r="FNM24" s="263"/>
      <c r="FNN24" s="263"/>
      <c r="FNO24" s="263"/>
      <c r="FNP24" s="263"/>
      <c r="FNQ24" s="263"/>
      <c r="FNR24" s="263"/>
      <c r="FNS24" s="263"/>
      <c r="FNT24" s="263"/>
      <c r="FNU24" s="263"/>
      <c r="FNV24" s="263"/>
      <c r="FNW24" s="263"/>
      <c r="FNX24" s="263"/>
      <c r="FNY24" s="263"/>
      <c r="FNZ24" s="263"/>
      <c r="FOA24" s="263"/>
      <c r="FOB24" s="263"/>
      <c r="FOC24" s="263"/>
      <c r="FOD24" s="263"/>
      <c r="FOE24" s="263"/>
      <c r="FOF24" s="263"/>
      <c r="FOG24" s="263"/>
      <c r="FOH24" s="263"/>
      <c r="FOI24" s="263"/>
      <c r="FOJ24" s="263"/>
      <c r="FOK24" s="263"/>
      <c r="FOL24" s="263"/>
      <c r="FOM24" s="263"/>
      <c r="FON24" s="263"/>
      <c r="FOO24" s="263"/>
      <c r="FOP24" s="263"/>
      <c r="FOQ24" s="263"/>
      <c r="FOR24" s="263"/>
      <c r="FOS24" s="263"/>
      <c r="FOT24" s="263"/>
      <c r="FOU24" s="263"/>
      <c r="FOV24" s="263"/>
      <c r="FOW24" s="263"/>
      <c r="FOX24" s="263"/>
      <c r="FOY24" s="263"/>
      <c r="FOZ24" s="263"/>
      <c r="FPA24" s="263"/>
      <c r="FPB24" s="263"/>
      <c r="FPC24" s="263"/>
      <c r="FPD24" s="263"/>
      <c r="FPE24" s="263"/>
      <c r="FPF24" s="263"/>
      <c r="FPG24" s="263"/>
      <c r="FPH24" s="263"/>
      <c r="FPI24" s="263"/>
      <c r="FPJ24" s="263"/>
      <c r="FPK24" s="263"/>
      <c r="FPL24" s="263"/>
      <c r="FPM24" s="263"/>
      <c r="FPN24" s="263"/>
      <c r="FPO24" s="263"/>
      <c r="FPP24" s="263"/>
      <c r="FPQ24" s="263"/>
      <c r="FPR24" s="263"/>
      <c r="FPS24" s="263"/>
      <c r="FPT24" s="263"/>
      <c r="FPU24" s="263"/>
      <c r="FPV24" s="263"/>
      <c r="FPW24" s="263"/>
      <c r="FPX24" s="263"/>
      <c r="FPY24" s="263"/>
      <c r="FPZ24" s="263"/>
      <c r="FQA24" s="263"/>
      <c r="FQB24" s="263"/>
      <c r="FQC24" s="263"/>
      <c r="FQD24" s="263"/>
      <c r="FQE24" s="263"/>
      <c r="FQF24" s="263"/>
      <c r="FQG24" s="263"/>
      <c r="FQH24" s="263"/>
      <c r="FQI24" s="263"/>
      <c r="FQJ24" s="263"/>
      <c r="FQK24" s="263"/>
      <c r="FQL24" s="263"/>
      <c r="FQM24" s="263"/>
      <c r="FQN24" s="263"/>
      <c r="FQO24" s="263"/>
      <c r="FQP24" s="263"/>
      <c r="FQQ24" s="263"/>
      <c r="FQR24" s="263"/>
      <c r="FQS24" s="263"/>
      <c r="FQT24" s="263"/>
      <c r="FQU24" s="263"/>
      <c r="FQV24" s="263"/>
      <c r="FQW24" s="263"/>
      <c r="FQX24" s="263"/>
      <c r="FQY24" s="263"/>
      <c r="FQZ24" s="263"/>
      <c r="FRA24" s="263"/>
      <c r="FRB24" s="263"/>
      <c r="FRC24" s="263"/>
      <c r="FRD24" s="263"/>
      <c r="FRE24" s="263"/>
      <c r="FRF24" s="263"/>
      <c r="FRG24" s="263"/>
      <c r="FRH24" s="263"/>
      <c r="FRI24" s="263"/>
      <c r="FRJ24" s="263"/>
      <c r="FRK24" s="263"/>
      <c r="FRL24" s="263"/>
      <c r="FRM24" s="263"/>
      <c r="FRN24" s="263"/>
      <c r="FRO24" s="263"/>
      <c r="FRP24" s="263"/>
      <c r="FRQ24" s="263"/>
      <c r="FRR24" s="263"/>
      <c r="FRS24" s="263"/>
      <c r="FRT24" s="263"/>
      <c r="FRU24" s="263"/>
      <c r="FRV24" s="263"/>
      <c r="FRW24" s="263"/>
      <c r="FRX24" s="263"/>
      <c r="FRY24" s="263"/>
      <c r="FRZ24" s="263"/>
      <c r="FSA24" s="263"/>
      <c r="FSB24" s="263"/>
      <c r="FSC24" s="263"/>
      <c r="FSD24" s="263"/>
      <c r="FSE24" s="263"/>
      <c r="FSF24" s="263"/>
      <c r="FSG24" s="263"/>
      <c r="FSH24" s="263"/>
      <c r="FSI24" s="263"/>
      <c r="FSJ24" s="263"/>
      <c r="FSK24" s="263"/>
      <c r="FSL24" s="263"/>
      <c r="FSM24" s="263"/>
      <c r="FSN24" s="263"/>
      <c r="FSO24" s="263"/>
      <c r="FSP24" s="263"/>
      <c r="FSQ24" s="263"/>
      <c r="FSR24" s="263"/>
      <c r="FSS24" s="263"/>
      <c r="FST24" s="263"/>
      <c r="FSU24" s="263"/>
      <c r="FSV24" s="263"/>
      <c r="FSW24" s="263"/>
      <c r="FSX24" s="263"/>
      <c r="FSY24" s="263"/>
      <c r="FSZ24" s="263"/>
      <c r="FTA24" s="263"/>
      <c r="FTB24" s="263"/>
      <c r="FTC24" s="263"/>
      <c r="FTD24" s="263"/>
      <c r="FTE24" s="263"/>
      <c r="FTF24" s="263"/>
      <c r="FTG24" s="263"/>
      <c r="FTH24" s="263"/>
      <c r="FTI24" s="263"/>
      <c r="FTJ24" s="263"/>
      <c r="FTK24" s="263"/>
      <c r="FTL24" s="263"/>
      <c r="FTM24" s="263"/>
      <c r="FTN24" s="263"/>
      <c r="FTO24" s="263"/>
      <c r="FTP24" s="263"/>
      <c r="FTQ24" s="263"/>
      <c r="FTR24" s="263"/>
      <c r="FTS24" s="263"/>
      <c r="FTT24" s="263"/>
      <c r="FTU24" s="263"/>
      <c r="FTV24" s="263"/>
      <c r="FTW24" s="263"/>
      <c r="FTX24" s="263"/>
      <c r="FTY24" s="263"/>
      <c r="FTZ24" s="263"/>
      <c r="FUA24" s="263"/>
      <c r="FUB24" s="263"/>
      <c r="FUC24" s="263"/>
      <c r="FUD24" s="263"/>
      <c r="FUE24" s="263"/>
      <c r="FUF24" s="263"/>
      <c r="FUG24" s="263"/>
      <c r="FUH24" s="263"/>
      <c r="FUI24" s="263"/>
      <c r="FUJ24" s="263"/>
      <c r="FUK24" s="263"/>
      <c r="FUL24" s="263"/>
      <c r="FUM24" s="263"/>
      <c r="FUN24" s="263"/>
      <c r="FUO24" s="263"/>
      <c r="FUP24" s="263"/>
      <c r="FUQ24" s="263"/>
      <c r="FUR24" s="263"/>
      <c r="FUS24" s="263"/>
      <c r="FUT24" s="263"/>
      <c r="FUU24" s="263"/>
      <c r="FUV24" s="263"/>
      <c r="FUW24" s="263"/>
      <c r="FUX24" s="263"/>
      <c r="FUY24" s="263"/>
      <c r="FUZ24" s="263"/>
      <c r="FVA24" s="263"/>
      <c r="FVB24" s="263"/>
      <c r="FVC24" s="263"/>
      <c r="FVD24" s="263"/>
      <c r="FVE24" s="263"/>
      <c r="FVF24" s="263"/>
      <c r="FVG24" s="263"/>
      <c r="FVH24" s="263"/>
      <c r="FVI24" s="263"/>
      <c r="FVJ24" s="263"/>
      <c r="FVK24" s="263"/>
      <c r="FVL24" s="263"/>
      <c r="FVM24" s="263"/>
      <c r="FVN24" s="263"/>
      <c r="FVO24" s="263"/>
      <c r="FVP24" s="263"/>
      <c r="FVQ24" s="263"/>
      <c r="FVR24" s="263"/>
      <c r="FVS24" s="263"/>
      <c r="FVT24" s="263"/>
      <c r="FVU24" s="263"/>
      <c r="FVV24" s="263"/>
      <c r="FVW24" s="263"/>
      <c r="FVX24" s="263"/>
      <c r="FVY24" s="263"/>
      <c r="FVZ24" s="263"/>
      <c r="FWA24" s="263"/>
      <c r="FWB24" s="263"/>
      <c r="FWC24" s="263"/>
      <c r="FWD24" s="263"/>
      <c r="FWE24" s="263"/>
      <c r="FWF24" s="263"/>
      <c r="FWG24" s="263"/>
      <c r="FWH24" s="263"/>
      <c r="FWI24" s="263"/>
      <c r="FWJ24" s="263"/>
      <c r="FWK24" s="263"/>
      <c r="FWL24" s="263"/>
      <c r="FWM24" s="263"/>
      <c r="FWN24" s="263"/>
      <c r="FWO24" s="263"/>
      <c r="FWP24" s="263"/>
      <c r="FWQ24" s="263"/>
      <c r="FWR24" s="263"/>
      <c r="FWS24" s="263"/>
      <c r="FWT24" s="263"/>
      <c r="FWU24" s="263"/>
      <c r="FWV24" s="263"/>
      <c r="FWW24" s="263"/>
      <c r="FWX24" s="263"/>
      <c r="FWY24" s="263"/>
      <c r="FWZ24" s="263"/>
      <c r="FXA24" s="263"/>
      <c r="FXB24" s="263"/>
      <c r="FXC24" s="263"/>
      <c r="FXD24" s="263"/>
      <c r="FXE24" s="263"/>
      <c r="FXF24" s="263"/>
      <c r="FXG24" s="263"/>
      <c r="FXH24" s="263"/>
      <c r="FXI24" s="263"/>
      <c r="FXJ24" s="263"/>
      <c r="FXK24" s="263"/>
      <c r="FXL24" s="263"/>
      <c r="FXM24" s="263"/>
      <c r="FXN24" s="263"/>
      <c r="FXO24" s="263"/>
      <c r="FXP24" s="263"/>
      <c r="FXQ24" s="263"/>
      <c r="FXR24" s="263"/>
      <c r="FXS24" s="263"/>
      <c r="FXT24" s="263"/>
      <c r="FXU24" s="263"/>
      <c r="FXV24" s="263"/>
      <c r="FXW24" s="263"/>
      <c r="FXX24" s="263"/>
      <c r="FXY24" s="263"/>
      <c r="FXZ24" s="263"/>
      <c r="FYA24" s="263"/>
      <c r="FYB24" s="263"/>
      <c r="FYC24" s="263"/>
      <c r="FYD24" s="263"/>
      <c r="FYE24" s="263"/>
      <c r="FYF24" s="263"/>
      <c r="FYG24" s="263"/>
      <c r="FYH24" s="263"/>
      <c r="FYI24" s="263"/>
      <c r="FYJ24" s="263"/>
      <c r="FYK24" s="263"/>
      <c r="FYL24" s="263"/>
      <c r="FYM24" s="263"/>
      <c r="FYN24" s="263"/>
      <c r="FYO24" s="263"/>
      <c r="FYP24" s="263"/>
      <c r="FYQ24" s="263"/>
      <c r="FYR24" s="263"/>
      <c r="FYS24" s="263"/>
      <c r="FYT24" s="263"/>
      <c r="FYU24" s="263"/>
      <c r="FYV24" s="263"/>
      <c r="FYW24" s="263"/>
      <c r="FYX24" s="263"/>
      <c r="FYY24" s="263"/>
      <c r="FYZ24" s="263"/>
      <c r="FZA24" s="263"/>
      <c r="FZB24" s="263"/>
      <c r="FZC24" s="263"/>
      <c r="FZD24" s="263"/>
      <c r="FZE24" s="263"/>
      <c r="FZF24" s="263"/>
      <c r="FZG24" s="263"/>
      <c r="FZH24" s="263"/>
      <c r="FZI24" s="263"/>
      <c r="FZJ24" s="263"/>
      <c r="FZK24" s="263"/>
      <c r="FZL24" s="263"/>
      <c r="FZM24" s="263"/>
      <c r="FZN24" s="263"/>
      <c r="FZO24" s="263"/>
      <c r="FZP24" s="263"/>
      <c r="FZQ24" s="263"/>
      <c r="FZR24" s="263"/>
      <c r="FZS24" s="263"/>
      <c r="FZT24" s="263"/>
      <c r="FZU24" s="263"/>
      <c r="FZV24" s="263"/>
      <c r="FZW24" s="263"/>
      <c r="FZX24" s="263"/>
      <c r="FZY24" s="263"/>
      <c r="FZZ24" s="263"/>
      <c r="GAA24" s="263"/>
      <c r="GAB24" s="263"/>
      <c r="GAC24" s="263"/>
      <c r="GAD24" s="263"/>
      <c r="GAE24" s="263"/>
      <c r="GAF24" s="263"/>
      <c r="GAG24" s="263"/>
      <c r="GAH24" s="263"/>
      <c r="GAI24" s="263"/>
      <c r="GAJ24" s="263"/>
      <c r="GAK24" s="263"/>
      <c r="GAL24" s="263"/>
      <c r="GAM24" s="263"/>
      <c r="GAN24" s="263"/>
      <c r="GAO24" s="263"/>
      <c r="GAP24" s="263"/>
      <c r="GAQ24" s="263"/>
      <c r="GAR24" s="263"/>
      <c r="GAS24" s="263"/>
      <c r="GAT24" s="263"/>
      <c r="GAU24" s="263"/>
      <c r="GAV24" s="263"/>
      <c r="GAW24" s="263"/>
      <c r="GAX24" s="263"/>
      <c r="GAY24" s="263"/>
      <c r="GAZ24" s="263"/>
      <c r="GBA24" s="263"/>
      <c r="GBB24" s="263"/>
      <c r="GBC24" s="263"/>
      <c r="GBD24" s="263"/>
      <c r="GBE24" s="263"/>
      <c r="GBF24" s="263"/>
      <c r="GBG24" s="263"/>
      <c r="GBH24" s="263"/>
      <c r="GBI24" s="263"/>
      <c r="GBJ24" s="263"/>
      <c r="GBK24" s="263"/>
      <c r="GBL24" s="263"/>
      <c r="GBM24" s="263"/>
      <c r="GBN24" s="263"/>
      <c r="GBO24" s="263"/>
      <c r="GBP24" s="263"/>
      <c r="GBQ24" s="263"/>
      <c r="GBR24" s="263"/>
      <c r="GBS24" s="263"/>
      <c r="GBT24" s="263"/>
      <c r="GBU24" s="263"/>
      <c r="GBV24" s="263"/>
      <c r="GBW24" s="263"/>
      <c r="GBX24" s="263"/>
      <c r="GBY24" s="263"/>
      <c r="GBZ24" s="263"/>
      <c r="GCA24" s="263"/>
      <c r="GCB24" s="263"/>
      <c r="GCC24" s="263"/>
      <c r="GCD24" s="263"/>
      <c r="GCE24" s="263"/>
      <c r="GCF24" s="263"/>
      <c r="GCG24" s="263"/>
      <c r="GCH24" s="263"/>
      <c r="GCI24" s="263"/>
      <c r="GCJ24" s="263"/>
      <c r="GCK24" s="263"/>
      <c r="GCL24" s="263"/>
      <c r="GCM24" s="263"/>
      <c r="GCN24" s="263"/>
      <c r="GCO24" s="263"/>
      <c r="GCP24" s="263"/>
      <c r="GCQ24" s="263"/>
      <c r="GCR24" s="263"/>
      <c r="GCS24" s="263"/>
      <c r="GCT24" s="263"/>
      <c r="GCU24" s="263"/>
      <c r="GCV24" s="263"/>
      <c r="GCW24" s="263"/>
      <c r="GCX24" s="263"/>
      <c r="GCY24" s="263"/>
      <c r="GCZ24" s="263"/>
      <c r="GDA24" s="263"/>
      <c r="GDB24" s="263"/>
      <c r="GDC24" s="263"/>
      <c r="GDD24" s="263"/>
      <c r="GDE24" s="263"/>
      <c r="GDF24" s="263"/>
      <c r="GDG24" s="263"/>
      <c r="GDH24" s="263"/>
      <c r="GDI24" s="263"/>
      <c r="GDJ24" s="263"/>
      <c r="GDK24" s="263"/>
      <c r="GDL24" s="263"/>
      <c r="GDM24" s="263"/>
      <c r="GDN24" s="263"/>
      <c r="GDO24" s="263"/>
      <c r="GDP24" s="263"/>
      <c r="GDQ24" s="263"/>
      <c r="GDR24" s="263"/>
      <c r="GDS24" s="263"/>
      <c r="GDT24" s="263"/>
      <c r="GDU24" s="263"/>
      <c r="GDV24" s="263"/>
      <c r="GDW24" s="263"/>
      <c r="GDX24" s="263"/>
      <c r="GDY24" s="263"/>
      <c r="GDZ24" s="263"/>
      <c r="GEA24" s="263"/>
      <c r="GEB24" s="263"/>
      <c r="GEC24" s="263"/>
      <c r="GED24" s="263"/>
      <c r="GEE24" s="263"/>
      <c r="GEF24" s="263"/>
      <c r="GEG24" s="263"/>
      <c r="GEH24" s="263"/>
      <c r="GEI24" s="263"/>
      <c r="GEJ24" s="263"/>
      <c r="GEK24" s="263"/>
      <c r="GEL24" s="263"/>
      <c r="GEM24" s="263"/>
      <c r="GEN24" s="263"/>
      <c r="GEO24" s="263"/>
      <c r="GEP24" s="263"/>
      <c r="GEQ24" s="263"/>
      <c r="GER24" s="263"/>
      <c r="GES24" s="263"/>
      <c r="GET24" s="263"/>
      <c r="GEU24" s="263"/>
      <c r="GEV24" s="263"/>
      <c r="GEW24" s="263"/>
      <c r="GEX24" s="263"/>
      <c r="GEY24" s="263"/>
      <c r="GEZ24" s="263"/>
      <c r="GFA24" s="263"/>
      <c r="GFB24" s="263"/>
      <c r="GFC24" s="263"/>
      <c r="GFD24" s="263"/>
      <c r="GFE24" s="263"/>
      <c r="GFF24" s="263"/>
      <c r="GFG24" s="263"/>
      <c r="GFH24" s="263"/>
      <c r="GFI24" s="263"/>
      <c r="GFJ24" s="263"/>
      <c r="GFK24" s="263"/>
      <c r="GFL24" s="263"/>
      <c r="GFM24" s="263"/>
      <c r="GFN24" s="263"/>
      <c r="GFO24" s="263"/>
      <c r="GFP24" s="263"/>
      <c r="GFQ24" s="263"/>
      <c r="GFR24" s="263"/>
      <c r="GFS24" s="263"/>
      <c r="GFT24" s="263"/>
      <c r="GFU24" s="263"/>
      <c r="GFV24" s="263"/>
      <c r="GFW24" s="263"/>
      <c r="GFX24" s="263"/>
      <c r="GFY24" s="263"/>
      <c r="GFZ24" s="263"/>
      <c r="GGA24" s="263"/>
      <c r="GGB24" s="263"/>
      <c r="GGC24" s="263"/>
      <c r="GGD24" s="263"/>
      <c r="GGE24" s="263"/>
      <c r="GGF24" s="263"/>
      <c r="GGG24" s="263"/>
      <c r="GGH24" s="263"/>
      <c r="GGI24" s="263"/>
      <c r="GGJ24" s="263"/>
      <c r="GGK24" s="263"/>
      <c r="GGL24" s="263"/>
      <c r="GGM24" s="263"/>
      <c r="GGN24" s="263"/>
      <c r="GGO24" s="263"/>
      <c r="GGP24" s="263"/>
      <c r="GGQ24" s="263"/>
      <c r="GGR24" s="263"/>
      <c r="GGS24" s="263"/>
      <c r="GGT24" s="263"/>
      <c r="GGU24" s="263"/>
      <c r="GGV24" s="263"/>
      <c r="GGW24" s="263"/>
      <c r="GGX24" s="263"/>
      <c r="GGY24" s="263"/>
      <c r="GGZ24" s="263"/>
      <c r="GHA24" s="263"/>
      <c r="GHB24" s="263"/>
      <c r="GHC24" s="263"/>
      <c r="GHD24" s="263"/>
      <c r="GHE24" s="263"/>
      <c r="GHF24" s="263"/>
      <c r="GHG24" s="263"/>
      <c r="GHH24" s="263"/>
      <c r="GHI24" s="263"/>
      <c r="GHJ24" s="263"/>
      <c r="GHK24" s="263"/>
      <c r="GHL24" s="263"/>
      <c r="GHM24" s="263"/>
      <c r="GHN24" s="263"/>
      <c r="GHO24" s="263"/>
      <c r="GHP24" s="263"/>
      <c r="GHQ24" s="263"/>
      <c r="GHR24" s="263"/>
      <c r="GHS24" s="263"/>
      <c r="GHT24" s="263"/>
      <c r="GHU24" s="263"/>
      <c r="GHV24" s="263"/>
      <c r="GHW24" s="263"/>
      <c r="GHX24" s="263"/>
      <c r="GHY24" s="263"/>
      <c r="GHZ24" s="263"/>
      <c r="GIA24" s="263"/>
      <c r="GIB24" s="263"/>
      <c r="GIC24" s="263"/>
      <c r="GID24" s="263"/>
      <c r="GIE24" s="263"/>
      <c r="GIF24" s="263"/>
      <c r="GIG24" s="263"/>
      <c r="GIH24" s="263"/>
      <c r="GII24" s="263"/>
      <c r="GIJ24" s="263"/>
      <c r="GIK24" s="263"/>
      <c r="GIL24" s="263"/>
      <c r="GIM24" s="263"/>
      <c r="GIN24" s="263"/>
      <c r="GIO24" s="263"/>
      <c r="GIP24" s="263"/>
      <c r="GIQ24" s="263"/>
      <c r="GIR24" s="263"/>
      <c r="GIS24" s="263"/>
      <c r="GIT24" s="263"/>
      <c r="GIU24" s="263"/>
      <c r="GIV24" s="263"/>
      <c r="GIW24" s="263"/>
      <c r="GIX24" s="263"/>
      <c r="GIY24" s="263"/>
      <c r="GIZ24" s="263"/>
      <c r="GJA24" s="263"/>
      <c r="GJB24" s="263"/>
      <c r="GJC24" s="263"/>
      <c r="GJD24" s="263"/>
      <c r="GJE24" s="263"/>
      <c r="GJF24" s="263"/>
      <c r="GJG24" s="263"/>
      <c r="GJH24" s="263"/>
      <c r="GJI24" s="263"/>
      <c r="GJJ24" s="263"/>
      <c r="GJK24" s="263"/>
      <c r="GJL24" s="263"/>
      <c r="GJM24" s="263"/>
      <c r="GJN24" s="263"/>
      <c r="GJO24" s="263"/>
      <c r="GJP24" s="263"/>
      <c r="GJQ24" s="263"/>
      <c r="GJR24" s="263"/>
      <c r="GJS24" s="263"/>
      <c r="GJT24" s="263"/>
      <c r="GJU24" s="263"/>
      <c r="GJV24" s="263"/>
      <c r="GJW24" s="263"/>
      <c r="GJX24" s="263"/>
      <c r="GJY24" s="263"/>
      <c r="GJZ24" s="263"/>
      <c r="GKA24" s="263"/>
      <c r="GKB24" s="263"/>
      <c r="GKC24" s="263"/>
      <c r="GKD24" s="263"/>
      <c r="GKE24" s="263"/>
      <c r="GKF24" s="263"/>
      <c r="GKG24" s="263"/>
      <c r="GKH24" s="263"/>
      <c r="GKI24" s="263"/>
      <c r="GKJ24" s="263"/>
      <c r="GKK24" s="263"/>
      <c r="GKL24" s="263"/>
      <c r="GKM24" s="263"/>
      <c r="GKN24" s="263"/>
      <c r="GKO24" s="263"/>
      <c r="GKP24" s="263"/>
      <c r="GKQ24" s="263"/>
      <c r="GKR24" s="263"/>
      <c r="GKS24" s="263"/>
      <c r="GKT24" s="263"/>
      <c r="GKU24" s="263"/>
      <c r="GKV24" s="263"/>
      <c r="GKW24" s="263"/>
      <c r="GKX24" s="263"/>
      <c r="GKY24" s="263"/>
      <c r="GKZ24" s="263"/>
      <c r="GLA24" s="263"/>
      <c r="GLB24" s="263"/>
      <c r="GLC24" s="263"/>
      <c r="GLD24" s="263"/>
      <c r="GLE24" s="263"/>
      <c r="GLF24" s="263"/>
      <c r="GLG24" s="263"/>
      <c r="GLH24" s="263"/>
      <c r="GLI24" s="263"/>
      <c r="GLJ24" s="263"/>
      <c r="GLK24" s="263"/>
      <c r="GLL24" s="263"/>
      <c r="GLM24" s="263"/>
      <c r="GLN24" s="263"/>
      <c r="GLO24" s="263"/>
      <c r="GLP24" s="263"/>
      <c r="GLQ24" s="263"/>
      <c r="GLR24" s="263"/>
      <c r="GLS24" s="263"/>
      <c r="GLT24" s="263"/>
      <c r="GLU24" s="263"/>
      <c r="GLV24" s="263"/>
      <c r="GLW24" s="263"/>
      <c r="GLX24" s="263"/>
      <c r="GLY24" s="263"/>
      <c r="GLZ24" s="263"/>
      <c r="GMA24" s="263"/>
      <c r="GMB24" s="263"/>
      <c r="GMC24" s="263"/>
      <c r="GMD24" s="263"/>
      <c r="GME24" s="263"/>
      <c r="GMF24" s="263"/>
      <c r="GMG24" s="263"/>
      <c r="GMH24" s="263"/>
      <c r="GMI24" s="263"/>
      <c r="GMJ24" s="263"/>
      <c r="GMK24" s="263"/>
      <c r="GML24" s="263"/>
      <c r="GMM24" s="263"/>
      <c r="GMN24" s="263"/>
      <c r="GMO24" s="263"/>
      <c r="GMP24" s="263"/>
      <c r="GMQ24" s="263"/>
      <c r="GMR24" s="263"/>
      <c r="GMS24" s="263"/>
      <c r="GMT24" s="263"/>
      <c r="GMU24" s="263"/>
      <c r="GMV24" s="263"/>
      <c r="GMW24" s="263"/>
      <c r="GMX24" s="263"/>
      <c r="GMY24" s="263"/>
      <c r="GMZ24" s="263"/>
      <c r="GNA24" s="263"/>
      <c r="GNB24" s="263"/>
      <c r="GNC24" s="263"/>
      <c r="GND24" s="263"/>
      <c r="GNE24" s="263"/>
      <c r="GNF24" s="263"/>
      <c r="GNG24" s="263"/>
      <c r="GNH24" s="263"/>
      <c r="GNI24" s="263"/>
      <c r="GNJ24" s="263"/>
      <c r="GNK24" s="263"/>
      <c r="GNL24" s="263"/>
      <c r="GNM24" s="263"/>
      <c r="GNN24" s="263"/>
      <c r="GNO24" s="263"/>
      <c r="GNP24" s="263"/>
      <c r="GNQ24" s="263"/>
      <c r="GNR24" s="263"/>
      <c r="GNS24" s="263"/>
      <c r="GNT24" s="263"/>
      <c r="GNU24" s="263"/>
      <c r="GNV24" s="263"/>
      <c r="GNW24" s="263"/>
      <c r="GNX24" s="263"/>
      <c r="GNY24" s="263"/>
      <c r="GNZ24" s="263"/>
      <c r="GOA24" s="263"/>
      <c r="GOB24" s="263"/>
      <c r="GOC24" s="263"/>
      <c r="GOD24" s="263"/>
      <c r="GOE24" s="263"/>
      <c r="GOF24" s="263"/>
      <c r="GOG24" s="263"/>
      <c r="GOH24" s="263"/>
      <c r="GOI24" s="263"/>
      <c r="GOJ24" s="263"/>
      <c r="GOK24" s="263"/>
      <c r="GOL24" s="263"/>
      <c r="GOM24" s="263"/>
      <c r="GON24" s="263"/>
      <c r="GOO24" s="263"/>
      <c r="GOP24" s="263"/>
      <c r="GOQ24" s="263"/>
      <c r="GOR24" s="263"/>
      <c r="GOS24" s="263"/>
      <c r="GOT24" s="263"/>
      <c r="GOU24" s="263"/>
      <c r="GOV24" s="263"/>
      <c r="GOW24" s="263"/>
      <c r="GOX24" s="263"/>
      <c r="GOY24" s="263"/>
      <c r="GOZ24" s="263"/>
      <c r="GPA24" s="263"/>
      <c r="GPB24" s="263"/>
      <c r="GPC24" s="263"/>
      <c r="GPD24" s="263"/>
      <c r="GPE24" s="263"/>
      <c r="GPF24" s="263"/>
      <c r="GPG24" s="263"/>
      <c r="GPH24" s="263"/>
      <c r="GPI24" s="263"/>
      <c r="GPJ24" s="263"/>
      <c r="GPK24" s="263"/>
      <c r="GPL24" s="263"/>
      <c r="GPM24" s="263"/>
      <c r="GPN24" s="263"/>
      <c r="GPO24" s="263"/>
      <c r="GPP24" s="263"/>
      <c r="GPQ24" s="263"/>
      <c r="GPR24" s="263"/>
      <c r="GPS24" s="263"/>
      <c r="GPT24" s="263"/>
      <c r="GPU24" s="263"/>
      <c r="GPV24" s="263"/>
      <c r="GPW24" s="263"/>
      <c r="GPX24" s="263"/>
      <c r="GPY24" s="263"/>
      <c r="GPZ24" s="263"/>
      <c r="GQA24" s="263"/>
      <c r="GQB24" s="263"/>
      <c r="GQC24" s="263"/>
      <c r="GQD24" s="263"/>
      <c r="GQE24" s="263"/>
      <c r="GQF24" s="263"/>
      <c r="GQG24" s="263"/>
      <c r="GQH24" s="263"/>
      <c r="GQI24" s="263"/>
      <c r="GQJ24" s="263"/>
      <c r="GQK24" s="263"/>
      <c r="GQL24" s="263"/>
      <c r="GQM24" s="263"/>
      <c r="GQN24" s="263"/>
      <c r="GQO24" s="263"/>
      <c r="GQP24" s="263"/>
      <c r="GQQ24" s="263"/>
      <c r="GQR24" s="263"/>
      <c r="GQS24" s="263"/>
      <c r="GQT24" s="263"/>
      <c r="GQU24" s="263"/>
      <c r="GQV24" s="263"/>
      <c r="GQW24" s="263"/>
      <c r="GQX24" s="263"/>
      <c r="GQY24" s="263"/>
      <c r="GQZ24" s="263"/>
      <c r="GRA24" s="263"/>
      <c r="GRB24" s="263"/>
      <c r="GRC24" s="263"/>
      <c r="GRD24" s="263"/>
      <c r="GRE24" s="263"/>
      <c r="GRF24" s="263"/>
      <c r="GRG24" s="263"/>
      <c r="GRH24" s="263"/>
      <c r="GRI24" s="263"/>
      <c r="GRJ24" s="263"/>
      <c r="GRK24" s="263"/>
      <c r="GRL24" s="263"/>
      <c r="GRM24" s="263"/>
      <c r="GRN24" s="263"/>
      <c r="GRO24" s="263"/>
      <c r="GRP24" s="263"/>
      <c r="GRQ24" s="263"/>
      <c r="GRR24" s="263"/>
      <c r="GRS24" s="263"/>
      <c r="GRT24" s="263"/>
      <c r="GRU24" s="263"/>
      <c r="GRV24" s="263"/>
      <c r="GRW24" s="263"/>
      <c r="GRX24" s="263"/>
      <c r="GRY24" s="263"/>
      <c r="GRZ24" s="263"/>
      <c r="GSA24" s="263"/>
      <c r="GSB24" s="263"/>
      <c r="GSC24" s="263"/>
      <c r="GSD24" s="263"/>
      <c r="GSE24" s="263"/>
      <c r="GSF24" s="263"/>
      <c r="GSG24" s="263"/>
      <c r="GSH24" s="263"/>
      <c r="GSI24" s="263"/>
      <c r="GSJ24" s="263"/>
      <c r="GSK24" s="263"/>
      <c r="GSL24" s="263"/>
      <c r="GSM24" s="263"/>
      <c r="GSN24" s="263"/>
      <c r="GSO24" s="263"/>
      <c r="GSP24" s="263"/>
      <c r="GSQ24" s="263"/>
      <c r="GSR24" s="263"/>
      <c r="GSS24" s="263"/>
      <c r="GST24" s="263"/>
      <c r="GSU24" s="263"/>
      <c r="GSV24" s="263"/>
      <c r="GSW24" s="263"/>
      <c r="GSX24" s="263"/>
      <c r="GSY24" s="263"/>
      <c r="GSZ24" s="263"/>
      <c r="GTA24" s="263"/>
      <c r="GTB24" s="263"/>
      <c r="GTC24" s="263"/>
      <c r="GTD24" s="263"/>
      <c r="GTE24" s="263"/>
      <c r="GTF24" s="263"/>
      <c r="GTG24" s="263"/>
      <c r="GTH24" s="263"/>
      <c r="GTI24" s="263"/>
      <c r="GTJ24" s="263"/>
      <c r="GTK24" s="263"/>
      <c r="GTL24" s="263"/>
      <c r="GTM24" s="263"/>
      <c r="GTN24" s="263"/>
      <c r="GTO24" s="263"/>
      <c r="GTP24" s="263"/>
      <c r="GTQ24" s="263"/>
      <c r="GTR24" s="263"/>
      <c r="GTS24" s="263"/>
      <c r="GTT24" s="263"/>
      <c r="GTU24" s="263"/>
      <c r="GTV24" s="263"/>
      <c r="GTW24" s="263"/>
      <c r="GTX24" s="263"/>
      <c r="GTY24" s="263"/>
      <c r="GTZ24" s="263"/>
      <c r="GUA24" s="263"/>
      <c r="GUB24" s="263"/>
      <c r="GUC24" s="263"/>
      <c r="GUD24" s="263"/>
      <c r="GUE24" s="263"/>
      <c r="GUF24" s="263"/>
      <c r="GUG24" s="263"/>
      <c r="GUH24" s="263"/>
      <c r="GUI24" s="263"/>
      <c r="GUJ24" s="263"/>
      <c r="GUK24" s="263"/>
      <c r="GUL24" s="263"/>
      <c r="GUM24" s="263"/>
      <c r="GUN24" s="263"/>
      <c r="GUO24" s="263"/>
      <c r="GUP24" s="263"/>
      <c r="GUQ24" s="263"/>
      <c r="GUR24" s="263"/>
      <c r="GUS24" s="263"/>
      <c r="GUT24" s="263"/>
      <c r="GUU24" s="263"/>
      <c r="GUV24" s="263"/>
      <c r="GUW24" s="263"/>
      <c r="GUX24" s="263"/>
      <c r="GUY24" s="263"/>
      <c r="GUZ24" s="263"/>
      <c r="GVA24" s="263"/>
      <c r="GVB24" s="263"/>
      <c r="GVC24" s="263"/>
      <c r="GVD24" s="263"/>
      <c r="GVE24" s="263"/>
      <c r="GVF24" s="263"/>
      <c r="GVG24" s="263"/>
      <c r="GVH24" s="263"/>
      <c r="GVI24" s="263"/>
      <c r="GVJ24" s="263"/>
      <c r="GVK24" s="263"/>
      <c r="GVL24" s="263"/>
      <c r="GVM24" s="263"/>
      <c r="GVN24" s="263"/>
      <c r="GVO24" s="263"/>
      <c r="GVP24" s="263"/>
      <c r="GVQ24" s="263"/>
      <c r="GVR24" s="263"/>
      <c r="GVS24" s="263"/>
      <c r="GVT24" s="263"/>
      <c r="GVU24" s="263"/>
      <c r="GVV24" s="263"/>
      <c r="GVW24" s="263"/>
      <c r="GVX24" s="263"/>
      <c r="GVY24" s="263"/>
      <c r="GVZ24" s="263"/>
      <c r="GWA24" s="263"/>
      <c r="GWB24" s="263"/>
      <c r="GWC24" s="263"/>
      <c r="GWD24" s="263"/>
      <c r="GWE24" s="263"/>
      <c r="GWF24" s="263"/>
      <c r="GWG24" s="263"/>
      <c r="GWH24" s="263"/>
      <c r="GWI24" s="263"/>
      <c r="GWJ24" s="263"/>
      <c r="GWK24" s="263"/>
      <c r="GWL24" s="263"/>
      <c r="GWM24" s="263"/>
      <c r="GWN24" s="263"/>
      <c r="GWO24" s="263"/>
      <c r="GWP24" s="263"/>
      <c r="GWQ24" s="263"/>
      <c r="GWR24" s="263"/>
      <c r="GWS24" s="263"/>
      <c r="GWT24" s="263"/>
      <c r="GWU24" s="263"/>
      <c r="GWV24" s="263"/>
      <c r="GWW24" s="263"/>
      <c r="GWX24" s="263"/>
      <c r="GWY24" s="263"/>
      <c r="GWZ24" s="263"/>
      <c r="GXA24" s="263"/>
      <c r="GXB24" s="263"/>
      <c r="GXC24" s="263"/>
      <c r="GXD24" s="263"/>
      <c r="GXE24" s="263"/>
      <c r="GXF24" s="263"/>
      <c r="GXG24" s="263"/>
      <c r="GXH24" s="263"/>
      <c r="GXI24" s="263"/>
      <c r="GXJ24" s="263"/>
      <c r="GXK24" s="263"/>
      <c r="GXL24" s="263"/>
      <c r="GXM24" s="263"/>
      <c r="GXN24" s="263"/>
      <c r="GXO24" s="263"/>
      <c r="GXP24" s="263"/>
      <c r="GXQ24" s="263"/>
      <c r="GXR24" s="263"/>
      <c r="GXS24" s="263"/>
      <c r="GXT24" s="263"/>
      <c r="GXU24" s="263"/>
      <c r="GXV24" s="263"/>
      <c r="GXW24" s="263"/>
      <c r="GXX24" s="263"/>
      <c r="GXY24" s="263"/>
      <c r="GXZ24" s="263"/>
      <c r="GYA24" s="263"/>
      <c r="GYB24" s="263"/>
      <c r="GYC24" s="263"/>
      <c r="GYD24" s="263"/>
      <c r="GYE24" s="263"/>
      <c r="GYF24" s="263"/>
      <c r="GYG24" s="263"/>
      <c r="GYH24" s="263"/>
      <c r="GYI24" s="263"/>
      <c r="GYJ24" s="263"/>
      <c r="GYK24" s="263"/>
      <c r="GYL24" s="263"/>
      <c r="GYM24" s="263"/>
      <c r="GYN24" s="263"/>
      <c r="GYO24" s="263"/>
      <c r="GYP24" s="263"/>
      <c r="GYQ24" s="263"/>
      <c r="GYR24" s="263"/>
      <c r="GYS24" s="263"/>
      <c r="GYT24" s="263"/>
      <c r="GYU24" s="263"/>
      <c r="GYV24" s="263"/>
      <c r="GYW24" s="263"/>
      <c r="GYX24" s="263"/>
      <c r="GYY24" s="263"/>
      <c r="GYZ24" s="263"/>
      <c r="GZA24" s="263"/>
      <c r="GZB24" s="263"/>
      <c r="GZC24" s="263"/>
      <c r="GZD24" s="263"/>
      <c r="GZE24" s="263"/>
      <c r="GZF24" s="263"/>
      <c r="GZG24" s="263"/>
      <c r="GZH24" s="263"/>
      <c r="GZI24" s="263"/>
      <c r="GZJ24" s="263"/>
      <c r="GZK24" s="263"/>
      <c r="GZL24" s="263"/>
      <c r="GZM24" s="263"/>
      <c r="GZN24" s="263"/>
      <c r="GZO24" s="263"/>
      <c r="GZP24" s="263"/>
      <c r="GZQ24" s="263"/>
      <c r="GZR24" s="263"/>
      <c r="GZS24" s="263"/>
      <c r="GZT24" s="263"/>
      <c r="GZU24" s="263"/>
      <c r="GZV24" s="263"/>
      <c r="GZW24" s="263"/>
      <c r="GZX24" s="263"/>
      <c r="GZY24" s="263"/>
      <c r="GZZ24" s="263"/>
      <c r="HAA24" s="263"/>
      <c r="HAB24" s="263"/>
      <c r="HAC24" s="263"/>
      <c r="HAD24" s="263"/>
      <c r="HAE24" s="263"/>
      <c r="HAF24" s="263"/>
      <c r="HAG24" s="263"/>
      <c r="HAH24" s="263"/>
      <c r="HAI24" s="263"/>
      <c r="HAJ24" s="263"/>
      <c r="HAK24" s="263"/>
      <c r="HAL24" s="263"/>
      <c r="HAM24" s="263"/>
      <c r="HAN24" s="263"/>
      <c r="HAO24" s="263"/>
      <c r="HAP24" s="263"/>
      <c r="HAQ24" s="263"/>
      <c r="HAR24" s="263"/>
      <c r="HAS24" s="263"/>
      <c r="HAT24" s="263"/>
      <c r="HAU24" s="263"/>
      <c r="HAV24" s="263"/>
      <c r="HAW24" s="263"/>
      <c r="HAX24" s="263"/>
      <c r="HAY24" s="263"/>
      <c r="HAZ24" s="263"/>
      <c r="HBA24" s="263"/>
      <c r="HBB24" s="263"/>
      <c r="HBC24" s="263"/>
      <c r="HBD24" s="263"/>
      <c r="HBE24" s="263"/>
      <c r="HBF24" s="263"/>
      <c r="HBG24" s="263"/>
      <c r="HBH24" s="263"/>
      <c r="HBI24" s="263"/>
      <c r="HBJ24" s="263"/>
      <c r="HBK24" s="263"/>
      <c r="HBL24" s="263"/>
      <c r="HBM24" s="263"/>
      <c r="HBN24" s="263"/>
      <c r="HBO24" s="263"/>
      <c r="HBP24" s="263"/>
      <c r="HBQ24" s="263"/>
      <c r="HBR24" s="263"/>
      <c r="HBS24" s="263"/>
      <c r="HBT24" s="263"/>
      <c r="HBU24" s="263"/>
      <c r="HBV24" s="263"/>
      <c r="HBW24" s="263"/>
      <c r="HBX24" s="263"/>
      <c r="HBY24" s="263"/>
      <c r="HBZ24" s="263"/>
      <c r="HCA24" s="263"/>
      <c r="HCB24" s="263"/>
      <c r="HCC24" s="263"/>
      <c r="HCD24" s="263"/>
      <c r="HCE24" s="263"/>
      <c r="HCF24" s="263"/>
      <c r="HCG24" s="263"/>
      <c r="HCH24" s="263"/>
      <c r="HCI24" s="263"/>
      <c r="HCJ24" s="263"/>
      <c r="HCK24" s="263"/>
      <c r="HCL24" s="263"/>
      <c r="HCM24" s="263"/>
      <c r="HCN24" s="263"/>
      <c r="HCO24" s="263"/>
      <c r="HCP24" s="263"/>
      <c r="HCQ24" s="263"/>
      <c r="HCR24" s="263"/>
      <c r="HCS24" s="263"/>
      <c r="HCT24" s="263"/>
      <c r="HCU24" s="263"/>
      <c r="HCV24" s="263"/>
      <c r="HCW24" s="263"/>
      <c r="HCX24" s="263"/>
      <c r="HCY24" s="263"/>
      <c r="HCZ24" s="263"/>
      <c r="HDA24" s="263"/>
      <c r="HDB24" s="263"/>
      <c r="HDC24" s="263"/>
      <c r="HDD24" s="263"/>
      <c r="HDE24" s="263"/>
      <c r="HDF24" s="263"/>
      <c r="HDG24" s="263"/>
      <c r="HDH24" s="263"/>
      <c r="HDI24" s="263"/>
      <c r="HDJ24" s="263"/>
      <c r="HDK24" s="263"/>
      <c r="HDL24" s="263"/>
      <c r="HDM24" s="263"/>
      <c r="HDN24" s="263"/>
      <c r="HDO24" s="263"/>
      <c r="HDP24" s="263"/>
      <c r="HDQ24" s="263"/>
      <c r="HDR24" s="263"/>
      <c r="HDS24" s="263"/>
      <c r="HDT24" s="263"/>
      <c r="HDU24" s="263"/>
      <c r="HDV24" s="263"/>
      <c r="HDW24" s="263"/>
      <c r="HDX24" s="263"/>
      <c r="HDY24" s="263"/>
      <c r="HDZ24" s="263"/>
      <c r="HEA24" s="263"/>
      <c r="HEB24" s="263"/>
      <c r="HEC24" s="263"/>
      <c r="HED24" s="263"/>
      <c r="HEE24" s="263"/>
      <c r="HEF24" s="263"/>
      <c r="HEG24" s="263"/>
      <c r="HEH24" s="263"/>
      <c r="HEI24" s="263"/>
      <c r="HEJ24" s="263"/>
      <c r="HEK24" s="263"/>
      <c r="HEL24" s="263"/>
      <c r="HEM24" s="263"/>
      <c r="HEN24" s="263"/>
      <c r="HEO24" s="263"/>
      <c r="HEP24" s="263"/>
      <c r="HEQ24" s="263"/>
      <c r="HER24" s="263"/>
      <c r="HES24" s="263"/>
      <c r="HET24" s="263"/>
      <c r="HEU24" s="263"/>
      <c r="HEV24" s="263"/>
      <c r="HEW24" s="263"/>
      <c r="HEX24" s="263"/>
      <c r="HEY24" s="263"/>
      <c r="HEZ24" s="263"/>
      <c r="HFA24" s="263"/>
      <c r="HFB24" s="263"/>
      <c r="HFC24" s="263"/>
      <c r="HFD24" s="263"/>
      <c r="HFE24" s="263"/>
      <c r="HFF24" s="263"/>
      <c r="HFG24" s="263"/>
      <c r="HFH24" s="263"/>
      <c r="HFI24" s="263"/>
      <c r="HFJ24" s="263"/>
      <c r="HFK24" s="263"/>
      <c r="HFL24" s="263"/>
      <c r="HFM24" s="263"/>
      <c r="HFN24" s="263"/>
      <c r="HFO24" s="263"/>
      <c r="HFP24" s="263"/>
      <c r="HFQ24" s="263"/>
      <c r="HFR24" s="263"/>
      <c r="HFS24" s="263"/>
      <c r="HFT24" s="263"/>
      <c r="HFU24" s="263"/>
      <c r="HFV24" s="263"/>
      <c r="HFW24" s="263"/>
      <c r="HFX24" s="263"/>
      <c r="HFY24" s="263"/>
      <c r="HFZ24" s="263"/>
      <c r="HGA24" s="263"/>
      <c r="HGB24" s="263"/>
      <c r="HGC24" s="263"/>
      <c r="HGD24" s="263"/>
      <c r="HGE24" s="263"/>
      <c r="HGF24" s="263"/>
      <c r="HGG24" s="263"/>
      <c r="HGH24" s="263"/>
      <c r="HGI24" s="263"/>
      <c r="HGJ24" s="263"/>
      <c r="HGK24" s="263"/>
      <c r="HGL24" s="263"/>
      <c r="HGM24" s="263"/>
      <c r="HGN24" s="263"/>
      <c r="HGO24" s="263"/>
      <c r="HGP24" s="263"/>
      <c r="HGQ24" s="263"/>
      <c r="HGR24" s="263"/>
      <c r="HGS24" s="263"/>
      <c r="HGT24" s="263"/>
      <c r="HGU24" s="263"/>
      <c r="HGV24" s="263"/>
      <c r="HGW24" s="263"/>
      <c r="HGX24" s="263"/>
      <c r="HGY24" s="263"/>
      <c r="HGZ24" s="263"/>
      <c r="HHA24" s="263"/>
      <c r="HHB24" s="263"/>
      <c r="HHC24" s="263"/>
      <c r="HHD24" s="263"/>
      <c r="HHE24" s="263"/>
      <c r="HHF24" s="263"/>
      <c r="HHG24" s="263"/>
      <c r="HHH24" s="263"/>
      <c r="HHI24" s="263"/>
      <c r="HHJ24" s="263"/>
      <c r="HHK24" s="263"/>
      <c r="HHL24" s="263"/>
      <c r="HHM24" s="263"/>
      <c r="HHN24" s="263"/>
      <c r="HHO24" s="263"/>
      <c r="HHP24" s="263"/>
      <c r="HHQ24" s="263"/>
      <c r="HHR24" s="263"/>
      <c r="HHS24" s="263"/>
      <c r="HHT24" s="263"/>
      <c r="HHU24" s="263"/>
      <c r="HHV24" s="263"/>
      <c r="HHW24" s="263"/>
      <c r="HHX24" s="263"/>
      <c r="HHY24" s="263"/>
      <c r="HHZ24" s="263"/>
      <c r="HIA24" s="263"/>
      <c r="HIB24" s="263"/>
      <c r="HIC24" s="263"/>
      <c r="HID24" s="263"/>
      <c r="HIE24" s="263"/>
      <c r="HIF24" s="263"/>
      <c r="HIG24" s="263"/>
      <c r="HIH24" s="263"/>
      <c r="HII24" s="263"/>
      <c r="HIJ24" s="263"/>
      <c r="HIK24" s="263"/>
      <c r="HIL24" s="263"/>
      <c r="HIM24" s="263"/>
      <c r="HIN24" s="263"/>
      <c r="HIO24" s="263"/>
      <c r="HIP24" s="263"/>
      <c r="HIQ24" s="263"/>
      <c r="HIR24" s="263"/>
      <c r="HIS24" s="263"/>
      <c r="HIT24" s="263"/>
      <c r="HIU24" s="263"/>
      <c r="HIV24" s="263"/>
      <c r="HIW24" s="263"/>
      <c r="HIX24" s="263"/>
      <c r="HIY24" s="263"/>
      <c r="HIZ24" s="263"/>
      <c r="HJA24" s="263"/>
      <c r="HJB24" s="263"/>
      <c r="HJC24" s="263"/>
      <c r="HJD24" s="263"/>
      <c r="HJE24" s="263"/>
      <c r="HJF24" s="263"/>
      <c r="HJG24" s="263"/>
      <c r="HJH24" s="263"/>
      <c r="HJI24" s="263"/>
      <c r="HJJ24" s="263"/>
      <c r="HJK24" s="263"/>
      <c r="HJL24" s="263"/>
      <c r="HJM24" s="263"/>
      <c r="HJN24" s="263"/>
      <c r="HJO24" s="263"/>
      <c r="HJP24" s="263"/>
      <c r="HJQ24" s="263"/>
      <c r="HJR24" s="263"/>
      <c r="HJS24" s="263"/>
      <c r="HJT24" s="263"/>
      <c r="HJU24" s="263"/>
      <c r="HJV24" s="263"/>
      <c r="HJW24" s="263"/>
      <c r="HJX24" s="263"/>
      <c r="HJY24" s="263"/>
      <c r="HJZ24" s="263"/>
      <c r="HKA24" s="263"/>
      <c r="HKB24" s="263"/>
      <c r="HKC24" s="263"/>
      <c r="HKD24" s="263"/>
      <c r="HKE24" s="263"/>
      <c r="HKF24" s="263"/>
      <c r="HKG24" s="263"/>
      <c r="HKH24" s="263"/>
      <c r="HKI24" s="263"/>
      <c r="HKJ24" s="263"/>
      <c r="HKK24" s="263"/>
      <c r="HKL24" s="263"/>
      <c r="HKM24" s="263"/>
      <c r="HKN24" s="263"/>
      <c r="HKO24" s="263"/>
      <c r="HKP24" s="263"/>
      <c r="HKQ24" s="263"/>
      <c r="HKR24" s="263"/>
      <c r="HKS24" s="263"/>
      <c r="HKT24" s="263"/>
      <c r="HKU24" s="263"/>
      <c r="HKV24" s="263"/>
      <c r="HKW24" s="263"/>
      <c r="HKX24" s="263"/>
      <c r="HKY24" s="263"/>
      <c r="HKZ24" s="263"/>
      <c r="HLA24" s="263"/>
      <c r="HLB24" s="263"/>
      <c r="HLC24" s="263"/>
      <c r="HLD24" s="263"/>
      <c r="HLE24" s="263"/>
      <c r="HLF24" s="263"/>
      <c r="HLG24" s="263"/>
      <c r="HLH24" s="263"/>
      <c r="HLI24" s="263"/>
      <c r="HLJ24" s="263"/>
      <c r="HLK24" s="263"/>
      <c r="HLL24" s="263"/>
      <c r="HLM24" s="263"/>
      <c r="HLN24" s="263"/>
      <c r="HLO24" s="263"/>
      <c r="HLP24" s="263"/>
      <c r="HLQ24" s="263"/>
      <c r="HLR24" s="263"/>
      <c r="HLS24" s="263"/>
      <c r="HLT24" s="263"/>
      <c r="HLU24" s="263"/>
      <c r="HLV24" s="263"/>
      <c r="HLW24" s="263"/>
      <c r="HLX24" s="263"/>
      <c r="HLY24" s="263"/>
      <c r="HLZ24" s="263"/>
      <c r="HMA24" s="263"/>
      <c r="HMB24" s="263"/>
      <c r="HMC24" s="263"/>
      <c r="HMD24" s="263"/>
      <c r="HME24" s="263"/>
      <c r="HMF24" s="263"/>
      <c r="HMG24" s="263"/>
      <c r="HMH24" s="263"/>
      <c r="HMI24" s="263"/>
      <c r="HMJ24" s="263"/>
      <c r="HMK24" s="263"/>
      <c r="HML24" s="263"/>
      <c r="HMM24" s="263"/>
      <c r="HMN24" s="263"/>
      <c r="HMO24" s="263"/>
      <c r="HMP24" s="263"/>
      <c r="HMQ24" s="263"/>
      <c r="HMR24" s="263"/>
      <c r="HMS24" s="263"/>
      <c r="HMT24" s="263"/>
      <c r="HMU24" s="263"/>
      <c r="HMV24" s="263"/>
      <c r="HMW24" s="263"/>
      <c r="HMX24" s="263"/>
      <c r="HMY24" s="263"/>
      <c r="HMZ24" s="263"/>
      <c r="HNA24" s="263"/>
      <c r="HNB24" s="263"/>
      <c r="HNC24" s="263"/>
      <c r="HND24" s="263"/>
      <c r="HNE24" s="263"/>
      <c r="HNF24" s="263"/>
      <c r="HNG24" s="263"/>
      <c r="HNH24" s="263"/>
      <c r="HNI24" s="263"/>
      <c r="HNJ24" s="263"/>
      <c r="HNK24" s="263"/>
      <c r="HNL24" s="263"/>
      <c r="HNM24" s="263"/>
      <c r="HNN24" s="263"/>
      <c r="HNO24" s="263"/>
      <c r="HNP24" s="263"/>
      <c r="HNQ24" s="263"/>
      <c r="HNR24" s="263"/>
      <c r="HNS24" s="263"/>
      <c r="HNT24" s="263"/>
      <c r="HNU24" s="263"/>
      <c r="HNV24" s="263"/>
      <c r="HNW24" s="263"/>
      <c r="HNX24" s="263"/>
      <c r="HNY24" s="263"/>
      <c r="HNZ24" s="263"/>
      <c r="HOA24" s="263"/>
      <c r="HOB24" s="263"/>
      <c r="HOC24" s="263"/>
      <c r="HOD24" s="263"/>
      <c r="HOE24" s="263"/>
      <c r="HOF24" s="263"/>
      <c r="HOG24" s="263"/>
      <c r="HOH24" s="263"/>
      <c r="HOI24" s="263"/>
      <c r="HOJ24" s="263"/>
      <c r="HOK24" s="263"/>
      <c r="HOL24" s="263"/>
      <c r="HOM24" s="263"/>
      <c r="HON24" s="263"/>
      <c r="HOO24" s="263"/>
      <c r="HOP24" s="263"/>
      <c r="HOQ24" s="263"/>
      <c r="HOR24" s="263"/>
      <c r="HOS24" s="263"/>
      <c r="HOT24" s="263"/>
      <c r="HOU24" s="263"/>
      <c r="HOV24" s="263"/>
      <c r="HOW24" s="263"/>
      <c r="HOX24" s="263"/>
      <c r="HOY24" s="263"/>
      <c r="HOZ24" s="263"/>
      <c r="HPA24" s="263"/>
      <c r="HPB24" s="263"/>
      <c r="HPC24" s="263"/>
      <c r="HPD24" s="263"/>
      <c r="HPE24" s="263"/>
      <c r="HPF24" s="263"/>
      <c r="HPG24" s="263"/>
      <c r="HPH24" s="263"/>
      <c r="HPI24" s="263"/>
      <c r="HPJ24" s="263"/>
      <c r="HPK24" s="263"/>
      <c r="HPL24" s="263"/>
      <c r="HPM24" s="263"/>
      <c r="HPN24" s="263"/>
      <c r="HPO24" s="263"/>
      <c r="HPP24" s="263"/>
      <c r="HPQ24" s="263"/>
      <c r="HPR24" s="263"/>
      <c r="HPS24" s="263"/>
      <c r="HPT24" s="263"/>
      <c r="HPU24" s="263"/>
      <c r="HPV24" s="263"/>
      <c r="HPW24" s="263"/>
      <c r="HPX24" s="263"/>
      <c r="HPY24" s="263"/>
      <c r="HPZ24" s="263"/>
      <c r="HQA24" s="263"/>
      <c r="HQB24" s="263"/>
      <c r="HQC24" s="263"/>
      <c r="HQD24" s="263"/>
      <c r="HQE24" s="263"/>
      <c r="HQF24" s="263"/>
      <c r="HQG24" s="263"/>
      <c r="HQH24" s="263"/>
      <c r="HQI24" s="263"/>
      <c r="HQJ24" s="263"/>
      <c r="HQK24" s="263"/>
      <c r="HQL24" s="263"/>
      <c r="HQM24" s="263"/>
      <c r="HQN24" s="263"/>
      <c r="HQO24" s="263"/>
      <c r="HQP24" s="263"/>
      <c r="HQQ24" s="263"/>
      <c r="HQR24" s="263"/>
      <c r="HQS24" s="263"/>
      <c r="HQT24" s="263"/>
      <c r="HQU24" s="263"/>
      <c r="HQV24" s="263"/>
      <c r="HQW24" s="263"/>
      <c r="HQX24" s="263"/>
      <c r="HQY24" s="263"/>
      <c r="HQZ24" s="263"/>
      <c r="HRA24" s="263"/>
      <c r="HRB24" s="263"/>
      <c r="HRC24" s="263"/>
      <c r="HRD24" s="263"/>
      <c r="HRE24" s="263"/>
      <c r="HRF24" s="263"/>
      <c r="HRG24" s="263"/>
      <c r="HRH24" s="263"/>
      <c r="HRI24" s="263"/>
      <c r="HRJ24" s="263"/>
      <c r="HRK24" s="263"/>
      <c r="HRL24" s="263"/>
      <c r="HRM24" s="263"/>
      <c r="HRN24" s="263"/>
      <c r="HRO24" s="263"/>
      <c r="HRP24" s="263"/>
      <c r="HRQ24" s="263"/>
      <c r="HRR24" s="263"/>
      <c r="HRS24" s="263"/>
      <c r="HRT24" s="263"/>
      <c r="HRU24" s="263"/>
      <c r="HRV24" s="263"/>
      <c r="HRW24" s="263"/>
      <c r="HRX24" s="263"/>
      <c r="HRY24" s="263"/>
      <c r="HRZ24" s="263"/>
      <c r="HSA24" s="263"/>
      <c r="HSB24" s="263"/>
      <c r="HSC24" s="263"/>
      <c r="HSD24" s="263"/>
      <c r="HSE24" s="263"/>
      <c r="HSF24" s="263"/>
      <c r="HSG24" s="263"/>
      <c r="HSH24" s="263"/>
      <c r="HSI24" s="263"/>
      <c r="HSJ24" s="263"/>
      <c r="HSK24" s="263"/>
      <c r="HSL24" s="263"/>
      <c r="HSM24" s="263"/>
      <c r="HSN24" s="263"/>
      <c r="HSO24" s="263"/>
      <c r="HSP24" s="263"/>
      <c r="HSQ24" s="263"/>
      <c r="HSR24" s="263"/>
      <c r="HSS24" s="263"/>
      <c r="HST24" s="263"/>
      <c r="HSU24" s="263"/>
      <c r="HSV24" s="263"/>
      <c r="HSW24" s="263"/>
      <c r="HSX24" s="263"/>
      <c r="HSY24" s="263"/>
      <c r="HSZ24" s="263"/>
      <c r="HTA24" s="263"/>
      <c r="HTB24" s="263"/>
      <c r="HTC24" s="263"/>
      <c r="HTD24" s="263"/>
      <c r="HTE24" s="263"/>
      <c r="HTF24" s="263"/>
      <c r="HTG24" s="263"/>
      <c r="HTH24" s="263"/>
      <c r="HTI24" s="263"/>
      <c r="HTJ24" s="263"/>
      <c r="HTK24" s="263"/>
      <c r="HTL24" s="263"/>
      <c r="HTM24" s="263"/>
      <c r="HTN24" s="263"/>
      <c r="HTO24" s="263"/>
      <c r="HTP24" s="263"/>
      <c r="HTQ24" s="263"/>
      <c r="HTR24" s="263"/>
      <c r="HTS24" s="263"/>
      <c r="HTT24" s="263"/>
      <c r="HTU24" s="263"/>
      <c r="HTV24" s="263"/>
      <c r="HTW24" s="263"/>
      <c r="HTX24" s="263"/>
      <c r="HTY24" s="263"/>
      <c r="HTZ24" s="263"/>
      <c r="HUA24" s="263"/>
      <c r="HUB24" s="263"/>
      <c r="HUC24" s="263"/>
      <c r="HUD24" s="263"/>
      <c r="HUE24" s="263"/>
      <c r="HUF24" s="263"/>
      <c r="HUG24" s="263"/>
      <c r="HUH24" s="263"/>
      <c r="HUI24" s="263"/>
      <c r="HUJ24" s="263"/>
      <c r="HUK24" s="263"/>
      <c r="HUL24" s="263"/>
      <c r="HUM24" s="263"/>
      <c r="HUN24" s="263"/>
      <c r="HUO24" s="263"/>
      <c r="HUP24" s="263"/>
      <c r="HUQ24" s="263"/>
      <c r="HUR24" s="263"/>
      <c r="HUS24" s="263"/>
      <c r="HUT24" s="263"/>
      <c r="HUU24" s="263"/>
      <c r="HUV24" s="263"/>
      <c r="HUW24" s="263"/>
      <c r="HUX24" s="263"/>
      <c r="HUY24" s="263"/>
      <c r="HUZ24" s="263"/>
      <c r="HVA24" s="263"/>
      <c r="HVB24" s="263"/>
      <c r="HVC24" s="263"/>
      <c r="HVD24" s="263"/>
      <c r="HVE24" s="263"/>
      <c r="HVF24" s="263"/>
      <c r="HVG24" s="263"/>
      <c r="HVH24" s="263"/>
      <c r="HVI24" s="263"/>
      <c r="HVJ24" s="263"/>
      <c r="HVK24" s="263"/>
      <c r="HVL24" s="263"/>
      <c r="HVM24" s="263"/>
      <c r="HVN24" s="263"/>
      <c r="HVO24" s="263"/>
      <c r="HVP24" s="263"/>
      <c r="HVQ24" s="263"/>
      <c r="HVR24" s="263"/>
      <c r="HVS24" s="263"/>
      <c r="HVT24" s="263"/>
      <c r="HVU24" s="263"/>
      <c r="HVV24" s="263"/>
      <c r="HVW24" s="263"/>
      <c r="HVX24" s="263"/>
      <c r="HVY24" s="263"/>
      <c r="HVZ24" s="263"/>
      <c r="HWA24" s="263"/>
      <c r="HWB24" s="263"/>
      <c r="HWC24" s="263"/>
      <c r="HWD24" s="263"/>
      <c r="HWE24" s="263"/>
      <c r="HWF24" s="263"/>
      <c r="HWG24" s="263"/>
      <c r="HWH24" s="263"/>
      <c r="HWI24" s="263"/>
      <c r="HWJ24" s="263"/>
      <c r="HWK24" s="263"/>
      <c r="HWL24" s="263"/>
      <c r="HWM24" s="263"/>
      <c r="HWN24" s="263"/>
      <c r="HWO24" s="263"/>
      <c r="HWP24" s="263"/>
      <c r="HWQ24" s="263"/>
      <c r="HWR24" s="263"/>
      <c r="HWS24" s="263"/>
      <c r="HWT24" s="263"/>
      <c r="HWU24" s="263"/>
      <c r="HWV24" s="263"/>
      <c r="HWW24" s="263"/>
      <c r="HWX24" s="263"/>
      <c r="HWY24" s="263"/>
      <c r="HWZ24" s="263"/>
      <c r="HXA24" s="263"/>
      <c r="HXB24" s="263"/>
      <c r="HXC24" s="263"/>
      <c r="HXD24" s="263"/>
      <c r="HXE24" s="263"/>
      <c r="HXF24" s="263"/>
      <c r="HXG24" s="263"/>
      <c r="HXH24" s="263"/>
      <c r="HXI24" s="263"/>
      <c r="HXJ24" s="263"/>
      <c r="HXK24" s="263"/>
      <c r="HXL24" s="263"/>
      <c r="HXM24" s="263"/>
      <c r="HXN24" s="263"/>
      <c r="HXO24" s="263"/>
      <c r="HXP24" s="263"/>
      <c r="HXQ24" s="263"/>
      <c r="HXR24" s="263"/>
      <c r="HXS24" s="263"/>
      <c r="HXT24" s="263"/>
      <c r="HXU24" s="263"/>
      <c r="HXV24" s="263"/>
      <c r="HXW24" s="263"/>
      <c r="HXX24" s="263"/>
      <c r="HXY24" s="263"/>
      <c r="HXZ24" s="263"/>
      <c r="HYA24" s="263"/>
      <c r="HYB24" s="263"/>
      <c r="HYC24" s="263"/>
      <c r="HYD24" s="263"/>
      <c r="HYE24" s="263"/>
      <c r="HYF24" s="263"/>
      <c r="HYG24" s="263"/>
      <c r="HYH24" s="263"/>
      <c r="HYI24" s="263"/>
      <c r="HYJ24" s="263"/>
      <c r="HYK24" s="263"/>
      <c r="HYL24" s="263"/>
      <c r="HYM24" s="263"/>
      <c r="HYN24" s="263"/>
      <c r="HYO24" s="263"/>
      <c r="HYP24" s="263"/>
      <c r="HYQ24" s="263"/>
      <c r="HYR24" s="263"/>
      <c r="HYS24" s="263"/>
      <c r="HYT24" s="263"/>
      <c r="HYU24" s="263"/>
      <c r="HYV24" s="263"/>
      <c r="HYW24" s="263"/>
      <c r="HYX24" s="263"/>
      <c r="HYY24" s="263"/>
      <c r="HYZ24" s="263"/>
      <c r="HZA24" s="263"/>
      <c r="HZB24" s="263"/>
      <c r="HZC24" s="263"/>
      <c r="HZD24" s="263"/>
      <c r="HZE24" s="263"/>
      <c r="HZF24" s="263"/>
      <c r="HZG24" s="263"/>
      <c r="HZH24" s="263"/>
      <c r="HZI24" s="263"/>
      <c r="HZJ24" s="263"/>
      <c r="HZK24" s="263"/>
      <c r="HZL24" s="263"/>
      <c r="HZM24" s="263"/>
      <c r="HZN24" s="263"/>
      <c r="HZO24" s="263"/>
      <c r="HZP24" s="263"/>
      <c r="HZQ24" s="263"/>
      <c r="HZR24" s="263"/>
      <c r="HZS24" s="263"/>
      <c r="HZT24" s="263"/>
      <c r="HZU24" s="263"/>
      <c r="HZV24" s="263"/>
      <c r="HZW24" s="263"/>
      <c r="HZX24" s="263"/>
      <c r="HZY24" s="263"/>
      <c r="HZZ24" s="263"/>
      <c r="IAA24" s="263"/>
      <c r="IAB24" s="263"/>
      <c r="IAC24" s="263"/>
      <c r="IAD24" s="263"/>
      <c r="IAE24" s="263"/>
      <c r="IAF24" s="263"/>
      <c r="IAG24" s="263"/>
      <c r="IAH24" s="263"/>
      <c r="IAI24" s="263"/>
      <c r="IAJ24" s="263"/>
      <c r="IAK24" s="263"/>
      <c r="IAL24" s="263"/>
      <c r="IAM24" s="263"/>
      <c r="IAN24" s="263"/>
      <c r="IAO24" s="263"/>
      <c r="IAP24" s="263"/>
      <c r="IAQ24" s="263"/>
      <c r="IAR24" s="263"/>
      <c r="IAS24" s="263"/>
      <c r="IAT24" s="263"/>
      <c r="IAU24" s="263"/>
      <c r="IAV24" s="263"/>
      <c r="IAW24" s="263"/>
      <c r="IAX24" s="263"/>
      <c r="IAY24" s="263"/>
      <c r="IAZ24" s="263"/>
      <c r="IBA24" s="263"/>
      <c r="IBB24" s="263"/>
      <c r="IBC24" s="263"/>
      <c r="IBD24" s="263"/>
      <c r="IBE24" s="263"/>
      <c r="IBF24" s="263"/>
      <c r="IBG24" s="263"/>
      <c r="IBH24" s="263"/>
      <c r="IBI24" s="263"/>
      <c r="IBJ24" s="263"/>
      <c r="IBK24" s="263"/>
      <c r="IBL24" s="263"/>
      <c r="IBM24" s="263"/>
      <c r="IBN24" s="263"/>
      <c r="IBO24" s="263"/>
      <c r="IBP24" s="263"/>
      <c r="IBQ24" s="263"/>
      <c r="IBR24" s="263"/>
      <c r="IBS24" s="263"/>
      <c r="IBT24" s="263"/>
      <c r="IBU24" s="263"/>
      <c r="IBV24" s="263"/>
      <c r="IBW24" s="263"/>
      <c r="IBX24" s="263"/>
      <c r="IBY24" s="263"/>
      <c r="IBZ24" s="263"/>
      <c r="ICA24" s="263"/>
      <c r="ICB24" s="263"/>
      <c r="ICC24" s="263"/>
      <c r="ICD24" s="263"/>
      <c r="ICE24" s="263"/>
      <c r="ICF24" s="263"/>
      <c r="ICG24" s="263"/>
      <c r="ICH24" s="263"/>
      <c r="ICI24" s="263"/>
      <c r="ICJ24" s="263"/>
      <c r="ICK24" s="263"/>
      <c r="ICL24" s="263"/>
      <c r="ICM24" s="263"/>
      <c r="ICN24" s="263"/>
      <c r="ICO24" s="263"/>
      <c r="ICP24" s="263"/>
      <c r="ICQ24" s="263"/>
      <c r="ICR24" s="263"/>
      <c r="ICS24" s="263"/>
      <c r="ICT24" s="263"/>
      <c r="ICU24" s="263"/>
      <c r="ICV24" s="263"/>
      <c r="ICW24" s="263"/>
      <c r="ICX24" s="263"/>
      <c r="ICY24" s="263"/>
      <c r="ICZ24" s="263"/>
      <c r="IDA24" s="263"/>
      <c r="IDB24" s="263"/>
      <c r="IDC24" s="263"/>
      <c r="IDD24" s="263"/>
      <c r="IDE24" s="263"/>
      <c r="IDF24" s="263"/>
      <c r="IDG24" s="263"/>
      <c r="IDH24" s="263"/>
      <c r="IDI24" s="263"/>
      <c r="IDJ24" s="263"/>
      <c r="IDK24" s="263"/>
      <c r="IDL24" s="263"/>
      <c r="IDM24" s="263"/>
      <c r="IDN24" s="263"/>
      <c r="IDO24" s="263"/>
      <c r="IDP24" s="263"/>
      <c r="IDQ24" s="263"/>
      <c r="IDR24" s="263"/>
      <c r="IDS24" s="263"/>
      <c r="IDT24" s="263"/>
      <c r="IDU24" s="263"/>
      <c r="IDV24" s="263"/>
      <c r="IDW24" s="263"/>
      <c r="IDX24" s="263"/>
      <c r="IDY24" s="263"/>
      <c r="IDZ24" s="263"/>
      <c r="IEA24" s="263"/>
      <c r="IEB24" s="263"/>
      <c r="IEC24" s="263"/>
      <c r="IED24" s="263"/>
      <c r="IEE24" s="263"/>
      <c r="IEF24" s="263"/>
      <c r="IEG24" s="263"/>
      <c r="IEH24" s="263"/>
      <c r="IEI24" s="263"/>
      <c r="IEJ24" s="263"/>
      <c r="IEK24" s="263"/>
      <c r="IEL24" s="263"/>
      <c r="IEM24" s="263"/>
      <c r="IEN24" s="263"/>
      <c r="IEO24" s="263"/>
      <c r="IEP24" s="263"/>
      <c r="IEQ24" s="263"/>
      <c r="IER24" s="263"/>
      <c r="IES24" s="263"/>
      <c r="IET24" s="263"/>
      <c r="IEU24" s="263"/>
      <c r="IEV24" s="263"/>
      <c r="IEW24" s="263"/>
      <c r="IEX24" s="263"/>
      <c r="IEY24" s="263"/>
      <c r="IEZ24" s="263"/>
      <c r="IFA24" s="263"/>
      <c r="IFB24" s="263"/>
      <c r="IFC24" s="263"/>
      <c r="IFD24" s="263"/>
      <c r="IFE24" s="263"/>
      <c r="IFF24" s="263"/>
      <c r="IFG24" s="263"/>
      <c r="IFH24" s="263"/>
      <c r="IFI24" s="263"/>
      <c r="IFJ24" s="263"/>
      <c r="IFK24" s="263"/>
      <c r="IFL24" s="263"/>
      <c r="IFM24" s="263"/>
      <c r="IFN24" s="263"/>
      <c r="IFO24" s="263"/>
      <c r="IFP24" s="263"/>
      <c r="IFQ24" s="263"/>
      <c r="IFR24" s="263"/>
      <c r="IFS24" s="263"/>
      <c r="IFT24" s="263"/>
      <c r="IFU24" s="263"/>
      <c r="IFV24" s="263"/>
      <c r="IFW24" s="263"/>
      <c r="IFX24" s="263"/>
      <c r="IFY24" s="263"/>
      <c r="IFZ24" s="263"/>
      <c r="IGA24" s="263"/>
      <c r="IGB24" s="263"/>
      <c r="IGC24" s="263"/>
      <c r="IGD24" s="263"/>
      <c r="IGE24" s="263"/>
      <c r="IGF24" s="263"/>
      <c r="IGG24" s="263"/>
      <c r="IGH24" s="263"/>
      <c r="IGI24" s="263"/>
      <c r="IGJ24" s="263"/>
      <c r="IGK24" s="263"/>
      <c r="IGL24" s="263"/>
      <c r="IGM24" s="263"/>
      <c r="IGN24" s="263"/>
      <c r="IGO24" s="263"/>
      <c r="IGP24" s="263"/>
      <c r="IGQ24" s="263"/>
      <c r="IGR24" s="263"/>
      <c r="IGS24" s="263"/>
      <c r="IGT24" s="263"/>
      <c r="IGU24" s="263"/>
      <c r="IGV24" s="263"/>
      <c r="IGW24" s="263"/>
      <c r="IGX24" s="263"/>
      <c r="IGY24" s="263"/>
      <c r="IGZ24" s="263"/>
      <c r="IHA24" s="263"/>
      <c r="IHB24" s="263"/>
      <c r="IHC24" s="263"/>
      <c r="IHD24" s="263"/>
      <c r="IHE24" s="263"/>
      <c r="IHF24" s="263"/>
      <c r="IHG24" s="263"/>
      <c r="IHH24" s="263"/>
      <c r="IHI24" s="263"/>
      <c r="IHJ24" s="263"/>
      <c r="IHK24" s="263"/>
      <c r="IHL24" s="263"/>
      <c r="IHM24" s="263"/>
      <c r="IHN24" s="263"/>
      <c r="IHO24" s="263"/>
      <c r="IHP24" s="263"/>
      <c r="IHQ24" s="263"/>
      <c r="IHR24" s="263"/>
      <c r="IHS24" s="263"/>
      <c r="IHT24" s="263"/>
      <c r="IHU24" s="263"/>
      <c r="IHV24" s="263"/>
      <c r="IHW24" s="263"/>
      <c r="IHX24" s="263"/>
      <c r="IHY24" s="263"/>
      <c r="IHZ24" s="263"/>
      <c r="IIA24" s="263"/>
      <c r="IIB24" s="263"/>
      <c r="IIC24" s="263"/>
      <c r="IID24" s="263"/>
      <c r="IIE24" s="263"/>
      <c r="IIF24" s="263"/>
      <c r="IIG24" s="263"/>
      <c r="IIH24" s="263"/>
      <c r="III24" s="263"/>
      <c r="IIJ24" s="263"/>
      <c r="IIK24" s="263"/>
      <c r="IIL24" s="263"/>
      <c r="IIM24" s="263"/>
      <c r="IIN24" s="263"/>
      <c r="IIO24" s="263"/>
      <c r="IIP24" s="263"/>
      <c r="IIQ24" s="263"/>
      <c r="IIR24" s="263"/>
      <c r="IIS24" s="263"/>
      <c r="IIT24" s="263"/>
      <c r="IIU24" s="263"/>
      <c r="IIV24" s="263"/>
      <c r="IIW24" s="263"/>
      <c r="IIX24" s="263"/>
      <c r="IIY24" s="263"/>
      <c r="IIZ24" s="263"/>
      <c r="IJA24" s="263"/>
      <c r="IJB24" s="263"/>
      <c r="IJC24" s="263"/>
      <c r="IJD24" s="263"/>
      <c r="IJE24" s="263"/>
      <c r="IJF24" s="263"/>
      <c r="IJG24" s="263"/>
      <c r="IJH24" s="263"/>
      <c r="IJI24" s="263"/>
      <c r="IJJ24" s="263"/>
      <c r="IJK24" s="263"/>
      <c r="IJL24" s="263"/>
      <c r="IJM24" s="263"/>
      <c r="IJN24" s="263"/>
      <c r="IJO24" s="263"/>
      <c r="IJP24" s="263"/>
      <c r="IJQ24" s="263"/>
      <c r="IJR24" s="263"/>
      <c r="IJS24" s="263"/>
      <c r="IJT24" s="263"/>
      <c r="IJU24" s="263"/>
      <c r="IJV24" s="263"/>
      <c r="IJW24" s="263"/>
      <c r="IJX24" s="263"/>
      <c r="IJY24" s="263"/>
      <c r="IJZ24" s="263"/>
      <c r="IKA24" s="263"/>
      <c r="IKB24" s="263"/>
      <c r="IKC24" s="263"/>
      <c r="IKD24" s="263"/>
      <c r="IKE24" s="263"/>
      <c r="IKF24" s="263"/>
      <c r="IKG24" s="263"/>
      <c r="IKH24" s="263"/>
      <c r="IKI24" s="263"/>
      <c r="IKJ24" s="263"/>
      <c r="IKK24" s="263"/>
      <c r="IKL24" s="263"/>
      <c r="IKM24" s="263"/>
      <c r="IKN24" s="263"/>
      <c r="IKO24" s="263"/>
      <c r="IKP24" s="263"/>
      <c r="IKQ24" s="263"/>
      <c r="IKR24" s="263"/>
      <c r="IKS24" s="263"/>
      <c r="IKT24" s="263"/>
      <c r="IKU24" s="263"/>
      <c r="IKV24" s="263"/>
      <c r="IKW24" s="263"/>
      <c r="IKX24" s="263"/>
      <c r="IKY24" s="263"/>
      <c r="IKZ24" s="263"/>
      <c r="ILA24" s="263"/>
      <c r="ILB24" s="263"/>
      <c r="ILC24" s="263"/>
      <c r="ILD24" s="263"/>
      <c r="ILE24" s="263"/>
      <c r="ILF24" s="263"/>
      <c r="ILG24" s="263"/>
      <c r="ILH24" s="263"/>
      <c r="ILI24" s="263"/>
      <c r="ILJ24" s="263"/>
      <c r="ILK24" s="263"/>
      <c r="ILL24" s="263"/>
      <c r="ILM24" s="263"/>
      <c r="ILN24" s="263"/>
      <c r="ILO24" s="263"/>
      <c r="ILP24" s="263"/>
      <c r="ILQ24" s="263"/>
      <c r="ILR24" s="263"/>
      <c r="ILS24" s="263"/>
      <c r="ILT24" s="263"/>
      <c r="ILU24" s="263"/>
      <c r="ILV24" s="263"/>
      <c r="ILW24" s="263"/>
      <c r="ILX24" s="263"/>
      <c r="ILY24" s="263"/>
      <c r="ILZ24" s="263"/>
      <c r="IMA24" s="263"/>
      <c r="IMB24" s="263"/>
      <c r="IMC24" s="263"/>
      <c r="IMD24" s="263"/>
      <c r="IME24" s="263"/>
      <c r="IMF24" s="263"/>
      <c r="IMG24" s="263"/>
      <c r="IMH24" s="263"/>
      <c r="IMI24" s="263"/>
      <c r="IMJ24" s="263"/>
      <c r="IMK24" s="263"/>
      <c r="IML24" s="263"/>
      <c r="IMM24" s="263"/>
      <c r="IMN24" s="263"/>
      <c r="IMO24" s="263"/>
      <c r="IMP24" s="263"/>
      <c r="IMQ24" s="263"/>
      <c r="IMR24" s="263"/>
      <c r="IMS24" s="263"/>
      <c r="IMT24" s="263"/>
      <c r="IMU24" s="263"/>
      <c r="IMV24" s="263"/>
      <c r="IMW24" s="263"/>
      <c r="IMX24" s="263"/>
      <c r="IMY24" s="263"/>
      <c r="IMZ24" s="263"/>
      <c r="INA24" s="263"/>
      <c r="INB24" s="263"/>
      <c r="INC24" s="263"/>
      <c r="IND24" s="263"/>
      <c r="INE24" s="263"/>
      <c r="INF24" s="263"/>
      <c r="ING24" s="263"/>
      <c r="INH24" s="263"/>
      <c r="INI24" s="263"/>
      <c r="INJ24" s="263"/>
      <c r="INK24" s="263"/>
      <c r="INL24" s="263"/>
      <c r="INM24" s="263"/>
      <c r="INN24" s="263"/>
      <c r="INO24" s="263"/>
      <c r="INP24" s="263"/>
      <c r="INQ24" s="263"/>
      <c r="INR24" s="263"/>
      <c r="INS24" s="263"/>
      <c r="INT24" s="263"/>
      <c r="INU24" s="263"/>
      <c r="INV24" s="263"/>
      <c r="INW24" s="263"/>
      <c r="INX24" s="263"/>
      <c r="INY24" s="263"/>
      <c r="INZ24" s="263"/>
      <c r="IOA24" s="263"/>
      <c r="IOB24" s="263"/>
      <c r="IOC24" s="263"/>
      <c r="IOD24" s="263"/>
      <c r="IOE24" s="263"/>
      <c r="IOF24" s="263"/>
      <c r="IOG24" s="263"/>
      <c r="IOH24" s="263"/>
      <c r="IOI24" s="263"/>
      <c r="IOJ24" s="263"/>
      <c r="IOK24" s="263"/>
      <c r="IOL24" s="263"/>
      <c r="IOM24" s="263"/>
      <c r="ION24" s="263"/>
      <c r="IOO24" s="263"/>
      <c r="IOP24" s="263"/>
      <c r="IOQ24" s="263"/>
      <c r="IOR24" s="263"/>
      <c r="IOS24" s="263"/>
      <c r="IOT24" s="263"/>
      <c r="IOU24" s="263"/>
      <c r="IOV24" s="263"/>
      <c r="IOW24" s="263"/>
      <c r="IOX24" s="263"/>
      <c r="IOY24" s="263"/>
      <c r="IOZ24" s="263"/>
      <c r="IPA24" s="263"/>
      <c r="IPB24" s="263"/>
      <c r="IPC24" s="263"/>
      <c r="IPD24" s="263"/>
      <c r="IPE24" s="263"/>
      <c r="IPF24" s="263"/>
      <c r="IPG24" s="263"/>
      <c r="IPH24" s="263"/>
      <c r="IPI24" s="263"/>
      <c r="IPJ24" s="263"/>
      <c r="IPK24" s="263"/>
      <c r="IPL24" s="263"/>
      <c r="IPM24" s="263"/>
      <c r="IPN24" s="263"/>
      <c r="IPO24" s="263"/>
      <c r="IPP24" s="263"/>
      <c r="IPQ24" s="263"/>
      <c r="IPR24" s="263"/>
      <c r="IPS24" s="263"/>
      <c r="IPT24" s="263"/>
      <c r="IPU24" s="263"/>
      <c r="IPV24" s="263"/>
      <c r="IPW24" s="263"/>
      <c r="IPX24" s="263"/>
      <c r="IPY24" s="263"/>
      <c r="IPZ24" s="263"/>
      <c r="IQA24" s="263"/>
      <c r="IQB24" s="263"/>
      <c r="IQC24" s="263"/>
      <c r="IQD24" s="263"/>
      <c r="IQE24" s="263"/>
      <c r="IQF24" s="263"/>
      <c r="IQG24" s="263"/>
      <c r="IQH24" s="263"/>
      <c r="IQI24" s="263"/>
      <c r="IQJ24" s="263"/>
      <c r="IQK24" s="263"/>
      <c r="IQL24" s="263"/>
      <c r="IQM24" s="263"/>
      <c r="IQN24" s="263"/>
      <c r="IQO24" s="263"/>
      <c r="IQP24" s="263"/>
      <c r="IQQ24" s="263"/>
      <c r="IQR24" s="263"/>
      <c r="IQS24" s="263"/>
      <c r="IQT24" s="263"/>
      <c r="IQU24" s="263"/>
      <c r="IQV24" s="263"/>
      <c r="IQW24" s="263"/>
      <c r="IQX24" s="263"/>
      <c r="IQY24" s="263"/>
      <c r="IQZ24" s="263"/>
      <c r="IRA24" s="263"/>
      <c r="IRB24" s="263"/>
      <c r="IRC24" s="263"/>
      <c r="IRD24" s="263"/>
      <c r="IRE24" s="263"/>
      <c r="IRF24" s="263"/>
      <c r="IRG24" s="263"/>
      <c r="IRH24" s="263"/>
      <c r="IRI24" s="263"/>
      <c r="IRJ24" s="263"/>
      <c r="IRK24" s="263"/>
      <c r="IRL24" s="263"/>
      <c r="IRM24" s="263"/>
      <c r="IRN24" s="263"/>
      <c r="IRO24" s="263"/>
      <c r="IRP24" s="263"/>
      <c r="IRQ24" s="263"/>
      <c r="IRR24" s="263"/>
      <c r="IRS24" s="263"/>
      <c r="IRT24" s="263"/>
      <c r="IRU24" s="263"/>
      <c r="IRV24" s="263"/>
      <c r="IRW24" s="263"/>
      <c r="IRX24" s="263"/>
      <c r="IRY24" s="263"/>
      <c r="IRZ24" s="263"/>
      <c r="ISA24" s="263"/>
      <c r="ISB24" s="263"/>
      <c r="ISC24" s="263"/>
      <c r="ISD24" s="263"/>
      <c r="ISE24" s="263"/>
      <c r="ISF24" s="263"/>
      <c r="ISG24" s="263"/>
      <c r="ISH24" s="263"/>
      <c r="ISI24" s="263"/>
      <c r="ISJ24" s="263"/>
      <c r="ISK24" s="263"/>
      <c r="ISL24" s="263"/>
      <c r="ISM24" s="263"/>
      <c r="ISN24" s="263"/>
      <c r="ISO24" s="263"/>
      <c r="ISP24" s="263"/>
      <c r="ISQ24" s="263"/>
      <c r="ISR24" s="263"/>
      <c r="ISS24" s="263"/>
      <c r="IST24" s="263"/>
      <c r="ISU24" s="263"/>
      <c r="ISV24" s="263"/>
      <c r="ISW24" s="263"/>
      <c r="ISX24" s="263"/>
      <c r="ISY24" s="263"/>
      <c r="ISZ24" s="263"/>
      <c r="ITA24" s="263"/>
      <c r="ITB24" s="263"/>
      <c r="ITC24" s="263"/>
      <c r="ITD24" s="263"/>
      <c r="ITE24" s="263"/>
      <c r="ITF24" s="263"/>
      <c r="ITG24" s="263"/>
      <c r="ITH24" s="263"/>
      <c r="ITI24" s="263"/>
      <c r="ITJ24" s="263"/>
      <c r="ITK24" s="263"/>
      <c r="ITL24" s="263"/>
      <c r="ITM24" s="263"/>
      <c r="ITN24" s="263"/>
      <c r="ITO24" s="263"/>
      <c r="ITP24" s="263"/>
      <c r="ITQ24" s="263"/>
      <c r="ITR24" s="263"/>
      <c r="ITS24" s="263"/>
      <c r="ITT24" s="263"/>
      <c r="ITU24" s="263"/>
      <c r="ITV24" s="263"/>
      <c r="ITW24" s="263"/>
      <c r="ITX24" s="263"/>
      <c r="ITY24" s="263"/>
      <c r="ITZ24" s="263"/>
      <c r="IUA24" s="263"/>
      <c r="IUB24" s="263"/>
      <c r="IUC24" s="263"/>
      <c r="IUD24" s="263"/>
      <c r="IUE24" s="263"/>
      <c r="IUF24" s="263"/>
      <c r="IUG24" s="263"/>
      <c r="IUH24" s="263"/>
      <c r="IUI24" s="263"/>
      <c r="IUJ24" s="263"/>
      <c r="IUK24" s="263"/>
      <c r="IUL24" s="263"/>
      <c r="IUM24" s="263"/>
      <c r="IUN24" s="263"/>
      <c r="IUO24" s="263"/>
      <c r="IUP24" s="263"/>
      <c r="IUQ24" s="263"/>
      <c r="IUR24" s="263"/>
      <c r="IUS24" s="263"/>
      <c r="IUT24" s="263"/>
      <c r="IUU24" s="263"/>
      <c r="IUV24" s="263"/>
      <c r="IUW24" s="263"/>
      <c r="IUX24" s="263"/>
      <c r="IUY24" s="263"/>
      <c r="IUZ24" s="263"/>
      <c r="IVA24" s="263"/>
      <c r="IVB24" s="263"/>
      <c r="IVC24" s="263"/>
      <c r="IVD24" s="263"/>
      <c r="IVE24" s="263"/>
      <c r="IVF24" s="263"/>
      <c r="IVG24" s="263"/>
      <c r="IVH24" s="263"/>
      <c r="IVI24" s="263"/>
      <c r="IVJ24" s="263"/>
      <c r="IVK24" s="263"/>
      <c r="IVL24" s="263"/>
      <c r="IVM24" s="263"/>
      <c r="IVN24" s="263"/>
      <c r="IVO24" s="263"/>
      <c r="IVP24" s="263"/>
      <c r="IVQ24" s="263"/>
      <c r="IVR24" s="263"/>
      <c r="IVS24" s="263"/>
      <c r="IVT24" s="263"/>
      <c r="IVU24" s="263"/>
      <c r="IVV24" s="263"/>
      <c r="IVW24" s="263"/>
      <c r="IVX24" s="263"/>
      <c r="IVY24" s="263"/>
      <c r="IVZ24" s="263"/>
      <c r="IWA24" s="263"/>
      <c r="IWB24" s="263"/>
      <c r="IWC24" s="263"/>
      <c r="IWD24" s="263"/>
      <c r="IWE24" s="263"/>
      <c r="IWF24" s="263"/>
      <c r="IWG24" s="263"/>
      <c r="IWH24" s="263"/>
      <c r="IWI24" s="263"/>
      <c r="IWJ24" s="263"/>
      <c r="IWK24" s="263"/>
      <c r="IWL24" s="263"/>
      <c r="IWM24" s="263"/>
      <c r="IWN24" s="263"/>
      <c r="IWO24" s="263"/>
      <c r="IWP24" s="263"/>
      <c r="IWQ24" s="263"/>
      <c r="IWR24" s="263"/>
      <c r="IWS24" s="263"/>
      <c r="IWT24" s="263"/>
      <c r="IWU24" s="263"/>
      <c r="IWV24" s="263"/>
      <c r="IWW24" s="263"/>
      <c r="IWX24" s="263"/>
      <c r="IWY24" s="263"/>
      <c r="IWZ24" s="263"/>
      <c r="IXA24" s="263"/>
      <c r="IXB24" s="263"/>
      <c r="IXC24" s="263"/>
      <c r="IXD24" s="263"/>
      <c r="IXE24" s="263"/>
      <c r="IXF24" s="263"/>
      <c r="IXG24" s="263"/>
      <c r="IXH24" s="263"/>
      <c r="IXI24" s="263"/>
      <c r="IXJ24" s="263"/>
      <c r="IXK24" s="263"/>
      <c r="IXL24" s="263"/>
      <c r="IXM24" s="263"/>
      <c r="IXN24" s="263"/>
      <c r="IXO24" s="263"/>
      <c r="IXP24" s="263"/>
      <c r="IXQ24" s="263"/>
      <c r="IXR24" s="263"/>
      <c r="IXS24" s="263"/>
      <c r="IXT24" s="263"/>
      <c r="IXU24" s="263"/>
      <c r="IXV24" s="263"/>
      <c r="IXW24" s="263"/>
      <c r="IXX24" s="263"/>
      <c r="IXY24" s="263"/>
      <c r="IXZ24" s="263"/>
      <c r="IYA24" s="263"/>
      <c r="IYB24" s="263"/>
      <c r="IYC24" s="263"/>
      <c r="IYD24" s="263"/>
      <c r="IYE24" s="263"/>
      <c r="IYF24" s="263"/>
      <c r="IYG24" s="263"/>
      <c r="IYH24" s="263"/>
      <c r="IYI24" s="263"/>
      <c r="IYJ24" s="263"/>
      <c r="IYK24" s="263"/>
      <c r="IYL24" s="263"/>
      <c r="IYM24" s="263"/>
      <c r="IYN24" s="263"/>
      <c r="IYO24" s="263"/>
      <c r="IYP24" s="263"/>
      <c r="IYQ24" s="263"/>
      <c r="IYR24" s="263"/>
      <c r="IYS24" s="263"/>
      <c r="IYT24" s="263"/>
      <c r="IYU24" s="263"/>
      <c r="IYV24" s="263"/>
      <c r="IYW24" s="263"/>
      <c r="IYX24" s="263"/>
      <c r="IYY24" s="263"/>
      <c r="IYZ24" s="263"/>
      <c r="IZA24" s="263"/>
      <c r="IZB24" s="263"/>
      <c r="IZC24" s="263"/>
      <c r="IZD24" s="263"/>
      <c r="IZE24" s="263"/>
      <c r="IZF24" s="263"/>
      <c r="IZG24" s="263"/>
      <c r="IZH24" s="263"/>
      <c r="IZI24" s="263"/>
      <c r="IZJ24" s="263"/>
      <c r="IZK24" s="263"/>
      <c r="IZL24" s="263"/>
      <c r="IZM24" s="263"/>
      <c r="IZN24" s="263"/>
      <c r="IZO24" s="263"/>
      <c r="IZP24" s="263"/>
      <c r="IZQ24" s="263"/>
      <c r="IZR24" s="263"/>
      <c r="IZS24" s="263"/>
      <c r="IZT24" s="263"/>
      <c r="IZU24" s="263"/>
      <c r="IZV24" s="263"/>
      <c r="IZW24" s="263"/>
      <c r="IZX24" s="263"/>
      <c r="IZY24" s="263"/>
      <c r="IZZ24" s="263"/>
      <c r="JAA24" s="263"/>
      <c r="JAB24" s="263"/>
      <c r="JAC24" s="263"/>
      <c r="JAD24" s="263"/>
      <c r="JAE24" s="263"/>
      <c r="JAF24" s="263"/>
      <c r="JAG24" s="263"/>
      <c r="JAH24" s="263"/>
      <c r="JAI24" s="263"/>
      <c r="JAJ24" s="263"/>
      <c r="JAK24" s="263"/>
      <c r="JAL24" s="263"/>
      <c r="JAM24" s="263"/>
      <c r="JAN24" s="263"/>
      <c r="JAO24" s="263"/>
      <c r="JAP24" s="263"/>
      <c r="JAQ24" s="263"/>
      <c r="JAR24" s="263"/>
      <c r="JAS24" s="263"/>
      <c r="JAT24" s="263"/>
      <c r="JAU24" s="263"/>
      <c r="JAV24" s="263"/>
      <c r="JAW24" s="263"/>
      <c r="JAX24" s="263"/>
      <c r="JAY24" s="263"/>
      <c r="JAZ24" s="263"/>
      <c r="JBA24" s="263"/>
      <c r="JBB24" s="263"/>
      <c r="JBC24" s="263"/>
      <c r="JBD24" s="263"/>
      <c r="JBE24" s="263"/>
      <c r="JBF24" s="263"/>
      <c r="JBG24" s="263"/>
      <c r="JBH24" s="263"/>
      <c r="JBI24" s="263"/>
      <c r="JBJ24" s="263"/>
      <c r="JBK24" s="263"/>
      <c r="JBL24" s="263"/>
      <c r="JBM24" s="263"/>
      <c r="JBN24" s="263"/>
      <c r="JBO24" s="263"/>
      <c r="JBP24" s="263"/>
      <c r="JBQ24" s="263"/>
      <c r="JBR24" s="263"/>
      <c r="JBS24" s="263"/>
      <c r="JBT24" s="263"/>
      <c r="JBU24" s="263"/>
      <c r="JBV24" s="263"/>
      <c r="JBW24" s="263"/>
      <c r="JBX24" s="263"/>
      <c r="JBY24" s="263"/>
      <c r="JBZ24" s="263"/>
      <c r="JCA24" s="263"/>
      <c r="JCB24" s="263"/>
      <c r="JCC24" s="263"/>
      <c r="JCD24" s="263"/>
      <c r="JCE24" s="263"/>
      <c r="JCF24" s="263"/>
      <c r="JCG24" s="263"/>
      <c r="JCH24" s="263"/>
      <c r="JCI24" s="263"/>
      <c r="JCJ24" s="263"/>
      <c r="JCK24" s="263"/>
      <c r="JCL24" s="263"/>
      <c r="JCM24" s="263"/>
      <c r="JCN24" s="263"/>
      <c r="JCO24" s="263"/>
      <c r="JCP24" s="263"/>
      <c r="JCQ24" s="263"/>
      <c r="JCR24" s="263"/>
      <c r="JCS24" s="263"/>
      <c r="JCT24" s="263"/>
      <c r="JCU24" s="263"/>
      <c r="JCV24" s="263"/>
      <c r="JCW24" s="263"/>
      <c r="JCX24" s="263"/>
      <c r="JCY24" s="263"/>
      <c r="JCZ24" s="263"/>
      <c r="JDA24" s="263"/>
      <c r="JDB24" s="263"/>
      <c r="JDC24" s="263"/>
      <c r="JDD24" s="263"/>
      <c r="JDE24" s="263"/>
      <c r="JDF24" s="263"/>
      <c r="JDG24" s="263"/>
      <c r="JDH24" s="263"/>
      <c r="JDI24" s="263"/>
      <c r="JDJ24" s="263"/>
      <c r="JDK24" s="263"/>
      <c r="JDL24" s="263"/>
      <c r="JDM24" s="263"/>
      <c r="JDN24" s="263"/>
      <c r="JDO24" s="263"/>
      <c r="JDP24" s="263"/>
      <c r="JDQ24" s="263"/>
      <c r="JDR24" s="263"/>
      <c r="JDS24" s="263"/>
      <c r="JDT24" s="263"/>
      <c r="JDU24" s="263"/>
      <c r="JDV24" s="263"/>
      <c r="JDW24" s="263"/>
      <c r="JDX24" s="263"/>
      <c r="JDY24" s="263"/>
      <c r="JDZ24" s="263"/>
      <c r="JEA24" s="263"/>
      <c r="JEB24" s="263"/>
      <c r="JEC24" s="263"/>
      <c r="JED24" s="263"/>
      <c r="JEE24" s="263"/>
      <c r="JEF24" s="263"/>
      <c r="JEG24" s="263"/>
      <c r="JEH24" s="263"/>
      <c r="JEI24" s="263"/>
      <c r="JEJ24" s="263"/>
      <c r="JEK24" s="263"/>
      <c r="JEL24" s="263"/>
      <c r="JEM24" s="263"/>
      <c r="JEN24" s="263"/>
      <c r="JEO24" s="263"/>
      <c r="JEP24" s="263"/>
      <c r="JEQ24" s="263"/>
      <c r="JER24" s="263"/>
      <c r="JES24" s="263"/>
      <c r="JET24" s="263"/>
      <c r="JEU24" s="263"/>
      <c r="JEV24" s="263"/>
      <c r="JEW24" s="263"/>
      <c r="JEX24" s="263"/>
      <c r="JEY24" s="263"/>
      <c r="JEZ24" s="263"/>
      <c r="JFA24" s="263"/>
      <c r="JFB24" s="263"/>
      <c r="JFC24" s="263"/>
      <c r="JFD24" s="263"/>
      <c r="JFE24" s="263"/>
      <c r="JFF24" s="263"/>
      <c r="JFG24" s="263"/>
      <c r="JFH24" s="263"/>
      <c r="JFI24" s="263"/>
      <c r="JFJ24" s="263"/>
      <c r="JFK24" s="263"/>
      <c r="JFL24" s="263"/>
      <c r="JFM24" s="263"/>
      <c r="JFN24" s="263"/>
      <c r="JFO24" s="263"/>
      <c r="JFP24" s="263"/>
      <c r="JFQ24" s="263"/>
      <c r="JFR24" s="263"/>
      <c r="JFS24" s="263"/>
      <c r="JFT24" s="263"/>
      <c r="JFU24" s="263"/>
      <c r="JFV24" s="263"/>
      <c r="JFW24" s="263"/>
      <c r="JFX24" s="263"/>
      <c r="JFY24" s="263"/>
      <c r="JFZ24" s="263"/>
      <c r="JGA24" s="263"/>
      <c r="JGB24" s="263"/>
      <c r="JGC24" s="263"/>
      <c r="JGD24" s="263"/>
      <c r="JGE24" s="263"/>
      <c r="JGF24" s="263"/>
      <c r="JGG24" s="263"/>
      <c r="JGH24" s="263"/>
      <c r="JGI24" s="263"/>
      <c r="JGJ24" s="263"/>
      <c r="JGK24" s="263"/>
      <c r="JGL24" s="263"/>
      <c r="JGM24" s="263"/>
      <c r="JGN24" s="263"/>
      <c r="JGO24" s="263"/>
      <c r="JGP24" s="263"/>
      <c r="JGQ24" s="263"/>
      <c r="JGR24" s="263"/>
      <c r="JGS24" s="263"/>
      <c r="JGT24" s="263"/>
      <c r="JGU24" s="263"/>
      <c r="JGV24" s="263"/>
      <c r="JGW24" s="263"/>
      <c r="JGX24" s="263"/>
      <c r="JGY24" s="263"/>
      <c r="JGZ24" s="263"/>
      <c r="JHA24" s="263"/>
      <c r="JHB24" s="263"/>
      <c r="JHC24" s="263"/>
      <c r="JHD24" s="263"/>
      <c r="JHE24" s="263"/>
      <c r="JHF24" s="263"/>
      <c r="JHG24" s="263"/>
      <c r="JHH24" s="263"/>
      <c r="JHI24" s="263"/>
      <c r="JHJ24" s="263"/>
      <c r="JHK24" s="263"/>
      <c r="JHL24" s="263"/>
      <c r="JHM24" s="263"/>
      <c r="JHN24" s="263"/>
      <c r="JHO24" s="263"/>
      <c r="JHP24" s="263"/>
      <c r="JHQ24" s="263"/>
      <c r="JHR24" s="263"/>
      <c r="JHS24" s="263"/>
      <c r="JHT24" s="263"/>
      <c r="JHU24" s="263"/>
      <c r="JHV24" s="263"/>
      <c r="JHW24" s="263"/>
      <c r="JHX24" s="263"/>
      <c r="JHY24" s="263"/>
      <c r="JHZ24" s="263"/>
      <c r="JIA24" s="263"/>
      <c r="JIB24" s="263"/>
      <c r="JIC24" s="263"/>
      <c r="JID24" s="263"/>
      <c r="JIE24" s="263"/>
      <c r="JIF24" s="263"/>
      <c r="JIG24" s="263"/>
      <c r="JIH24" s="263"/>
      <c r="JII24" s="263"/>
      <c r="JIJ24" s="263"/>
      <c r="JIK24" s="263"/>
      <c r="JIL24" s="263"/>
      <c r="JIM24" s="263"/>
      <c r="JIN24" s="263"/>
      <c r="JIO24" s="263"/>
      <c r="JIP24" s="263"/>
      <c r="JIQ24" s="263"/>
      <c r="JIR24" s="263"/>
      <c r="JIS24" s="263"/>
      <c r="JIT24" s="263"/>
      <c r="JIU24" s="263"/>
      <c r="JIV24" s="263"/>
      <c r="JIW24" s="263"/>
      <c r="JIX24" s="263"/>
      <c r="JIY24" s="263"/>
      <c r="JIZ24" s="263"/>
      <c r="JJA24" s="263"/>
      <c r="JJB24" s="263"/>
      <c r="JJC24" s="263"/>
      <c r="JJD24" s="263"/>
      <c r="JJE24" s="263"/>
      <c r="JJF24" s="263"/>
      <c r="JJG24" s="263"/>
      <c r="JJH24" s="263"/>
      <c r="JJI24" s="263"/>
      <c r="JJJ24" s="263"/>
      <c r="JJK24" s="263"/>
      <c r="JJL24" s="263"/>
      <c r="JJM24" s="263"/>
      <c r="JJN24" s="263"/>
      <c r="JJO24" s="263"/>
      <c r="JJP24" s="263"/>
      <c r="JJQ24" s="263"/>
      <c r="JJR24" s="263"/>
      <c r="JJS24" s="263"/>
      <c r="JJT24" s="263"/>
      <c r="JJU24" s="263"/>
      <c r="JJV24" s="263"/>
      <c r="JJW24" s="263"/>
      <c r="JJX24" s="263"/>
      <c r="JJY24" s="263"/>
      <c r="JJZ24" s="263"/>
      <c r="JKA24" s="263"/>
      <c r="JKB24" s="263"/>
      <c r="JKC24" s="263"/>
      <c r="JKD24" s="263"/>
      <c r="JKE24" s="263"/>
      <c r="JKF24" s="263"/>
      <c r="JKG24" s="263"/>
      <c r="JKH24" s="263"/>
      <c r="JKI24" s="263"/>
      <c r="JKJ24" s="263"/>
      <c r="JKK24" s="263"/>
      <c r="JKL24" s="263"/>
      <c r="JKM24" s="263"/>
      <c r="JKN24" s="263"/>
      <c r="JKO24" s="263"/>
      <c r="JKP24" s="263"/>
      <c r="JKQ24" s="263"/>
      <c r="JKR24" s="263"/>
      <c r="JKS24" s="263"/>
      <c r="JKT24" s="263"/>
      <c r="JKU24" s="263"/>
      <c r="JKV24" s="263"/>
      <c r="JKW24" s="263"/>
      <c r="JKX24" s="263"/>
      <c r="JKY24" s="263"/>
      <c r="JKZ24" s="263"/>
      <c r="JLA24" s="263"/>
      <c r="JLB24" s="263"/>
      <c r="JLC24" s="263"/>
      <c r="JLD24" s="263"/>
      <c r="JLE24" s="263"/>
      <c r="JLF24" s="263"/>
      <c r="JLG24" s="263"/>
      <c r="JLH24" s="263"/>
      <c r="JLI24" s="263"/>
      <c r="JLJ24" s="263"/>
      <c r="JLK24" s="263"/>
      <c r="JLL24" s="263"/>
      <c r="JLM24" s="263"/>
      <c r="JLN24" s="263"/>
      <c r="JLO24" s="263"/>
      <c r="JLP24" s="263"/>
      <c r="JLQ24" s="263"/>
      <c r="JLR24" s="263"/>
      <c r="JLS24" s="263"/>
      <c r="JLT24" s="263"/>
      <c r="JLU24" s="263"/>
      <c r="JLV24" s="263"/>
      <c r="JLW24" s="263"/>
      <c r="JLX24" s="263"/>
      <c r="JLY24" s="263"/>
      <c r="JLZ24" s="263"/>
      <c r="JMA24" s="263"/>
      <c r="JMB24" s="263"/>
      <c r="JMC24" s="263"/>
      <c r="JMD24" s="263"/>
      <c r="JME24" s="263"/>
      <c r="JMF24" s="263"/>
      <c r="JMG24" s="263"/>
      <c r="JMH24" s="263"/>
      <c r="JMI24" s="263"/>
      <c r="JMJ24" s="263"/>
      <c r="JMK24" s="263"/>
      <c r="JML24" s="263"/>
      <c r="JMM24" s="263"/>
      <c r="JMN24" s="263"/>
      <c r="JMO24" s="263"/>
      <c r="JMP24" s="263"/>
      <c r="JMQ24" s="263"/>
      <c r="JMR24" s="263"/>
      <c r="JMS24" s="263"/>
      <c r="JMT24" s="263"/>
      <c r="JMU24" s="263"/>
      <c r="JMV24" s="263"/>
      <c r="JMW24" s="263"/>
      <c r="JMX24" s="263"/>
      <c r="JMY24" s="263"/>
      <c r="JMZ24" s="263"/>
      <c r="JNA24" s="263"/>
      <c r="JNB24" s="263"/>
      <c r="JNC24" s="263"/>
      <c r="JND24" s="263"/>
      <c r="JNE24" s="263"/>
      <c r="JNF24" s="263"/>
      <c r="JNG24" s="263"/>
      <c r="JNH24" s="263"/>
      <c r="JNI24" s="263"/>
      <c r="JNJ24" s="263"/>
      <c r="JNK24" s="263"/>
      <c r="JNL24" s="263"/>
      <c r="JNM24" s="263"/>
      <c r="JNN24" s="263"/>
      <c r="JNO24" s="263"/>
      <c r="JNP24" s="263"/>
      <c r="JNQ24" s="263"/>
      <c r="JNR24" s="263"/>
      <c r="JNS24" s="263"/>
      <c r="JNT24" s="263"/>
      <c r="JNU24" s="263"/>
      <c r="JNV24" s="263"/>
      <c r="JNW24" s="263"/>
      <c r="JNX24" s="263"/>
      <c r="JNY24" s="263"/>
      <c r="JNZ24" s="263"/>
      <c r="JOA24" s="263"/>
      <c r="JOB24" s="263"/>
      <c r="JOC24" s="263"/>
      <c r="JOD24" s="263"/>
      <c r="JOE24" s="263"/>
      <c r="JOF24" s="263"/>
      <c r="JOG24" s="263"/>
      <c r="JOH24" s="263"/>
      <c r="JOI24" s="263"/>
      <c r="JOJ24" s="263"/>
      <c r="JOK24" s="263"/>
      <c r="JOL24" s="263"/>
      <c r="JOM24" s="263"/>
      <c r="JON24" s="263"/>
      <c r="JOO24" s="263"/>
      <c r="JOP24" s="263"/>
      <c r="JOQ24" s="263"/>
      <c r="JOR24" s="263"/>
      <c r="JOS24" s="263"/>
      <c r="JOT24" s="263"/>
      <c r="JOU24" s="263"/>
      <c r="JOV24" s="263"/>
      <c r="JOW24" s="263"/>
      <c r="JOX24" s="263"/>
      <c r="JOY24" s="263"/>
      <c r="JOZ24" s="263"/>
      <c r="JPA24" s="263"/>
      <c r="JPB24" s="263"/>
      <c r="JPC24" s="263"/>
      <c r="JPD24" s="263"/>
      <c r="JPE24" s="263"/>
      <c r="JPF24" s="263"/>
      <c r="JPG24" s="263"/>
      <c r="JPH24" s="263"/>
      <c r="JPI24" s="263"/>
      <c r="JPJ24" s="263"/>
      <c r="JPK24" s="263"/>
      <c r="JPL24" s="263"/>
      <c r="JPM24" s="263"/>
      <c r="JPN24" s="263"/>
      <c r="JPO24" s="263"/>
      <c r="JPP24" s="263"/>
      <c r="JPQ24" s="263"/>
      <c r="JPR24" s="263"/>
      <c r="JPS24" s="263"/>
      <c r="JPT24" s="263"/>
      <c r="JPU24" s="263"/>
      <c r="JPV24" s="263"/>
      <c r="JPW24" s="263"/>
      <c r="JPX24" s="263"/>
      <c r="JPY24" s="263"/>
      <c r="JPZ24" s="263"/>
      <c r="JQA24" s="263"/>
      <c r="JQB24" s="263"/>
      <c r="JQC24" s="263"/>
      <c r="JQD24" s="263"/>
      <c r="JQE24" s="263"/>
      <c r="JQF24" s="263"/>
      <c r="JQG24" s="263"/>
      <c r="JQH24" s="263"/>
      <c r="JQI24" s="263"/>
      <c r="JQJ24" s="263"/>
      <c r="JQK24" s="263"/>
      <c r="JQL24" s="263"/>
      <c r="JQM24" s="263"/>
      <c r="JQN24" s="263"/>
      <c r="JQO24" s="263"/>
      <c r="JQP24" s="263"/>
      <c r="JQQ24" s="263"/>
      <c r="JQR24" s="263"/>
      <c r="JQS24" s="263"/>
      <c r="JQT24" s="263"/>
      <c r="JQU24" s="263"/>
      <c r="JQV24" s="263"/>
      <c r="JQW24" s="263"/>
      <c r="JQX24" s="263"/>
      <c r="JQY24" s="263"/>
      <c r="JQZ24" s="263"/>
      <c r="JRA24" s="263"/>
      <c r="JRB24" s="263"/>
      <c r="JRC24" s="263"/>
      <c r="JRD24" s="263"/>
      <c r="JRE24" s="263"/>
      <c r="JRF24" s="263"/>
      <c r="JRG24" s="263"/>
      <c r="JRH24" s="263"/>
      <c r="JRI24" s="263"/>
      <c r="JRJ24" s="263"/>
      <c r="JRK24" s="263"/>
      <c r="JRL24" s="263"/>
      <c r="JRM24" s="263"/>
      <c r="JRN24" s="263"/>
      <c r="JRO24" s="263"/>
      <c r="JRP24" s="263"/>
      <c r="JRQ24" s="263"/>
      <c r="JRR24" s="263"/>
      <c r="JRS24" s="263"/>
      <c r="JRT24" s="263"/>
      <c r="JRU24" s="263"/>
      <c r="JRV24" s="263"/>
      <c r="JRW24" s="263"/>
      <c r="JRX24" s="263"/>
      <c r="JRY24" s="263"/>
      <c r="JRZ24" s="263"/>
      <c r="JSA24" s="263"/>
      <c r="JSB24" s="263"/>
      <c r="JSC24" s="263"/>
      <c r="JSD24" s="263"/>
      <c r="JSE24" s="263"/>
      <c r="JSF24" s="263"/>
      <c r="JSG24" s="263"/>
      <c r="JSH24" s="263"/>
      <c r="JSI24" s="263"/>
      <c r="JSJ24" s="263"/>
      <c r="JSK24" s="263"/>
      <c r="JSL24" s="263"/>
      <c r="JSM24" s="263"/>
      <c r="JSN24" s="263"/>
      <c r="JSO24" s="263"/>
      <c r="JSP24" s="263"/>
      <c r="JSQ24" s="263"/>
      <c r="JSR24" s="263"/>
      <c r="JSS24" s="263"/>
      <c r="JST24" s="263"/>
      <c r="JSU24" s="263"/>
      <c r="JSV24" s="263"/>
      <c r="JSW24" s="263"/>
      <c r="JSX24" s="263"/>
      <c r="JSY24" s="263"/>
      <c r="JSZ24" s="263"/>
      <c r="JTA24" s="263"/>
      <c r="JTB24" s="263"/>
      <c r="JTC24" s="263"/>
      <c r="JTD24" s="263"/>
      <c r="JTE24" s="263"/>
      <c r="JTF24" s="263"/>
      <c r="JTG24" s="263"/>
      <c r="JTH24" s="263"/>
      <c r="JTI24" s="263"/>
      <c r="JTJ24" s="263"/>
      <c r="JTK24" s="263"/>
      <c r="JTL24" s="263"/>
      <c r="JTM24" s="263"/>
      <c r="JTN24" s="263"/>
      <c r="JTO24" s="263"/>
      <c r="JTP24" s="263"/>
      <c r="JTQ24" s="263"/>
      <c r="JTR24" s="263"/>
      <c r="JTS24" s="263"/>
      <c r="JTT24" s="263"/>
      <c r="JTU24" s="263"/>
      <c r="JTV24" s="263"/>
      <c r="JTW24" s="263"/>
      <c r="JTX24" s="263"/>
      <c r="JTY24" s="263"/>
      <c r="JTZ24" s="263"/>
      <c r="JUA24" s="263"/>
      <c r="JUB24" s="263"/>
      <c r="JUC24" s="263"/>
      <c r="JUD24" s="263"/>
      <c r="JUE24" s="263"/>
      <c r="JUF24" s="263"/>
      <c r="JUG24" s="263"/>
      <c r="JUH24" s="263"/>
      <c r="JUI24" s="263"/>
      <c r="JUJ24" s="263"/>
      <c r="JUK24" s="263"/>
      <c r="JUL24" s="263"/>
      <c r="JUM24" s="263"/>
      <c r="JUN24" s="263"/>
      <c r="JUO24" s="263"/>
      <c r="JUP24" s="263"/>
      <c r="JUQ24" s="263"/>
      <c r="JUR24" s="263"/>
      <c r="JUS24" s="263"/>
      <c r="JUT24" s="263"/>
      <c r="JUU24" s="263"/>
      <c r="JUV24" s="263"/>
      <c r="JUW24" s="263"/>
      <c r="JUX24" s="263"/>
      <c r="JUY24" s="263"/>
      <c r="JUZ24" s="263"/>
      <c r="JVA24" s="263"/>
      <c r="JVB24" s="263"/>
      <c r="JVC24" s="263"/>
      <c r="JVD24" s="263"/>
      <c r="JVE24" s="263"/>
      <c r="JVF24" s="263"/>
      <c r="JVG24" s="263"/>
      <c r="JVH24" s="263"/>
      <c r="JVI24" s="263"/>
      <c r="JVJ24" s="263"/>
      <c r="JVK24" s="263"/>
      <c r="JVL24" s="263"/>
      <c r="JVM24" s="263"/>
      <c r="JVN24" s="263"/>
      <c r="JVO24" s="263"/>
      <c r="JVP24" s="263"/>
      <c r="JVQ24" s="263"/>
      <c r="JVR24" s="263"/>
      <c r="JVS24" s="263"/>
      <c r="JVT24" s="263"/>
      <c r="JVU24" s="263"/>
      <c r="JVV24" s="263"/>
      <c r="JVW24" s="263"/>
      <c r="JVX24" s="263"/>
      <c r="JVY24" s="263"/>
      <c r="JVZ24" s="263"/>
      <c r="JWA24" s="263"/>
      <c r="JWB24" s="263"/>
      <c r="JWC24" s="263"/>
      <c r="JWD24" s="263"/>
      <c r="JWE24" s="263"/>
      <c r="JWF24" s="263"/>
      <c r="JWG24" s="263"/>
      <c r="JWH24" s="263"/>
      <c r="JWI24" s="263"/>
      <c r="JWJ24" s="263"/>
      <c r="JWK24" s="263"/>
      <c r="JWL24" s="263"/>
      <c r="JWM24" s="263"/>
      <c r="JWN24" s="263"/>
      <c r="JWO24" s="263"/>
      <c r="JWP24" s="263"/>
      <c r="JWQ24" s="263"/>
      <c r="JWR24" s="263"/>
      <c r="JWS24" s="263"/>
      <c r="JWT24" s="263"/>
      <c r="JWU24" s="263"/>
      <c r="JWV24" s="263"/>
      <c r="JWW24" s="263"/>
      <c r="JWX24" s="263"/>
      <c r="JWY24" s="263"/>
      <c r="JWZ24" s="263"/>
      <c r="JXA24" s="263"/>
      <c r="JXB24" s="263"/>
      <c r="JXC24" s="263"/>
      <c r="JXD24" s="263"/>
      <c r="JXE24" s="263"/>
      <c r="JXF24" s="263"/>
      <c r="JXG24" s="263"/>
      <c r="JXH24" s="263"/>
      <c r="JXI24" s="263"/>
      <c r="JXJ24" s="263"/>
      <c r="JXK24" s="263"/>
      <c r="JXL24" s="263"/>
      <c r="JXM24" s="263"/>
      <c r="JXN24" s="263"/>
      <c r="JXO24" s="263"/>
      <c r="JXP24" s="263"/>
      <c r="JXQ24" s="263"/>
      <c r="JXR24" s="263"/>
      <c r="JXS24" s="263"/>
      <c r="JXT24" s="263"/>
      <c r="JXU24" s="263"/>
      <c r="JXV24" s="263"/>
      <c r="JXW24" s="263"/>
      <c r="JXX24" s="263"/>
      <c r="JXY24" s="263"/>
      <c r="JXZ24" s="263"/>
      <c r="JYA24" s="263"/>
      <c r="JYB24" s="263"/>
      <c r="JYC24" s="263"/>
      <c r="JYD24" s="263"/>
      <c r="JYE24" s="263"/>
      <c r="JYF24" s="263"/>
      <c r="JYG24" s="263"/>
      <c r="JYH24" s="263"/>
      <c r="JYI24" s="263"/>
      <c r="JYJ24" s="263"/>
      <c r="JYK24" s="263"/>
      <c r="JYL24" s="263"/>
      <c r="JYM24" s="263"/>
      <c r="JYN24" s="263"/>
      <c r="JYO24" s="263"/>
      <c r="JYP24" s="263"/>
      <c r="JYQ24" s="263"/>
      <c r="JYR24" s="263"/>
      <c r="JYS24" s="263"/>
      <c r="JYT24" s="263"/>
      <c r="JYU24" s="263"/>
      <c r="JYV24" s="263"/>
      <c r="JYW24" s="263"/>
      <c r="JYX24" s="263"/>
      <c r="JYY24" s="263"/>
      <c r="JYZ24" s="263"/>
      <c r="JZA24" s="263"/>
      <c r="JZB24" s="263"/>
      <c r="JZC24" s="263"/>
      <c r="JZD24" s="263"/>
      <c r="JZE24" s="263"/>
      <c r="JZF24" s="263"/>
      <c r="JZG24" s="263"/>
      <c r="JZH24" s="263"/>
      <c r="JZI24" s="263"/>
      <c r="JZJ24" s="263"/>
      <c r="JZK24" s="263"/>
      <c r="JZL24" s="263"/>
      <c r="JZM24" s="263"/>
      <c r="JZN24" s="263"/>
      <c r="JZO24" s="263"/>
      <c r="JZP24" s="263"/>
      <c r="JZQ24" s="263"/>
      <c r="JZR24" s="263"/>
      <c r="JZS24" s="263"/>
      <c r="JZT24" s="263"/>
      <c r="JZU24" s="263"/>
      <c r="JZV24" s="263"/>
      <c r="JZW24" s="263"/>
      <c r="JZX24" s="263"/>
      <c r="JZY24" s="263"/>
      <c r="JZZ24" s="263"/>
      <c r="KAA24" s="263"/>
      <c r="KAB24" s="263"/>
      <c r="KAC24" s="263"/>
      <c r="KAD24" s="263"/>
      <c r="KAE24" s="263"/>
      <c r="KAF24" s="263"/>
      <c r="KAG24" s="263"/>
      <c r="KAH24" s="263"/>
      <c r="KAI24" s="263"/>
      <c r="KAJ24" s="263"/>
      <c r="KAK24" s="263"/>
      <c r="KAL24" s="263"/>
      <c r="KAM24" s="263"/>
      <c r="KAN24" s="263"/>
      <c r="KAO24" s="263"/>
      <c r="KAP24" s="263"/>
      <c r="KAQ24" s="263"/>
      <c r="KAR24" s="263"/>
      <c r="KAS24" s="263"/>
      <c r="KAT24" s="263"/>
      <c r="KAU24" s="263"/>
      <c r="KAV24" s="263"/>
      <c r="KAW24" s="263"/>
      <c r="KAX24" s="263"/>
      <c r="KAY24" s="263"/>
      <c r="KAZ24" s="263"/>
      <c r="KBA24" s="263"/>
      <c r="KBB24" s="263"/>
      <c r="KBC24" s="263"/>
      <c r="KBD24" s="263"/>
      <c r="KBE24" s="263"/>
      <c r="KBF24" s="263"/>
      <c r="KBG24" s="263"/>
      <c r="KBH24" s="263"/>
      <c r="KBI24" s="263"/>
      <c r="KBJ24" s="263"/>
      <c r="KBK24" s="263"/>
      <c r="KBL24" s="263"/>
      <c r="KBM24" s="263"/>
      <c r="KBN24" s="263"/>
      <c r="KBO24" s="263"/>
      <c r="KBP24" s="263"/>
      <c r="KBQ24" s="263"/>
      <c r="KBR24" s="263"/>
      <c r="KBS24" s="263"/>
      <c r="KBT24" s="263"/>
      <c r="KBU24" s="263"/>
      <c r="KBV24" s="263"/>
      <c r="KBW24" s="263"/>
      <c r="KBX24" s="263"/>
      <c r="KBY24" s="263"/>
      <c r="KBZ24" s="263"/>
      <c r="KCA24" s="263"/>
      <c r="KCB24" s="263"/>
      <c r="KCC24" s="263"/>
      <c r="KCD24" s="263"/>
      <c r="KCE24" s="263"/>
      <c r="KCF24" s="263"/>
      <c r="KCG24" s="263"/>
      <c r="KCH24" s="263"/>
      <c r="KCI24" s="263"/>
      <c r="KCJ24" s="263"/>
      <c r="KCK24" s="263"/>
      <c r="KCL24" s="263"/>
      <c r="KCM24" s="263"/>
      <c r="KCN24" s="263"/>
      <c r="KCO24" s="263"/>
      <c r="KCP24" s="263"/>
      <c r="KCQ24" s="263"/>
      <c r="KCR24" s="263"/>
      <c r="KCS24" s="263"/>
      <c r="KCT24" s="263"/>
      <c r="KCU24" s="263"/>
      <c r="KCV24" s="263"/>
      <c r="KCW24" s="263"/>
      <c r="KCX24" s="263"/>
      <c r="KCY24" s="263"/>
      <c r="KCZ24" s="263"/>
      <c r="KDA24" s="263"/>
      <c r="KDB24" s="263"/>
      <c r="KDC24" s="263"/>
      <c r="KDD24" s="263"/>
      <c r="KDE24" s="263"/>
      <c r="KDF24" s="263"/>
      <c r="KDG24" s="263"/>
      <c r="KDH24" s="263"/>
      <c r="KDI24" s="263"/>
      <c r="KDJ24" s="263"/>
      <c r="KDK24" s="263"/>
      <c r="KDL24" s="263"/>
      <c r="KDM24" s="263"/>
      <c r="KDN24" s="263"/>
      <c r="KDO24" s="263"/>
      <c r="KDP24" s="263"/>
      <c r="KDQ24" s="263"/>
      <c r="KDR24" s="263"/>
      <c r="KDS24" s="263"/>
      <c r="KDT24" s="263"/>
      <c r="KDU24" s="263"/>
      <c r="KDV24" s="263"/>
      <c r="KDW24" s="263"/>
      <c r="KDX24" s="263"/>
      <c r="KDY24" s="263"/>
      <c r="KDZ24" s="263"/>
      <c r="KEA24" s="263"/>
      <c r="KEB24" s="263"/>
      <c r="KEC24" s="263"/>
      <c r="KED24" s="263"/>
      <c r="KEE24" s="263"/>
      <c r="KEF24" s="263"/>
      <c r="KEG24" s="263"/>
      <c r="KEH24" s="263"/>
      <c r="KEI24" s="263"/>
      <c r="KEJ24" s="263"/>
      <c r="KEK24" s="263"/>
      <c r="KEL24" s="263"/>
      <c r="KEM24" s="263"/>
      <c r="KEN24" s="263"/>
      <c r="KEO24" s="263"/>
      <c r="KEP24" s="263"/>
      <c r="KEQ24" s="263"/>
      <c r="KER24" s="263"/>
      <c r="KES24" s="263"/>
      <c r="KET24" s="263"/>
      <c r="KEU24" s="263"/>
      <c r="KEV24" s="263"/>
      <c r="KEW24" s="263"/>
      <c r="KEX24" s="263"/>
      <c r="KEY24" s="263"/>
      <c r="KEZ24" s="263"/>
      <c r="KFA24" s="263"/>
      <c r="KFB24" s="263"/>
      <c r="KFC24" s="263"/>
      <c r="KFD24" s="263"/>
      <c r="KFE24" s="263"/>
      <c r="KFF24" s="263"/>
      <c r="KFG24" s="263"/>
      <c r="KFH24" s="263"/>
      <c r="KFI24" s="263"/>
      <c r="KFJ24" s="263"/>
      <c r="KFK24" s="263"/>
      <c r="KFL24" s="263"/>
      <c r="KFM24" s="263"/>
      <c r="KFN24" s="263"/>
      <c r="KFO24" s="263"/>
      <c r="KFP24" s="263"/>
      <c r="KFQ24" s="263"/>
      <c r="KFR24" s="263"/>
      <c r="KFS24" s="263"/>
      <c r="KFT24" s="263"/>
      <c r="KFU24" s="263"/>
      <c r="KFV24" s="263"/>
      <c r="KFW24" s="263"/>
      <c r="KFX24" s="263"/>
      <c r="KFY24" s="263"/>
      <c r="KFZ24" s="263"/>
      <c r="KGA24" s="263"/>
      <c r="KGB24" s="263"/>
      <c r="KGC24" s="263"/>
      <c r="KGD24" s="263"/>
      <c r="KGE24" s="263"/>
      <c r="KGF24" s="263"/>
      <c r="KGG24" s="263"/>
      <c r="KGH24" s="263"/>
      <c r="KGI24" s="263"/>
      <c r="KGJ24" s="263"/>
      <c r="KGK24" s="263"/>
      <c r="KGL24" s="263"/>
      <c r="KGM24" s="263"/>
      <c r="KGN24" s="263"/>
      <c r="KGO24" s="263"/>
      <c r="KGP24" s="263"/>
      <c r="KGQ24" s="263"/>
      <c r="KGR24" s="263"/>
      <c r="KGS24" s="263"/>
      <c r="KGT24" s="263"/>
      <c r="KGU24" s="263"/>
      <c r="KGV24" s="263"/>
      <c r="KGW24" s="263"/>
      <c r="KGX24" s="263"/>
      <c r="KGY24" s="263"/>
      <c r="KGZ24" s="263"/>
      <c r="KHA24" s="263"/>
      <c r="KHB24" s="263"/>
      <c r="KHC24" s="263"/>
      <c r="KHD24" s="263"/>
      <c r="KHE24" s="263"/>
      <c r="KHF24" s="263"/>
      <c r="KHG24" s="263"/>
      <c r="KHH24" s="263"/>
      <c r="KHI24" s="263"/>
      <c r="KHJ24" s="263"/>
      <c r="KHK24" s="263"/>
      <c r="KHL24" s="263"/>
      <c r="KHM24" s="263"/>
      <c r="KHN24" s="263"/>
      <c r="KHO24" s="263"/>
      <c r="KHP24" s="263"/>
      <c r="KHQ24" s="263"/>
      <c r="KHR24" s="263"/>
      <c r="KHS24" s="263"/>
      <c r="KHT24" s="263"/>
      <c r="KHU24" s="263"/>
      <c r="KHV24" s="263"/>
      <c r="KHW24" s="263"/>
      <c r="KHX24" s="263"/>
      <c r="KHY24" s="263"/>
      <c r="KHZ24" s="263"/>
      <c r="KIA24" s="263"/>
      <c r="KIB24" s="263"/>
      <c r="KIC24" s="263"/>
      <c r="KID24" s="263"/>
      <c r="KIE24" s="263"/>
      <c r="KIF24" s="263"/>
      <c r="KIG24" s="263"/>
      <c r="KIH24" s="263"/>
      <c r="KII24" s="263"/>
      <c r="KIJ24" s="263"/>
      <c r="KIK24" s="263"/>
      <c r="KIL24" s="263"/>
      <c r="KIM24" s="263"/>
      <c r="KIN24" s="263"/>
      <c r="KIO24" s="263"/>
      <c r="KIP24" s="263"/>
      <c r="KIQ24" s="263"/>
      <c r="KIR24" s="263"/>
      <c r="KIS24" s="263"/>
      <c r="KIT24" s="263"/>
      <c r="KIU24" s="263"/>
      <c r="KIV24" s="263"/>
      <c r="KIW24" s="263"/>
      <c r="KIX24" s="263"/>
      <c r="KIY24" s="263"/>
      <c r="KIZ24" s="263"/>
      <c r="KJA24" s="263"/>
      <c r="KJB24" s="263"/>
      <c r="KJC24" s="263"/>
      <c r="KJD24" s="263"/>
      <c r="KJE24" s="263"/>
      <c r="KJF24" s="263"/>
      <c r="KJG24" s="263"/>
      <c r="KJH24" s="263"/>
      <c r="KJI24" s="263"/>
      <c r="KJJ24" s="263"/>
      <c r="KJK24" s="263"/>
      <c r="KJL24" s="263"/>
      <c r="KJM24" s="263"/>
      <c r="KJN24" s="263"/>
      <c r="KJO24" s="263"/>
      <c r="KJP24" s="263"/>
      <c r="KJQ24" s="263"/>
      <c r="KJR24" s="263"/>
      <c r="KJS24" s="263"/>
      <c r="KJT24" s="263"/>
      <c r="KJU24" s="263"/>
      <c r="KJV24" s="263"/>
      <c r="KJW24" s="263"/>
      <c r="KJX24" s="263"/>
      <c r="KJY24" s="263"/>
      <c r="KJZ24" s="263"/>
      <c r="KKA24" s="263"/>
      <c r="KKB24" s="263"/>
      <c r="KKC24" s="263"/>
      <c r="KKD24" s="263"/>
      <c r="KKE24" s="263"/>
      <c r="KKF24" s="263"/>
      <c r="KKG24" s="263"/>
      <c r="KKH24" s="263"/>
      <c r="KKI24" s="263"/>
      <c r="KKJ24" s="263"/>
      <c r="KKK24" s="263"/>
      <c r="KKL24" s="263"/>
      <c r="KKM24" s="263"/>
      <c r="KKN24" s="263"/>
      <c r="KKO24" s="263"/>
      <c r="KKP24" s="263"/>
      <c r="KKQ24" s="263"/>
      <c r="KKR24" s="263"/>
      <c r="KKS24" s="263"/>
      <c r="KKT24" s="263"/>
      <c r="KKU24" s="263"/>
      <c r="KKV24" s="263"/>
      <c r="KKW24" s="263"/>
      <c r="KKX24" s="263"/>
      <c r="KKY24" s="263"/>
      <c r="KKZ24" s="263"/>
      <c r="KLA24" s="263"/>
      <c r="KLB24" s="263"/>
      <c r="KLC24" s="263"/>
      <c r="KLD24" s="263"/>
      <c r="KLE24" s="263"/>
      <c r="KLF24" s="263"/>
      <c r="KLG24" s="263"/>
      <c r="KLH24" s="263"/>
      <c r="KLI24" s="263"/>
      <c r="KLJ24" s="263"/>
      <c r="KLK24" s="263"/>
      <c r="KLL24" s="263"/>
      <c r="KLM24" s="263"/>
      <c r="KLN24" s="263"/>
      <c r="KLO24" s="263"/>
      <c r="KLP24" s="263"/>
      <c r="KLQ24" s="263"/>
      <c r="KLR24" s="263"/>
      <c r="KLS24" s="263"/>
      <c r="KLT24" s="263"/>
      <c r="KLU24" s="263"/>
      <c r="KLV24" s="263"/>
      <c r="KLW24" s="263"/>
      <c r="KLX24" s="263"/>
      <c r="KLY24" s="263"/>
      <c r="KLZ24" s="263"/>
      <c r="KMA24" s="263"/>
      <c r="KMB24" s="263"/>
      <c r="KMC24" s="263"/>
      <c r="KMD24" s="263"/>
      <c r="KME24" s="263"/>
      <c r="KMF24" s="263"/>
      <c r="KMG24" s="263"/>
      <c r="KMH24" s="263"/>
      <c r="KMI24" s="263"/>
      <c r="KMJ24" s="263"/>
      <c r="KMK24" s="263"/>
      <c r="KML24" s="263"/>
      <c r="KMM24" s="263"/>
      <c r="KMN24" s="263"/>
      <c r="KMO24" s="263"/>
      <c r="KMP24" s="263"/>
      <c r="KMQ24" s="263"/>
      <c r="KMR24" s="263"/>
      <c r="KMS24" s="263"/>
      <c r="KMT24" s="263"/>
      <c r="KMU24" s="263"/>
      <c r="KMV24" s="263"/>
      <c r="KMW24" s="263"/>
      <c r="KMX24" s="263"/>
      <c r="KMY24" s="263"/>
      <c r="KMZ24" s="263"/>
      <c r="KNA24" s="263"/>
      <c r="KNB24" s="263"/>
      <c r="KNC24" s="263"/>
      <c r="KND24" s="263"/>
      <c r="KNE24" s="263"/>
      <c r="KNF24" s="263"/>
      <c r="KNG24" s="263"/>
      <c r="KNH24" s="263"/>
      <c r="KNI24" s="263"/>
      <c r="KNJ24" s="263"/>
      <c r="KNK24" s="263"/>
      <c r="KNL24" s="263"/>
      <c r="KNM24" s="263"/>
      <c r="KNN24" s="263"/>
      <c r="KNO24" s="263"/>
      <c r="KNP24" s="263"/>
      <c r="KNQ24" s="263"/>
      <c r="KNR24" s="263"/>
      <c r="KNS24" s="263"/>
      <c r="KNT24" s="263"/>
      <c r="KNU24" s="263"/>
      <c r="KNV24" s="263"/>
      <c r="KNW24" s="263"/>
      <c r="KNX24" s="263"/>
      <c r="KNY24" s="263"/>
      <c r="KNZ24" s="263"/>
      <c r="KOA24" s="263"/>
      <c r="KOB24" s="263"/>
      <c r="KOC24" s="263"/>
      <c r="KOD24" s="263"/>
      <c r="KOE24" s="263"/>
      <c r="KOF24" s="263"/>
      <c r="KOG24" s="263"/>
      <c r="KOH24" s="263"/>
      <c r="KOI24" s="263"/>
      <c r="KOJ24" s="263"/>
      <c r="KOK24" s="263"/>
      <c r="KOL24" s="263"/>
      <c r="KOM24" s="263"/>
      <c r="KON24" s="263"/>
      <c r="KOO24" s="263"/>
      <c r="KOP24" s="263"/>
      <c r="KOQ24" s="263"/>
      <c r="KOR24" s="263"/>
      <c r="KOS24" s="263"/>
      <c r="KOT24" s="263"/>
      <c r="KOU24" s="263"/>
      <c r="KOV24" s="263"/>
      <c r="KOW24" s="263"/>
      <c r="KOX24" s="263"/>
      <c r="KOY24" s="263"/>
      <c r="KOZ24" s="263"/>
      <c r="KPA24" s="263"/>
      <c r="KPB24" s="263"/>
      <c r="KPC24" s="263"/>
      <c r="KPD24" s="263"/>
      <c r="KPE24" s="263"/>
      <c r="KPF24" s="263"/>
      <c r="KPG24" s="263"/>
      <c r="KPH24" s="263"/>
      <c r="KPI24" s="263"/>
      <c r="KPJ24" s="263"/>
      <c r="KPK24" s="263"/>
      <c r="KPL24" s="263"/>
      <c r="KPM24" s="263"/>
      <c r="KPN24" s="263"/>
      <c r="KPO24" s="263"/>
      <c r="KPP24" s="263"/>
      <c r="KPQ24" s="263"/>
      <c r="KPR24" s="263"/>
      <c r="KPS24" s="263"/>
      <c r="KPT24" s="263"/>
      <c r="KPU24" s="263"/>
      <c r="KPV24" s="263"/>
      <c r="KPW24" s="263"/>
      <c r="KPX24" s="263"/>
      <c r="KPY24" s="263"/>
      <c r="KPZ24" s="263"/>
      <c r="KQA24" s="263"/>
      <c r="KQB24" s="263"/>
      <c r="KQC24" s="263"/>
      <c r="KQD24" s="263"/>
      <c r="KQE24" s="263"/>
      <c r="KQF24" s="263"/>
      <c r="KQG24" s="263"/>
      <c r="KQH24" s="263"/>
      <c r="KQI24" s="263"/>
      <c r="KQJ24" s="263"/>
      <c r="KQK24" s="263"/>
      <c r="KQL24" s="263"/>
      <c r="KQM24" s="263"/>
      <c r="KQN24" s="263"/>
      <c r="KQO24" s="263"/>
      <c r="KQP24" s="263"/>
      <c r="KQQ24" s="263"/>
      <c r="KQR24" s="263"/>
      <c r="KQS24" s="263"/>
      <c r="KQT24" s="263"/>
      <c r="KQU24" s="263"/>
      <c r="KQV24" s="263"/>
      <c r="KQW24" s="263"/>
      <c r="KQX24" s="263"/>
      <c r="KQY24" s="263"/>
      <c r="KQZ24" s="263"/>
      <c r="KRA24" s="263"/>
      <c r="KRB24" s="263"/>
      <c r="KRC24" s="263"/>
      <c r="KRD24" s="263"/>
      <c r="KRE24" s="263"/>
      <c r="KRF24" s="263"/>
      <c r="KRG24" s="263"/>
      <c r="KRH24" s="263"/>
      <c r="KRI24" s="263"/>
      <c r="KRJ24" s="263"/>
      <c r="KRK24" s="263"/>
      <c r="KRL24" s="263"/>
      <c r="KRM24" s="263"/>
      <c r="KRN24" s="263"/>
      <c r="KRO24" s="263"/>
      <c r="KRP24" s="263"/>
      <c r="KRQ24" s="263"/>
      <c r="KRR24" s="263"/>
      <c r="KRS24" s="263"/>
      <c r="KRT24" s="263"/>
      <c r="KRU24" s="263"/>
      <c r="KRV24" s="263"/>
      <c r="KRW24" s="263"/>
      <c r="KRX24" s="263"/>
      <c r="KRY24" s="263"/>
      <c r="KRZ24" s="263"/>
      <c r="KSA24" s="263"/>
      <c r="KSB24" s="263"/>
      <c r="KSC24" s="263"/>
      <c r="KSD24" s="263"/>
      <c r="KSE24" s="263"/>
      <c r="KSF24" s="263"/>
      <c r="KSG24" s="263"/>
      <c r="KSH24" s="263"/>
      <c r="KSI24" s="263"/>
      <c r="KSJ24" s="263"/>
      <c r="KSK24" s="263"/>
      <c r="KSL24" s="263"/>
      <c r="KSM24" s="263"/>
      <c r="KSN24" s="263"/>
      <c r="KSO24" s="263"/>
      <c r="KSP24" s="263"/>
      <c r="KSQ24" s="263"/>
      <c r="KSR24" s="263"/>
      <c r="KSS24" s="263"/>
      <c r="KST24" s="263"/>
      <c r="KSU24" s="263"/>
      <c r="KSV24" s="263"/>
      <c r="KSW24" s="263"/>
      <c r="KSX24" s="263"/>
      <c r="KSY24" s="263"/>
      <c r="KSZ24" s="263"/>
      <c r="KTA24" s="263"/>
      <c r="KTB24" s="263"/>
      <c r="KTC24" s="263"/>
      <c r="KTD24" s="263"/>
      <c r="KTE24" s="263"/>
      <c r="KTF24" s="263"/>
      <c r="KTG24" s="263"/>
      <c r="KTH24" s="263"/>
      <c r="KTI24" s="263"/>
      <c r="KTJ24" s="263"/>
      <c r="KTK24" s="263"/>
      <c r="KTL24" s="263"/>
      <c r="KTM24" s="263"/>
      <c r="KTN24" s="263"/>
      <c r="KTO24" s="263"/>
      <c r="KTP24" s="263"/>
      <c r="KTQ24" s="263"/>
      <c r="KTR24" s="263"/>
      <c r="KTS24" s="263"/>
      <c r="KTT24" s="263"/>
      <c r="KTU24" s="263"/>
      <c r="KTV24" s="263"/>
      <c r="KTW24" s="263"/>
      <c r="KTX24" s="263"/>
      <c r="KTY24" s="263"/>
      <c r="KTZ24" s="263"/>
      <c r="KUA24" s="263"/>
      <c r="KUB24" s="263"/>
      <c r="KUC24" s="263"/>
      <c r="KUD24" s="263"/>
      <c r="KUE24" s="263"/>
      <c r="KUF24" s="263"/>
      <c r="KUG24" s="263"/>
      <c r="KUH24" s="263"/>
      <c r="KUI24" s="263"/>
      <c r="KUJ24" s="263"/>
      <c r="KUK24" s="263"/>
      <c r="KUL24" s="263"/>
      <c r="KUM24" s="263"/>
      <c r="KUN24" s="263"/>
      <c r="KUO24" s="263"/>
      <c r="KUP24" s="263"/>
      <c r="KUQ24" s="263"/>
      <c r="KUR24" s="263"/>
      <c r="KUS24" s="263"/>
      <c r="KUT24" s="263"/>
      <c r="KUU24" s="263"/>
      <c r="KUV24" s="263"/>
      <c r="KUW24" s="263"/>
      <c r="KUX24" s="263"/>
      <c r="KUY24" s="263"/>
      <c r="KUZ24" s="263"/>
      <c r="KVA24" s="263"/>
      <c r="KVB24" s="263"/>
      <c r="KVC24" s="263"/>
      <c r="KVD24" s="263"/>
      <c r="KVE24" s="263"/>
      <c r="KVF24" s="263"/>
      <c r="KVG24" s="263"/>
      <c r="KVH24" s="263"/>
      <c r="KVI24" s="263"/>
      <c r="KVJ24" s="263"/>
      <c r="KVK24" s="263"/>
      <c r="KVL24" s="263"/>
      <c r="KVM24" s="263"/>
      <c r="KVN24" s="263"/>
      <c r="KVO24" s="263"/>
      <c r="KVP24" s="263"/>
      <c r="KVQ24" s="263"/>
      <c r="KVR24" s="263"/>
      <c r="KVS24" s="263"/>
      <c r="KVT24" s="263"/>
      <c r="KVU24" s="263"/>
      <c r="KVV24" s="263"/>
      <c r="KVW24" s="263"/>
      <c r="KVX24" s="263"/>
      <c r="KVY24" s="263"/>
      <c r="KVZ24" s="263"/>
      <c r="KWA24" s="263"/>
      <c r="KWB24" s="263"/>
      <c r="KWC24" s="263"/>
      <c r="KWD24" s="263"/>
      <c r="KWE24" s="263"/>
      <c r="KWF24" s="263"/>
      <c r="KWG24" s="263"/>
      <c r="KWH24" s="263"/>
      <c r="KWI24" s="263"/>
      <c r="KWJ24" s="263"/>
      <c r="KWK24" s="263"/>
      <c r="KWL24" s="263"/>
      <c r="KWM24" s="263"/>
      <c r="KWN24" s="263"/>
      <c r="KWO24" s="263"/>
      <c r="KWP24" s="263"/>
      <c r="KWQ24" s="263"/>
      <c r="KWR24" s="263"/>
      <c r="KWS24" s="263"/>
      <c r="KWT24" s="263"/>
      <c r="KWU24" s="263"/>
      <c r="KWV24" s="263"/>
      <c r="KWW24" s="263"/>
      <c r="KWX24" s="263"/>
      <c r="KWY24" s="263"/>
      <c r="KWZ24" s="263"/>
      <c r="KXA24" s="263"/>
      <c r="KXB24" s="263"/>
      <c r="KXC24" s="263"/>
      <c r="KXD24" s="263"/>
      <c r="KXE24" s="263"/>
      <c r="KXF24" s="263"/>
      <c r="KXG24" s="263"/>
      <c r="KXH24" s="263"/>
      <c r="KXI24" s="263"/>
      <c r="KXJ24" s="263"/>
      <c r="KXK24" s="263"/>
      <c r="KXL24" s="263"/>
      <c r="KXM24" s="263"/>
      <c r="KXN24" s="263"/>
      <c r="KXO24" s="263"/>
      <c r="KXP24" s="263"/>
      <c r="KXQ24" s="263"/>
      <c r="KXR24" s="263"/>
      <c r="KXS24" s="263"/>
      <c r="KXT24" s="263"/>
      <c r="KXU24" s="263"/>
      <c r="KXV24" s="263"/>
      <c r="KXW24" s="263"/>
      <c r="KXX24" s="263"/>
      <c r="KXY24" s="263"/>
      <c r="KXZ24" s="263"/>
      <c r="KYA24" s="263"/>
      <c r="KYB24" s="263"/>
      <c r="KYC24" s="263"/>
      <c r="KYD24" s="263"/>
      <c r="KYE24" s="263"/>
      <c r="KYF24" s="263"/>
      <c r="KYG24" s="263"/>
      <c r="KYH24" s="263"/>
      <c r="KYI24" s="263"/>
      <c r="KYJ24" s="263"/>
      <c r="KYK24" s="263"/>
      <c r="KYL24" s="263"/>
      <c r="KYM24" s="263"/>
      <c r="KYN24" s="263"/>
      <c r="KYO24" s="263"/>
      <c r="KYP24" s="263"/>
      <c r="KYQ24" s="263"/>
      <c r="KYR24" s="263"/>
      <c r="KYS24" s="263"/>
      <c r="KYT24" s="263"/>
      <c r="KYU24" s="263"/>
      <c r="KYV24" s="263"/>
      <c r="KYW24" s="263"/>
      <c r="KYX24" s="263"/>
      <c r="KYY24" s="263"/>
      <c r="KYZ24" s="263"/>
      <c r="KZA24" s="263"/>
      <c r="KZB24" s="263"/>
      <c r="KZC24" s="263"/>
      <c r="KZD24" s="263"/>
      <c r="KZE24" s="263"/>
      <c r="KZF24" s="263"/>
      <c r="KZG24" s="263"/>
      <c r="KZH24" s="263"/>
      <c r="KZI24" s="263"/>
      <c r="KZJ24" s="263"/>
      <c r="KZK24" s="263"/>
      <c r="KZL24" s="263"/>
      <c r="KZM24" s="263"/>
      <c r="KZN24" s="263"/>
      <c r="KZO24" s="263"/>
      <c r="KZP24" s="263"/>
      <c r="KZQ24" s="263"/>
      <c r="KZR24" s="263"/>
      <c r="KZS24" s="263"/>
      <c r="KZT24" s="263"/>
      <c r="KZU24" s="263"/>
      <c r="KZV24" s="263"/>
      <c r="KZW24" s="263"/>
      <c r="KZX24" s="263"/>
      <c r="KZY24" s="263"/>
      <c r="KZZ24" s="263"/>
      <c r="LAA24" s="263"/>
      <c r="LAB24" s="263"/>
      <c r="LAC24" s="263"/>
      <c r="LAD24" s="263"/>
      <c r="LAE24" s="263"/>
      <c r="LAF24" s="263"/>
      <c r="LAG24" s="263"/>
      <c r="LAH24" s="263"/>
      <c r="LAI24" s="263"/>
      <c r="LAJ24" s="263"/>
      <c r="LAK24" s="263"/>
      <c r="LAL24" s="263"/>
      <c r="LAM24" s="263"/>
      <c r="LAN24" s="263"/>
      <c r="LAO24" s="263"/>
      <c r="LAP24" s="263"/>
      <c r="LAQ24" s="263"/>
      <c r="LAR24" s="263"/>
      <c r="LAS24" s="263"/>
      <c r="LAT24" s="263"/>
      <c r="LAU24" s="263"/>
      <c r="LAV24" s="263"/>
      <c r="LAW24" s="263"/>
      <c r="LAX24" s="263"/>
      <c r="LAY24" s="263"/>
      <c r="LAZ24" s="263"/>
      <c r="LBA24" s="263"/>
      <c r="LBB24" s="263"/>
      <c r="LBC24" s="263"/>
      <c r="LBD24" s="263"/>
      <c r="LBE24" s="263"/>
      <c r="LBF24" s="263"/>
      <c r="LBG24" s="263"/>
      <c r="LBH24" s="263"/>
      <c r="LBI24" s="263"/>
      <c r="LBJ24" s="263"/>
      <c r="LBK24" s="263"/>
      <c r="LBL24" s="263"/>
      <c r="LBM24" s="263"/>
      <c r="LBN24" s="263"/>
      <c r="LBO24" s="263"/>
      <c r="LBP24" s="263"/>
      <c r="LBQ24" s="263"/>
      <c r="LBR24" s="263"/>
      <c r="LBS24" s="263"/>
      <c r="LBT24" s="263"/>
      <c r="LBU24" s="263"/>
      <c r="LBV24" s="263"/>
      <c r="LBW24" s="263"/>
      <c r="LBX24" s="263"/>
      <c r="LBY24" s="263"/>
      <c r="LBZ24" s="263"/>
      <c r="LCA24" s="263"/>
      <c r="LCB24" s="263"/>
      <c r="LCC24" s="263"/>
      <c r="LCD24" s="263"/>
      <c r="LCE24" s="263"/>
      <c r="LCF24" s="263"/>
      <c r="LCG24" s="263"/>
      <c r="LCH24" s="263"/>
      <c r="LCI24" s="263"/>
      <c r="LCJ24" s="263"/>
      <c r="LCK24" s="263"/>
      <c r="LCL24" s="263"/>
      <c r="LCM24" s="263"/>
      <c r="LCN24" s="263"/>
      <c r="LCO24" s="263"/>
      <c r="LCP24" s="263"/>
      <c r="LCQ24" s="263"/>
      <c r="LCR24" s="263"/>
      <c r="LCS24" s="263"/>
      <c r="LCT24" s="263"/>
      <c r="LCU24" s="263"/>
      <c r="LCV24" s="263"/>
      <c r="LCW24" s="263"/>
      <c r="LCX24" s="263"/>
      <c r="LCY24" s="263"/>
      <c r="LCZ24" s="263"/>
      <c r="LDA24" s="263"/>
      <c r="LDB24" s="263"/>
      <c r="LDC24" s="263"/>
      <c r="LDD24" s="263"/>
      <c r="LDE24" s="263"/>
      <c r="LDF24" s="263"/>
      <c r="LDG24" s="263"/>
      <c r="LDH24" s="263"/>
      <c r="LDI24" s="263"/>
      <c r="LDJ24" s="263"/>
      <c r="LDK24" s="263"/>
      <c r="LDL24" s="263"/>
      <c r="LDM24" s="263"/>
      <c r="LDN24" s="263"/>
      <c r="LDO24" s="263"/>
      <c r="LDP24" s="263"/>
      <c r="LDQ24" s="263"/>
      <c r="LDR24" s="263"/>
      <c r="LDS24" s="263"/>
      <c r="LDT24" s="263"/>
      <c r="LDU24" s="263"/>
      <c r="LDV24" s="263"/>
      <c r="LDW24" s="263"/>
      <c r="LDX24" s="263"/>
      <c r="LDY24" s="263"/>
      <c r="LDZ24" s="263"/>
      <c r="LEA24" s="263"/>
      <c r="LEB24" s="263"/>
      <c r="LEC24" s="263"/>
      <c r="LED24" s="263"/>
      <c r="LEE24" s="263"/>
      <c r="LEF24" s="263"/>
      <c r="LEG24" s="263"/>
      <c r="LEH24" s="263"/>
      <c r="LEI24" s="263"/>
      <c r="LEJ24" s="263"/>
      <c r="LEK24" s="263"/>
      <c r="LEL24" s="263"/>
      <c r="LEM24" s="263"/>
      <c r="LEN24" s="263"/>
      <c r="LEO24" s="263"/>
      <c r="LEP24" s="263"/>
      <c r="LEQ24" s="263"/>
      <c r="LER24" s="263"/>
      <c r="LES24" s="263"/>
      <c r="LET24" s="263"/>
      <c r="LEU24" s="263"/>
      <c r="LEV24" s="263"/>
      <c r="LEW24" s="263"/>
      <c r="LEX24" s="263"/>
      <c r="LEY24" s="263"/>
      <c r="LEZ24" s="263"/>
      <c r="LFA24" s="263"/>
      <c r="LFB24" s="263"/>
      <c r="LFC24" s="263"/>
      <c r="LFD24" s="263"/>
      <c r="LFE24" s="263"/>
      <c r="LFF24" s="263"/>
      <c r="LFG24" s="263"/>
      <c r="LFH24" s="263"/>
      <c r="LFI24" s="263"/>
      <c r="LFJ24" s="263"/>
      <c r="LFK24" s="263"/>
      <c r="LFL24" s="263"/>
      <c r="LFM24" s="263"/>
      <c r="LFN24" s="263"/>
      <c r="LFO24" s="263"/>
      <c r="LFP24" s="263"/>
      <c r="LFQ24" s="263"/>
      <c r="LFR24" s="263"/>
      <c r="LFS24" s="263"/>
      <c r="LFT24" s="263"/>
      <c r="LFU24" s="263"/>
      <c r="LFV24" s="263"/>
      <c r="LFW24" s="263"/>
      <c r="LFX24" s="263"/>
      <c r="LFY24" s="263"/>
      <c r="LFZ24" s="263"/>
      <c r="LGA24" s="263"/>
      <c r="LGB24" s="263"/>
      <c r="LGC24" s="263"/>
      <c r="LGD24" s="263"/>
      <c r="LGE24" s="263"/>
      <c r="LGF24" s="263"/>
      <c r="LGG24" s="263"/>
      <c r="LGH24" s="263"/>
      <c r="LGI24" s="263"/>
      <c r="LGJ24" s="263"/>
      <c r="LGK24" s="263"/>
      <c r="LGL24" s="263"/>
      <c r="LGM24" s="263"/>
      <c r="LGN24" s="263"/>
      <c r="LGO24" s="263"/>
      <c r="LGP24" s="263"/>
      <c r="LGQ24" s="263"/>
      <c r="LGR24" s="263"/>
      <c r="LGS24" s="263"/>
      <c r="LGT24" s="263"/>
      <c r="LGU24" s="263"/>
      <c r="LGV24" s="263"/>
      <c r="LGW24" s="263"/>
      <c r="LGX24" s="263"/>
      <c r="LGY24" s="263"/>
      <c r="LGZ24" s="263"/>
      <c r="LHA24" s="263"/>
      <c r="LHB24" s="263"/>
      <c r="LHC24" s="263"/>
      <c r="LHD24" s="263"/>
      <c r="LHE24" s="263"/>
      <c r="LHF24" s="263"/>
      <c r="LHG24" s="263"/>
      <c r="LHH24" s="263"/>
      <c r="LHI24" s="263"/>
      <c r="LHJ24" s="263"/>
      <c r="LHK24" s="263"/>
      <c r="LHL24" s="263"/>
      <c r="LHM24" s="263"/>
      <c r="LHN24" s="263"/>
      <c r="LHO24" s="263"/>
      <c r="LHP24" s="263"/>
      <c r="LHQ24" s="263"/>
      <c r="LHR24" s="263"/>
      <c r="LHS24" s="263"/>
      <c r="LHT24" s="263"/>
      <c r="LHU24" s="263"/>
      <c r="LHV24" s="263"/>
      <c r="LHW24" s="263"/>
      <c r="LHX24" s="263"/>
      <c r="LHY24" s="263"/>
      <c r="LHZ24" s="263"/>
      <c r="LIA24" s="263"/>
      <c r="LIB24" s="263"/>
      <c r="LIC24" s="263"/>
      <c r="LID24" s="263"/>
      <c r="LIE24" s="263"/>
      <c r="LIF24" s="263"/>
      <c r="LIG24" s="263"/>
      <c r="LIH24" s="263"/>
      <c r="LII24" s="263"/>
      <c r="LIJ24" s="263"/>
      <c r="LIK24" s="263"/>
      <c r="LIL24" s="263"/>
      <c r="LIM24" s="263"/>
      <c r="LIN24" s="263"/>
      <c r="LIO24" s="263"/>
      <c r="LIP24" s="263"/>
      <c r="LIQ24" s="263"/>
      <c r="LIR24" s="263"/>
      <c r="LIS24" s="263"/>
      <c r="LIT24" s="263"/>
      <c r="LIU24" s="263"/>
      <c r="LIV24" s="263"/>
      <c r="LIW24" s="263"/>
      <c r="LIX24" s="263"/>
      <c r="LIY24" s="263"/>
      <c r="LIZ24" s="263"/>
      <c r="LJA24" s="263"/>
      <c r="LJB24" s="263"/>
      <c r="LJC24" s="263"/>
      <c r="LJD24" s="263"/>
      <c r="LJE24" s="263"/>
      <c r="LJF24" s="263"/>
      <c r="LJG24" s="263"/>
      <c r="LJH24" s="263"/>
      <c r="LJI24" s="263"/>
      <c r="LJJ24" s="263"/>
      <c r="LJK24" s="263"/>
      <c r="LJL24" s="263"/>
      <c r="LJM24" s="263"/>
      <c r="LJN24" s="263"/>
      <c r="LJO24" s="263"/>
      <c r="LJP24" s="263"/>
      <c r="LJQ24" s="263"/>
      <c r="LJR24" s="263"/>
      <c r="LJS24" s="263"/>
      <c r="LJT24" s="263"/>
      <c r="LJU24" s="263"/>
      <c r="LJV24" s="263"/>
      <c r="LJW24" s="263"/>
      <c r="LJX24" s="263"/>
      <c r="LJY24" s="263"/>
      <c r="LJZ24" s="263"/>
      <c r="LKA24" s="263"/>
      <c r="LKB24" s="263"/>
      <c r="LKC24" s="263"/>
      <c r="LKD24" s="263"/>
      <c r="LKE24" s="263"/>
      <c r="LKF24" s="263"/>
      <c r="LKG24" s="263"/>
      <c r="LKH24" s="263"/>
      <c r="LKI24" s="263"/>
      <c r="LKJ24" s="263"/>
      <c r="LKK24" s="263"/>
      <c r="LKL24" s="263"/>
      <c r="LKM24" s="263"/>
      <c r="LKN24" s="263"/>
      <c r="LKO24" s="263"/>
      <c r="LKP24" s="263"/>
      <c r="LKQ24" s="263"/>
      <c r="LKR24" s="263"/>
      <c r="LKS24" s="263"/>
      <c r="LKT24" s="263"/>
      <c r="LKU24" s="263"/>
      <c r="LKV24" s="263"/>
      <c r="LKW24" s="263"/>
      <c r="LKX24" s="263"/>
      <c r="LKY24" s="263"/>
      <c r="LKZ24" s="263"/>
      <c r="LLA24" s="263"/>
      <c r="LLB24" s="263"/>
      <c r="LLC24" s="263"/>
      <c r="LLD24" s="263"/>
      <c r="LLE24" s="263"/>
      <c r="LLF24" s="263"/>
      <c r="LLG24" s="263"/>
      <c r="LLH24" s="263"/>
      <c r="LLI24" s="263"/>
      <c r="LLJ24" s="263"/>
      <c r="LLK24" s="263"/>
      <c r="LLL24" s="263"/>
      <c r="LLM24" s="263"/>
      <c r="LLN24" s="263"/>
      <c r="LLO24" s="263"/>
      <c r="LLP24" s="263"/>
      <c r="LLQ24" s="263"/>
      <c r="LLR24" s="263"/>
      <c r="LLS24" s="263"/>
      <c r="LLT24" s="263"/>
      <c r="LLU24" s="263"/>
      <c r="LLV24" s="263"/>
      <c r="LLW24" s="263"/>
      <c r="LLX24" s="263"/>
      <c r="LLY24" s="263"/>
      <c r="LLZ24" s="263"/>
      <c r="LMA24" s="263"/>
      <c r="LMB24" s="263"/>
      <c r="LMC24" s="263"/>
      <c r="LMD24" s="263"/>
      <c r="LME24" s="263"/>
      <c r="LMF24" s="263"/>
      <c r="LMG24" s="263"/>
      <c r="LMH24" s="263"/>
      <c r="LMI24" s="263"/>
      <c r="LMJ24" s="263"/>
      <c r="LMK24" s="263"/>
      <c r="LML24" s="263"/>
      <c r="LMM24" s="263"/>
      <c r="LMN24" s="263"/>
      <c r="LMO24" s="263"/>
      <c r="LMP24" s="263"/>
      <c r="LMQ24" s="263"/>
      <c r="LMR24" s="263"/>
      <c r="LMS24" s="263"/>
      <c r="LMT24" s="263"/>
      <c r="LMU24" s="263"/>
      <c r="LMV24" s="263"/>
      <c r="LMW24" s="263"/>
      <c r="LMX24" s="263"/>
      <c r="LMY24" s="263"/>
      <c r="LMZ24" s="263"/>
      <c r="LNA24" s="263"/>
      <c r="LNB24" s="263"/>
      <c r="LNC24" s="263"/>
      <c r="LND24" s="263"/>
      <c r="LNE24" s="263"/>
      <c r="LNF24" s="263"/>
      <c r="LNG24" s="263"/>
      <c r="LNH24" s="263"/>
      <c r="LNI24" s="263"/>
      <c r="LNJ24" s="263"/>
      <c r="LNK24" s="263"/>
      <c r="LNL24" s="263"/>
      <c r="LNM24" s="263"/>
      <c r="LNN24" s="263"/>
      <c r="LNO24" s="263"/>
      <c r="LNP24" s="263"/>
      <c r="LNQ24" s="263"/>
      <c r="LNR24" s="263"/>
      <c r="LNS24" s="263"/>
      <c r="LNT24" s="263"/>
      <c r="LNU24" s="263"/>
      <c r="LNV24" s="263"/>
      <c r="LNW24" s="263"/>
      <c r="LNX24" s="263"/>
      <c r="LNY24" s="263"/>
      <c r="LNZ24" s="263"/>
      <c r="LOA24" s="263"/>
      <c r="LOB24" s="263"/>
      <c r="LOC24" s="263"/>
      <c r="LOD24" s="263"/>
      <c r="LOE24" s="263"/>
      <c r="LOF24" s="263"/>
      <c r="LOG24" s="263"/>
      <c r="LOH24" s="263"/>
      <c r="LOI24" s="263"/>
      <c r="LOJ24" s="263"/>
      <c r="LOK24" s="263"/>
      <c r="LOL24" s="263"/>
      <c r="LOM24" s="263"/>
      <c r="LON24" s="263"/>
      <c r="LOO24" s="263"/>
      <c r="LOP24" s="263"/>
      <c r="LOQ24" s="263"/>
      <c r="LOR24" s="263"/>
      <c r="LOS24" s="263"/>
      <c r="LOT24" s="263"/>
      <c r="LOU24" s="263"/>
      <c r="LOV24" s="263"/>
      <c r="LOW24" s="263"/>
      <c r="LOX24" s="263"/>
      <c r="LOY24" s="263"/>
      <c r="LOZ24" s="263"/>
      <c r="LPA24" s="263"/>
      <c r="LPB24" s="263"/>
      <c r="LPC24" s="263"/>
      <c r="LPD24" s="263"/>
      <c r="LPE24" s="263"/>
      <c r="LPF24" s="263"/>
      <c r="LPG24" s="263"/>
      <c r="LPH24" s="263"/>
      <c r="LPI24" s="263"/>
      <c r="LPJ24" s="263"/>
      <c r="LPK24" s="263"/>
      <c r="LPL24" s="263"/>
      <c r="LPM24" s="263"/>
      <c r="LPN24" s="263"/>
      <c r="LPO24" s="263"/>
      <c r="LPP24" s="263"/>
      <c r="LPQ24" s="263"/>
      <c r="LPR24" s="263"/>
      <c r="LPS24" s="263"/>
      <c r="LPT24" s="263"/>
      <c r="LPU24" s="263"/>
      <c r="LPV24" s="263"/>
      <c r="LPW24" s="263"/>
      <c r="LPX24" s="263"/>
      <c r="LPY24" s="263"/>
      <c r="LPZ24" s="263"/>
      <c r="LQA24" s="263"/>
      <c r="LQB24" s="263"/>
      <c r="LQC24" s="263"/>
      <c r="LQD24" s="263"/>
      <c r="LQE24" s="263"/>
      <c r="LQF24" s="263"/>
      <c r="LQG24" s="263"/>
      <c r="LQH24" s="263"/>
      <c r="LQI24" s="263"/>
      <c r="LQJ24" s="263"/>
      <c r="LQK24" s="263"/>
      <c r="LQL24" s="263"/>
      <c r="LQM24" s="263"/>
      <c r="LQN24" s="263"/>
      <c r="LQO24" s="263"/>
      <c r="LQP24" s="263"/>
      <c r="LQQ24" s="263"/>
      <c r="LQR24" s="263"/>
      <c r="LQS24" s="263"/>
      <c r="LQT24" s="263"/>
      <c r="LQU24" s="263"/>
      <c r="LQV24" s="263"/>
      <c r="LQW24" s="263"/>
      <c r="LQX24" s="263"/>
      <c r="LQY24" s="263"/>
      <c r="LQZ24" s="263"/>
      <c r="LRA24" s="263"/>
      <c r="LRB24" s="263"/>
      <c r="LRC24" s="263"/>
      <c r="LRD24" s="263"/>
      <c r="LRE24" s="263"/>
      <c r="LRF24" s="263"/>
      <c r="LRG24" s="263"/>
      <c r="LRH24" s="263"/>
      <c r="LRI24" s="263"/>
      <c r="LRJ24" s="263"/>
      <c r="LRK24" s="263"/>
      <c r="LRL24" s="263"/>
      <c r="LRM24" s="263"/>
      <c r="LRN24" s="263"/>
      <c r="LRO24" s="263"/>
      <c r="LRP24" s="263"/>
      <c r="LRQ24" s="263"/>
      <c r="LRR24" s="263"/>
      <c r="LRS24" s="263"/>
      <c r="LRT24" s="263"/>
      <c r="LRU24" s="263"/>
      <c r="LRV24" s="263"/>
      <c r="LRW24" s="263"/>
      <c r="LRX24" s="263"/>
      <c r="LRY24" s="263"/>
      <c r="LRZ24" s="263"/>
      <c r="LSA24" s="263"/>
      <c r="LSB24" s="263"/>
      <c r="LSC24" s="263"/>
      <c r="LSD24" s="263"/>
      <c r="LSE24" s="263"/>
      <c r="LSF24" s="263"/>
      <c r="LSG24" s="263"/>
      <c r="LSH24" s="263"/>
      <c r="LSI24" s="263"/>
      <c r="LSJ24" s="263"/>
      <c r="LSK24" s="263"/>
      <c r="LSL24" s="263"/>
      <c r="LSM24" s="263"/>
      <c r="LSN24" s="263"/>
      <c r="LSO24" s="263"/>
      <c r="LSP24" s="263"/>
      <c r="LSQ24" s="263"/>
      <c r="LSR24" s="263"/>
      <c r="LSS24" s="263"/>
      <c r="LST24" s="263"/>
      <c r="LSU24" s="263"/>
      <c r="LSV24" s="263"/>
      <c r="LSW24" s="263"/>
      <c r="LSX24" s="263"/>
      <c r="LSY24" s="263"/>
      <c r="LSZ24" s="263"/>
      <c r="LTA24" s="263"/>
      <c r="LTB24" s="263"/>
      <c r="LTC24" s="263"/>
      <c r="LTD24" s="263"/>
      <c r="LTE24" s="263"/>
      <c r="LTF24" s="263"/>
      <c r="LTG24" s="263"/>
      <c r="LTH24" s="263"/>
      <c r="LTI24" s="263"/>
      <c r="LTJ24" s="263"/>
      <c r="LTK24" s="263"/>
      <c r="LTL24" s="263"/>
      <c r="LTM24" s="263"/>
      <c r="LTN24" s="263"/>
      <c r="LTO24" s="263"/>
      <c r="LTP24" s="263"/>
      <c r="LTQ24" s="263"/>
      <c r="LTR24" s="263"/>
      <c r="LTS24" s="263"/>
      <c r="LTT24" s="263"/>
      <c r="LTU24" s="263"/>
      <c r="LTV24" s="263"/>
      <c r="LTW24" s="263"/>
      <c r="LTX24" s="263"/>
      <c r="LTY24" s="263"/>
      <c r="LTZ24" s="263"/>
      <c r="LUA24" s="263"/>
      <c r="LUB24" s="263"/>
      <c r="LUC24" s="263"/>
      <c r="LUD24" s="263"/>
      <c r="LUE24" s="263"/>
      <c r="LUF24" s="263"/>
      <c r="LUG24" s="263"/>
      <c r="LUH24" s="263"/>
      <c r="LUI24" s="263"/>
      <c r="LUJ24" s="263"/>
      <c r="LUK24" s="263"/>
      <c r="LUL24" s="263"/>
      <c r="LUM24" s="263"/>
      <c r="LUN24" s="263"/>
      <c r="LUO24" s="263"/>
      <c r="LUP24" s="263"/>
      <c r="LUQ24" s="263"/>
      <c r="LUR24" s="263"/>
      <c r="LUS24" s="263"/>
      <c r="LUT24" s="263"/>
      <c r="LUU24" s="263"/>
      <c r="LUV24" s="263"/>
      <c r="LUW24" s="263"/>
      <c r="LUX24" s="263"/>
      <c r="LUY24" s="263"/>
      <c r="LUZ24" s="263"/>
      <c r="LVA24" s="263"/>
      <c r="LVB24" s="263"/>
      <c r="LVC24" s="263"/>
      <c r="LVD24" s="263"/>
      <c r="LVE24" s="263"/>
      <c r="LVF24" s="263"/>
      <c r="LVG24" s="263"/>
      <c r="LVH24" s="263"/>
      <c r="LVI24" s="263"/>
      <c r="LVJ24" s="263"/>
      <c r="LVK24" s="263"/>
      <c r="LVL24" s="263"/>
      <c r="LVM24" s="263"/>
      <c r="LVN24" s="263"/>
      <c r="LVO24" s="263"/>
      <c r="LVP24" s="263"/>
      <c r="LVQ24" s="263"/>
      <c r="LVR24" s="263"/>
      <c r="LVS24" s="263"/>
      <c r="LVT24" s="263"/>
      <c r="LVU24" s="263"/>
      <c r="LVV24" s="263"/>
      <c r="LVW24" s="263"/>
      <c r="LVX24" s="263"/>
      <c r="LVY24" s="263"/>
      <c r="LVZ24" s="263"/>
      <c r="LWA24" s="263"/>
      <c r="LWB24" s="263"/>
      <c r="LWC24" s="263"/>
      <c r="LWD24" s="263"/>
      <c r="LWE24" s="263"/>
      <c r="LWF24" s="263"/>
      <c r="LWG24" s="263"/>
      <c r="LWH24" s="263"/>
      <c r="LWI24" s="263"/>
      <c r="LWJ24" s="263"/>
      <c r="LWK24" s="263"/>
      <c r="LWL24" s="263"/>
      <c r="LWM24" s="263"/>
      <c r="LWN24" s="263"/>
      <c r="LWO24" s="263"/>
      <c r="LWP24" s="263"/>
      <c r="LWQ24" s="263"/>
      <c r="LWR24" s="263"/>
      <c r="LWS24" s="263"/>
      <c r="LWT24" s="263"/>
      <c r="LWU24" s="263"/>
      <c r="LWV24" s="263"/>
      <c r="LWW24" s="263"/>
      <c r="LWX24" s="263"/>
      <c r="LWY24" s="263"/>
      <c r="LWZ24" s="263"/>
      <c r="LXA24" s="263"/>
      <c r="LXB24" s="263"/>
      <c r="LXC24" s="263"/>
      <c r="LXD24" s="263"/>
      <c r="LXE24" s="263"/>
      <c r="LXF24" s="263"/>
      <c r="LXG24" s="263"/>
      <c r="LXH24" s="263"/>
      <c r="LXI24" s="263"/>
      <c r="LXJ24" s="263"/>
      <c r="LXK24" s="263"/>
      <c r="LXL24" s="263"/>
      <c r="LXM24" s="263"/>
      <c r="LXN24" s="263"/>
      <c r="LXO24" s="263"/>
      <c r="LXP24" s="263"/>
      <c r="LXQ24" s="263"/>
      <c r="LXR24" s="263"/>
      <c r="LXS24" s="263"/>
      <c r="LXT24" s="263"/>
      <c r="LXU24" s="263"/>
      <c r="LXV24" s="263"/>
      <c r="LXW24" s="263"/>
      <c r="LXX24" s="263"/>
      <c r="LXY24" s="263"/>
      <c r="LXZ24" s="263"/>
      <c r="LYA24" s="263"/>
      <c r="LYB24" s="263"/>
      <c r="LYC24" s="263"/>
      <c r="LYD24" s="263"/>
      <c r="LYE24" s="263"/>
      <c r="LYF24" s="263"/>
      <c r="LYG24" s="263"/>
      <c r="LYH24" s="263"/>
      <c r="LYI24" s="263"/>
      <c r="LYJ24" s="263"/>
      <c r="LYK24" s="263"/>
      <c r="LYL24" s="263"/>
      <c r="LYM24" s="263"/>
      <c r="LYN24" s="263"/>
      <c r="LYO24" s="263"/>
      <c r="LYP24" s="263"/>
      <c r="LYQ24" s="263"/>
      <c r="LYR24" s="263"/>
      <c r="LYS24" s="263"/>
      <c r="LYT24" s="263"/>
      <c r="LYU24" s="263"/>
      <c r="LYV24" s="263"/>
      <c r="LYW24" s="263"/>
      <c r="LYX24" s="263"/>
      <c r="LYY24" s="263"/>
      <c r="LYZ24" s="263"/>
      <c r="LZA24" s="263"/>
      <c r="LZB24" s="263"/>
      <c r="LZC24" s="263"/>
      <c r="LZD24" s="263"/>
      <c r="LZE24" s="263"/>
      <c r="LZF24" s="263"/>
      <c r="LZG24" s="263"/>
      <c r="LZH24" s="263"/>
      <c r="LZI24" s="263"/>
      <c r="LZJ24" s="263"/>
      <c r="LZK24" s="263"/>
      <c r="LZL24" s="263"/>
      <c r="LZM24" s="263"/>
      <c r="LZN24" s="263"/>
      <c r="LZO24" s="263"/>
      <c r="LZP24" s="263"/>
      <c r="LZQ24" s="263"/>
      <c r="LZR24" s="263"/>
      <c r="LZS24" s="263"/>
      <c r="LZT24" s="263"/>
      <c r="LZU24" s="263"/>
      <c r="LZV24" s="263"/>
      <c r="LZW24" s="263"/>
      <c r="LZX24" s="263"/>
      <c r="LZY24" s="263"/>
      <c r="LZZ24" s="263"/>
      <c r="MAA24" s="263"/>
      <c r="MAB24" s="263"/>
      <c r="MAC24" s="263"/>
      <c r="MAD24" s="263"/>
      <c r="MAE24" s="263"/>
      <c r="MAF24" s="263"/>
      <c r="MAG24" s="263"/>
      <c r="MAH24" s="263"/>
      <c r="MAI24" s="263"/>
      <c r="MAJ24" s="263"/>
      <c r="MAK24" s="263"/>
      <c r="MAL24" s="263"/>
      <c r="MAM24" s="263"/>
      <c r="MAN24" s="263"/>
      <c r="MAO24" s="263"/>
      <c r="MAP24" s="263"/>
      <c r="MAQ24" s="263"/>
      <c r="MAR24" s="263"/>
      <c r="MAS24" s="263"/>
      <c r="MAT24" s="263"/>
      <c r="MAU24" s="263"/>
      <c r="MAV24" s="263"/>
      <c r="MAW24" s="263"/>
      <c r="MAX24" s="263"/>
      <c r="MAY24" s="263"/>
      <c r="MAZ24" s="263"/>
      <c r="MBA24" s="263"/>
      <c r="MBB24" s="263"/>
      <c r="MBC24" s="263"/>
      <c r="MBD24" s="263"/>
      <c r="MBE24" s="263"/>
      <c r="MBF24" s="263"/>
      <c r="MBG24" s="263"/>
      <c r="MBH24" s="263"/>
      <c r="MBI24" s="263"/>
      <c r="MBJ24" s="263"/>
      <c r="MBK24" s="263"/>
      <c r="MBL24" s="263"/>
      <c r="MBM24" s="263"/>
      <c r="MBN24" s="263"/>
      <c r="MBO24" s="263"/>
      <c r="MBP24" s="263"/>
      <c r="MBQ24" s="263"/>
      <c r="MBR24" s="263"/>
      <c r="MBS24" s="263"/>
      <c r="MBT24" s="263"/>
      <c r="MBU24" s="263"/>
      <c r="MBV24" s="263"/>
      <c r="MBW24" s="263"/>
      <c r="MBX24" s="263"/>
      <c r="MBY24" s="263"/>
      <c r="MBZ24" s="263"/>
      <c r="MCA24" s="263"/>
      <c r="MCB24" s="263"/>
      <c r="MCC24" s="263"/>
      <c r="MCD24" s="263"/>
      <c r="MCE24" s="263"/>
      <c r="MCF24" s="263"/>
      <c r="MCG24" s="263"/>
      <c r="MCH24" s="263"/>
      <c r="MCI24" s="263"/>
      <c r="MCJ24" s="263"/>
      <c r="MCK24" s="263"/>
      <c r="MCL24" s="263"/>
      <c r="MCM24" s="263"/>
      <c r="MCN24" s="263"/>
      <c r="MCO24" s="263"/>
      <c r="MCP24" s="263"/>
      <c r="MCQ24" s="263"/>
      <c r="MCR24" s="263"/>
      <c r="MCS24" s="263"/>
      <c r="MCT24" s="263"/>
      <c r="MCU24" s="263"/>
      <c r="MCV24" s="263"/>
      <c r="MCW24" s="263"/>
      <c r="MCX24" s="263"/>
      <c r="MCY24" s="263"/>
      <c r="MCZ24" s="263"/>
      <c r="MDA24" s="263"/>
      <c r="MDB24" s="263"/>
      <c r="MDC24" s="263"/>
      <c r="MDD24" s="263"/>
      <c r="MDE24" s="263"/>
      <c r="MDF24" s="263"/>
      <c r="MDG24" s="263"/>
      <c r="MDH24" s="263"/>
      <c r="MDI24" s="263"/>
      <c r="MDJ24" s="263"/>
      <c r="MDK24" s="263"/>
      <c r="MDL24" s="263"/>
      <c r="MDM24" s="263"/>
      <c r="MDN24" s="263"/>
      <c r="MDO24" s="263"/>
      <c r="MDP24" s="263"/>
      <c r="MDQ24" s="263"/>
      <c r="MDR24" s="263"/>
      <c r="MDS24" s="263"/>
      <c r="MDT24" s="263"/>
      <c r="MDU24" s="263"/>
      <c r="MDV24" s="263"/>
      <c r="MDW24" s="263"/>
      <c r="MDX24" s="263"/>
      <c r="MDY24" s="263"/>
      <c r="MDZ24" s="263"/>
      <c r="MEA24" s="263"/>
      <c r="MEB24" s="263"/>
      <c r="MEC24" s="263"/>
      <c r="MED24" s="263"/>
      <c r="MEE24" s="263"/>
      <c r="MEF24" s="263"/>
      <c r="MEG24" s="263"/>
      <c r="MEH24" s="263"/>
      <c r="MEI24" s="263"/>
      <c r="MEJ24" s="263"/>
      <c r="MEK24" s="263"/>
      <c r="MEL24" s="263"/>
      <c r="MEM24" s="263"/>
      <c r="MEN24" s="263"/>
      <c r="MEO24" s="263"/>
      <c r="MEP24" s="263"/>
      <c r="MEQ24" s="263"/>
      <c r="MER24" s="263"/>
      <c r="MES24" s="263"/>
      <c r="MET24" s="263"/>
      <c r="MEU24" s="263"/>
      <c r="MEV24" s="263"/>
      <c r="MEW24" s="263"/>
      <c r="MEX24" s="263"/>
      <c r="MEY24" s="263"/>
      <c r="MEZ24" s="263"/>
      <c r="MFA24" s="263"/>
      <c r="MFB24" s="263"/>
      <c r="MFC24" s="263"/>
      <c r="MFD24" s="263"/>
      <c r="MFE24" s="263"/>
      <c r="MFF24" s="263"/>
      <c r="MFG24" s="263"/>
      <c r="MFH24" s="263"/>
      <c r="MFI24" s="263"/>
      <c r="MFJ24" s="263"/>
      <c r="MFK24" s="263"/>
      <c r="MFL24" s="263"/>
      <c r="MFM24" s="263"/>
      <c r="MFN24" s="263"/>
      <c r="MFO24" s="263"/>
      <c r="MFP24" s="263"/>
      <c r="MFQ24" s="263"/>
      <c r="MFR24" s="263"/>
      <c r="MFS24" s="263"/>
      <c r="MFT24" s="263"/>
      <c r="MFU24" s="263"/>
      <c r="MFV24" s="263"/>
      <c r="MFW24" s="263"/>
      <c r="MFX24" s="263"/>
      <c r="MFY24" s="263"/>
      <c r="MFZ24" s="263"/>
      <c r="MGA24" s="263"/>
      <c r="MGB24" s="263"/>
      <c r="MGC24" s="263"/>
      <c r="MGD24" s="263"/>
      <c r="MGE24" s="263"/>
      <c r="MGF24" s="263"/>
      <c r="MGG24" s="263"/>
      <c r="MGH24" s="263"/>
      <c r="MGI24" s="263"/>
      <c r="MGJ24" s="263"/>
      <c r="MGK24" s="263"/>
      <c r="MGL24" s="263"/>
      <c r="MGM24" s="263"/>
      <c r="MGN24" s="263"/>
      <c r="MGO24" s="263"/>
      <c r="MGP24" s="263"/>
      <c r="MGQ24" s="263"/>
      <c r="MGR24" s="263"/>
      <c r="MGS24" s="263"/>
      <c r="MGT24" s="263"/>
      <c r="MGU24" s="263"/>
      <c r="MGV24" s="263"/>
      <c r="MGW24" s="263"/>
      <c r="MGX24" s="263"/>
      <c r="MGY24" s="263"/>
      <c r="MGZ24" s="263"/>
      <c r="MHA24" s="263"/>
      <c r="MHB24" s="263"/>
      <c r="MHC24" s="263"/>
      <c r="MHD24" s="263"/>
      <c r="MHE24" s="263"/>
      <c r="MHF24" s="263"/>
      <c r="MHG24" s="263"/>
      <c r="MHH24" s="263"/>
      <c r="MHI24" s="263"/>
      <c r="MHJ24" s="263"/>
      <c r="MHK24" s="263"/>
      <c r="MHL24" s="263"/>
      <c r="MHM24" s="263"/>
      <c r="MHN24" s="263"/>
      <c r="MHO24" s="263"/>
      <c r="MHP24" s="263"/>
      <c r="MHQ24" s="263"/>
      <c r="MHR24" s="263"/>
      <c r="MHS24" s="263"/>
      <c r="MHT24" s="263"/>
      <c r="MHU24" s="263"/>
      <c r="MHV24" s="263"/>
      <c r="MHW24" s="263"/>
      <c r="MHX24" s="263"/>
      <c r="MHY24" s="263"/>
      <c r="MHZ24" s="263"/>
      <c r="MIA24" s="263"/>
      <c r="MIB24" s="263"/>
      <c r="MIC24" s="263"/>
      <c r="MID24" s="263"/>
      <c r="MIE24" s="263"/>
      <c r="MIF24" s="263"/>
      <c r="MIG24" s="263"/>
      <c r="MIH24" s="263"/>
      <c r="MII24" s="263"/>
      <c r="MIJ24" s="263"/>
      <c r="MIK24" s="263"/>
      <c r="MIL24" s="263"/>
      <c r="MIM24" s="263"/>
      <c r="MIN24" s="263"/>
      <c r="MIO24" s="263"/>
      <c r="MIP24" s="263"/>
      <c r="MIQ24" s="263"/>
      <c r="MIR24" s="263"/>
      <c r="MIS24" s="263"/>
      <c r="MIT24" s="263"/>
      <c r="MIU24" s="263"/>
      <c r="MIV24" s="263"/>
      <c r="MIW24" s="263"/>
      <c r="MIX24" s="263"/>
      <c r="MIY24" s="263"/>
      <c r="MIZ24" s="263"/>
      <c r="MJA24" s="263"/>
      <c r="MJB24" s="263"/>
      <c r="MJC24" s="263"/>
      <c r="MJD24" s="263"/>
      <c r="MJE24" s="263"/>
      <c r="MJF24" s="263"/>
      <c r="MJG24" s="263"/>
      <c r="MJH24" s="263"/>
      <c r="MJI24" s="263"/>
      <c r="MJJ24" s="263"/>
      <c r="MJK24" s="263"/>
      <c r="MJL24" s="263"/>
      <c r="MJM24" s="263"/>
      <c r="MJN24" s="263"/>
      <c r="MJO24" s="263"/>
      <c r="MJP24" s="263"/>
      <c r="MJQ24" s="263"/>
      <c r="MJR24" s="263"/>
      <c r="MJS24" s="263"/>
      <c r="MJT24" s="263"/>
      <c r="MJU24" s="263"/>
      <c r="MJV24" s="263"/>
      <c r="MJW24" s="263"/>
      <c r="MJX24" s="263"/>
      <c r="MJY24" s="263"/>
      <c r="MJZ24" s="263"/>
      <c r="MKA24" s="263"/>
      <c r="MKB24" s="263"/>
      <c r="MKC24" s="263"/>
      <c r="MKD24" s="263"/>
      <c r="MKE24" s="263"/>
      <c r="MKF24" s="263"/>
      <c r="MKG24" s="263"/>
      <c r="MKH24" s="263"/>
      <c r="MKI24" s="263"/>
      <c r="MKJ24" s="263"/>
      <c r="MKK24" s="263"/>
      <c r="MKL24" s="263"/>
      <c r="MKM24" s="263"/>
      <c r="MKN24" s="263"/>
      <c r="MKO24" s="263"/>
      <c r="MKP24" s="263"/>
      <c r="MKQ24" s="263"/>
      <c r="MKR24" s="263"/>
      <c r="MKS24" s="263"/>
      <c r="MKT24" s="263"/>
      <c r="MKU24" s="263"/>
      <c r="MKV24" s="263"/>
      <c r="MKW24" s="263"/>
      <c r="MKX24" s="263"/>
      <c r="MKY24" s="263"/>
      <c r="MKZ24" s="263"/>
      <c r="MLA24" s="263"/>
      <c r="MLB24" s="263"/>
      <c r="MLC24" s="263"/>
      <c r="MLD24" s="263"/>
      <c r="MLE24" s="263"/>
      <c r="MLF24" s="263"/>
      <c r="MLG24" s="263"/>
      <c r="MLH24" s="263"/>
      <c r="MLI24" s="263"/>
      <c r="MLJ24" s="263"/>
      <c r="MLK24" s="263"/>
      <c r="MLL24" s="263"/>
      <c r="MLM24" s="263"/>
      <c r="MLN24" s="263"/>
      <c r="MLO24" s="263"/>
      <c r="MLP24" s="263"/>
      <c r="MLQ24" s="263"/>
      <c r="MLR24" s="263"/>
      <c r="MLS24" s="263"/>
      <c r="MLT24" s="263"/>
      <c r="MLU24" s="263"/>
      <c r="MLV24" s="263"/>
      <c r="MLW24" s="263"/>
      <c r="MLX24" s="263"/>
      <c r="MLY24" s="263"/>
      <c r="MLZ24" s="263"/>
      <c r="MMA24" s="263"/>
      <c r="MMB24" s="263"/>
      <c r="MMC24" s="263"/>
      <c r="MMD24" s="263"/>
      <c r="MME24" s="263"/>
      <c r="MMF24" s="263"/>
      <c r="MMG24" s="263"/>
      <c r="MMH24" s="263"/>
      <c r="MMI24" s="263"/>
      <c r="MMJ24" s="263"/>
      <c r="MMK24" s="263"/>
      <c r="MML24" s="263"/>
      <c r="MMM24" s="263"/>
      <c r="MMN24" s="263"/>
      <c r="MMO24" s="263"/>
      <c r="MMP24" s="263"/>
      <c r="MMQ24" s="263"/>
      <c r="MMR24" s="263"/>
      <c r="MMS24" s="263"/>
      <c r="MMT24" s="263"/>
      <c r="MMU24" s="263"/>
      <c r="MMV24" s="263"/>
      <c r="MMW24" s="263"/>
      <c r="MMX24" s="263"/>
      <c r="MMY24" s="263"/>
      <c r="MMZ24" s="263"/>
      <c r="MNA24" s="263"/>
      <c r="MNB24" s="263"/>
      <c r="MNC24" s="263"/>
      <c r="MND24" s="263"/>
      <c r="MNE24" s="263"/>
      <c r="MNF24" s="263"/>
      <c r="MNG24" s="263"/>
      <c r="MNH24" s="263"/>
      <c r="MNI24" s="263"/>
      <c r="MNJ24" s="263"/>
      <c r="MNK24" s="263"/>
      <c r="MNL24" s="263"/>
      <c r="MNM24" s="263"/>
      <c r="MNN24" s="263"/>
      <c r="MNO24" s="263"/>
      <c r="MNP24" s="263"/>
      <c r="MNQ24" s="263"/>
      <c r="MNR24" s="263"/>
      <c r="MNS24" s="263"/>
      <c r="MNT24" s="263"/>
      <c r="MNU24" s="263"/>
      <c r="MNV24" s="263"/>
      <c r="MNW24" s="263"/>
      <c r="MNX24" s="263"/>
      <c r="MNY24" s="263"/>
      <c r="MNZ24" s="263"/>
      <c r="MOA24" s="263"/>
      <c r="MOB24" s="263"/>
      <c r="MOC24" s="263"/>
      <c r="MOD24" s="263"/>
      <c r="MOE24" s="263"/>
      <c r="MOF24" s="263"/>
      <c r="MOG24" s="263"/>
      <c r="MOH24" s="263"/>
      <c r="MOI24" s="263"/>
      <c r="MOJ24" s="263"/>
      <c r="MOK24" s="263"/>
      <c r="MOL24" s="263"/>
      <c r="MOM24" s="263"/>
      <c r="MON24" s="263"/>
      <c r="MOO24" s="263"/>
      <c r="MOP24" s="263"/>
      <c r="MOQ24" s="263"/>
      <c r="MOR24" s="263"/>
      <c r="MOS24" s="263"/>
      <c r="MOT24" s="263"/>
      <c r="MOU24" s="263"/>
      <c r="MOV24" s="263"/>
      <c r="MOW24" s="263"/>
      <c r="MOX24" s="263"/>
      <c r="MOY24" s="263"/>
      <c r="MOZ24" s="263"/>
      <c r="MPA24" s="263"/>
      <c r="MPB24" s="263"/>
      <c r="MPC24" s="263"/>
      <c r="MPD24" s="263"/>
      <c r="MPE24" s="263"/>
      <c r="MPF24" s="263"/>
      <c r="MPG24" s="263"/>
      <c r="MPH24" s="263"/>
      <c r="MPI24" s="263"/>
      <c r="MPJ24" s="263"/>
      <c r="MPK24" s="263"/>
      <c r="MPL24" s="263"/>
      <c r="MPM24" s="263"/>
      <c r="MPN24" s="263"/>
      <c r="MPO24" s="263"/>
      <c r="MPP24" s="263"/>
      <c r="MPQ24" s="263"/>
      <c r="MPR24" s="263"/>
      <c r="MPS24" s="263"/>
      <c r="MPT24" s="263"/>
      <c r="MPU24" s="263"/>
      <c r="MPV24" s="263"/>
      <c r="MPW24" s="263"/>
      <c r="MPX24" s="263"/>
      <c r="MPY24" s="263"/>
      <c r="MPZ24" s="263"/>
      <c r="MQA24" s="263"/>
      <c r="MQB24" s="263"/>
      <c r="MQC24" s="263"/>
      <c r="MQD24" s="263"/>
      <c r="MQE24" s="263"/>
      <c r="MQF24" s="263"/>
      <c r="MQG24" s="263"/>
      <c r="MQH24" s="263"/>
      <c r="MQI24" s="263"/>
      <c r="MQJ24" s="263"/>
      <c r="MQK24" s="263"/>
      <c r="MQL24" s="263"/>
      <c r="MQM24" s="263"/>
      <c r="MQN24" s="263"/>
      <c r="MQO24" s="263"/>
      <c r="MQP24" s="263"/>
      <c r="MQQ24" s="263"/>
      <c r="MQR24" s="263"/>
      <c r="MQS24" s="263"/>
      <c r="MQT24" s="263"/>
      <c r="MQU24" s="263"/>
      <c r="MQV24" s="263"/>
      <c r="MQW24" s="263"/>
      <c r="MQX24" s="263"/>
      <c r="MQY24" s="263"/>
      <c r="MQZ24" s="263"/>
      <c r="MRA24" s="263"/>
      <c r="MRB24" s="263"/>
      <c r="MRC24" s="263"/>
      <c r="MRD24" s="263"/>
      <c r="MRE24" s="263"/>
      <c r="MRF24" s="263"/>
      <c r="MRG24" s="263"/>
      <c r="MRH24" s="263"/>
      <c r="MRI24" s="263"/>
      <c r="MRJ24" s="263"/>
      <c r="MRK24" s="263"/>
      <c r="MRL24" s="263"/>
      <c r="MRM24" s="263"/>
      <c r="MRN24" s="263"/>
      <c r="MRO24" s="263"/>
      <c r="MRP24" s="263"/>
      <c r="MRQ24" s="263"/>
      <c r="MRR24" s="263"/>
      <c r="MRS24" s="263"/>
      <c r="MRT24" s="263"/>
      <c r="MRU24" s="263"/>
      <c r="MRV24" s="263"/>
      <c r="MRW24" s="263"/>
      <c r="MRX24" s="263"/>
      <c r="MRY24" s="263"/>
      <c r="MRZ24" s="263"/>
      <c r="MSA24" s="263"/>
      <c r="MSB24" s="263"/>
      <c r="MSC24" s="263"/>
      <c r="MSD24" s="263"/>
      <c r="MSE24" s="263"/>
      <c r="MSF24" s="263"/>
      <c r="MSG24" s="263"/>
      <c r="MSH24" s="263"/>
      <c r="MSI24" s="263"/>
      <c r="MSJ24" s="263"/>
      <c r="MSK24" s="263"/>
      <c r="MSL24" s="263"/>
      <c r="MSM24" s="263"/>
      <c r="MSN24" s="263"/>
      <c r="MSO24" s="263"/>
      <c r="MSP24" s="263"/>
      <c r="MSQ24" s="263"/>
      <c r="MSR24" s="263"/>
      <c r="MSS24" s="263"/>
      <c r="MST24" s="263"/>
      <c r="MSU24" s="263"/>
      <c r="MSV24" s="263"/>
      <c r="MSW24" s="263"/>
      <c r="MSX24" s="263"/>
      <c r="MSY24" s="263"/>
      <c r="MSZ24" s="263"/>
      <c r="MTA24" s="263"/>
      <c r="MTB24" s="263"/>
      <c r="MTC24" s="263"/>
      <c r="MTD24" s="263"/>
      <c r="MTE24" s="263"/>
      <c r="MTF24" s="263"/>
      <c r="MTG24" s="263"/>
      <c r="MTH24" s="263"/>
      <c r="MTI24" s="263"/>
      <c r="MTJ24" s="263"/>
      <c r="MTK24" s="263"/>
      <c r="MTL24" s="263"/>
      <c r="MTM24" s="263"/>
      <c r="MTN24" s="263"/>
      <c r="MTO24" s="263"/>
      <c r="MTP24" s="263"/>
      <c r="MTQ24" s="263"/>
      <c r="MTR24" s="263"/>
      <c r="MTS24" s="263"/>
      <c r="MTT24" s="263"/>
      <c r="MTU24" s="263"/>
      <c r="MTV24" s="263"/>
      <c r="MTW24" s="263"/>
      <c r="MTX24" s="263"/>
      <c r="MTY24" s="263"/>
      <c r="MTZ24" s="263"/>
      <c r="MUA24" s="263"/>
      <c r="MUB24" s="263"/>
      <c r="MUC24" s="263"/>
      <c r="MUD24" s="263"/>
      <c r="MUE24" s="263"/>
      <c r="MUF24" s="263"/>
      <c r="MUG24" s="263"/>
      <c r="MUH24" s="263"/>
      <c r="MUI24" s="263"/>
      <c r="MUJ24" s="263"/>
      <c r="MUK24" s="263"/>
      <c r="MUL24" s="263"/>
      <c r="MUM24" s="263"/>
      <c r="MUN24" s="263"/>
      <c r="MUO24" s="263"/>
      <c r="MUP24" s="263"/>
      <c r="MUQ24" s="263"/>
      <c r="MUR24" s="263"/>
      <c r="MUS24" s="263"/>
      <c r="MUT24" s="263"/>
      <c r="MUU24" s="263"/>
      <c r="MUV24" s="263"/>
      <c r="MUW24" s="263"/>
      <c r="MUX24" s="263"/>
      <c r="MUY24" s="263"/>
      <c r="MUZ24" s="263"/>
      <c r="MVA24" s="263"/>
      <c r="MVB24" s="263"/>
      <c r="MVC24" s="263"/>
      <c r="MVD24" s="263"/>
      <c r="MVE24" s="263"/>
      <c r="MVF24" s="263"/>
      <c r="MVG24" s="263"/>
      <c r="MVH24" s="263"/>
      <c r="MVI24" s="263"/>
      <c r="MVJ24" s="263"/>
      <c r="MVK24" s="263"/>
      <c r="MVL24" s="263"/>
      <c r="MVM24" s="263"/>
      <c r="MVN24" s="263"/>
      <c r="MVO24" s="263"/>
      <c r="MVP24" s="263"/>
      <c r="MVQ24" s="263"/>
      <c r="MVR24" s="263"/>
      <c r="MVS24" s="263"/>
      <c r="MVT24" s="263"/>
      <c r="MVU24" s="263"/>
      <c r="MVV24" s="263"/>
      <c r="MVW24" s="263"/>
      <c r="MVX24" s="263"/>
      <c r="MVY24" s="263"/>
      <c r="MVZ24" s="263"/>
      <c r="MWA24" s="263"/>
      <c r="MWB24" s="263"/>
      <c r="MWC24" s="263"/>
      <c r="MWD24" s="263"/>
      <c r="MWE24" s="263"/>
      <c r="MWF24" s="263"/>
      <c r="MWG24" s="263"/>
      <c r="MWH24" s="263"/>
      <c r="MWI24" s="263"/>
      <c r="MWJ24" s="263"/>
      <c r="MWK24" s="263"/>
      <c r="MWL24" s="263"/>
      <c r="MWM24" s="263"/>
      <c r="MWN24" s="263"/>
      <c r="MWO24" s="263"/>
      <c r="MWP24" s="263"/>
      <c r="MWQ24" s="263"/>
      <c r="MWR24" s="263"/>
      <c r="MWS24" s="263"/>
      <c r="MWT24" s="263"/>
      <c r="MWU24" s="263"/>
      <c r="MWV24" s="263"/>
      <c r="MWW24" s="263"/>
      <c r="MWX24" s="263"/>
      <c r="MWY24" s="263"/>
      <c r="MWZ24" s="263"/>
      <c r="MXA24" s="263"/>
      <c r="MXB24" s="263"/>
      <c r="MXC24" s="263"/>
      <c r="MXD24" s="263"/>
      <c r="MXE24" s="263"/>
      <c r="MXF24" s="263"/>
      <c r="MXG24" s="263"/>
      <c r="MXH24" s="263"/>
      <c r="MXI24" s="263"/>
      <c r="MXJ24" s="263"/>
      <c r="MXK24" s="263"/>
      <c r="MXL24" s="263"/>
      <c r="MXM24" s="263"/>
      <c r="MXN24" s="263"/>
      <c r="MXO24" s="263"/>
      <c r="MXP24" s="263"/>
      <c r="MXQ24" s="263"/>
      <c r="MXR24" s="263"/>
      <c r="MXS24" s="263"/>
      <c r="MXT24" s="263"/>
      <c r="MXU24" s="263"/>
      <c r="MXV24" s="263"/>
      <c r="MXW24" s="263"/>
      <c r="MXX24" s="263"/>
      <c r="MXY24" s="263"/>
      <c r="MXZ24" s="263"/>
      <c r="MYA24" s="263"/>
      <c r="MYB24" s="263"/>
      <c r="MYC24" s="263"/>
      <c r="MYD24" s="263"/>
      <c r="MYE24" s="263"/>
      <c r="MYF24" s="263"/>
      <c r="MYG24" s="263"/>
      <c r="MYH24" s="263"/>
      <c r="MYI24" s="263"/>
      <c r="MYJ24" s="263"/>
      <c r="MYK24" s="263"/>
      <c r="MYL24" s="263"/>
      <c r="MYM24" s="263"/>
      <c r="MYN24" s="263"/>
      <c r="MYO24" s="263"/>
      <c r="MYP24" s="263"/>
      <c r="MYQ24" s="263"/>
      <c r="MYR24" s="263"/>
      <c r="MYS24" s="263"/>
      <c r="MYT24" s="263"/>
      <c r="MYU24" s="263"/>
      <c r="MYV24" s="263"/>
      <c r="MYW24" s="263"/>
      <c r="MYX24" s="263"/>
      <c r="MYY24" s="263"/>
      <c r="MYZ24" s="263"/>
      <c r="MZA24" s="263"/>
      <c r="MZB24" s="263"/>
      <c r="MZC24" s="263"/>
      <c r="MZD24" s="263"/>
      <c r="MZE24" s="263"/>
      <c r="MZF24" s="263"/>
      <c r="MZG24" s="263"/>
      <c r="MZH24" s="263"/>
      <c r="MZI24" s="263"/>
      <c r="MZJ24" s="263"/>
      <c r="MZK24" s="263"/>
      <c r="MZL24" s="263"/>
      <c r="MZM24" s="263"/>
      <c r="MZN24" s="263"/>
      <c r="MZO24" s="263"/>
      <c r="MZP24" s="263"/>
      <c r="MZQ24" s="263"/>
      <c r="MZR24" s="263"/>
      <c r="MZS24" s="263"/>
      <c r="MZT24" s="263"/>
      <c r="MZU24" s="263"/>
      <c r="MZV24" s="263"/>
      <c r="MZW24" s="263"/>
      <c r="MZX24" s="263"/>
      <c r="MZY24" s="263"/>
      <c r="MZZ24" s="263"/>
      <c r="NAA24" s="263"/>
      <c r="NAB24" s="263"/>
      <c r="NAC24" s="263"/>
      <c r="NAD24" s="263"/>
      <c r="NAE24" s="263"/>
      <c r="NAF24" s="263"/>
      <c r="NAG24" s="263"/>
      <c r="NAH24" s="263"/>
      <c r="NAI24" s="263"/>
      <c r="NAJ24" s="263"/>
      <c r="NAK24" s="263"/>
      <c r="NAL24" s="263"/>
      <c r="NAM24" s="263"/>
      <c r="NAN24" s="263"/>
      <c r="NAO24" s="263"/>
      <c r="NAP24" s="263"/>
      <c r="NAQ24" s="263"/>
      <c r="NAR24" s="263"/>
      <c r="NAS24" s="263"/>
      <c r="NAT24" s="263"/>
      <c r="NAU24" s="263"/>
      <c r="NAV24" s="263"/>
      <c r="NAW24" s="263"/>
      <c r="NAX24" s="263"/>
      <c r="NAY24" s="263"/>
      <c r="NAZ24" s="263"/>
      <c r="NBA24" s="263"/>
      <c r="NBB24" s="263"/>
      <c r="NBC24" s="263"/>
      <c r="NBD24" s="263"/>
      <c r="NBE24" s="263"/>
      <c r="NBF24" s="263"/>
      <c r="NBG24" s="263"/>
      <c r="NBH24" s="263"/>
      <c r="NBI24" s="263"/>
      <c r="NBJ24" s="263"/>
      <c r="NBK24" s="263"/>
      <c r="NBL24" s="263"/>
      <c r="NBM24" s="263"/>
      <c r="NBN24" s="263"/>
      <c r="NBO24" s="263"/>
      <c r="NBP24" s="263"/>
      <c r="NBQ24" s="263"/>
      <c r="NBR24" s="263"/>
      <c r="NBS24" s="263"/>
      <c r="NBT24" s="263"/>
      <c r="NBU24" s="263"/>
      <c r="NBV24" s="263"/>
      <c r="NBW24" s="263"/>
      <c r="NBX24" s="263"/>
      <c r="NBY24" s="263"/>
      <c r="NBZ24" s="263"/>
      <c r="NCA24" s="263"/>
      <c r="NCB24" s="263"/>
      <c r="NCC24" s="263"/>
      <c r="NCD24" s="263"/>
      <c r="NCE24" s="263"/>
      <c r="NCF24" s="263"/>
      <c r="NCG24" s="263"/>
      <c r="NCH24" s="263"/>
      <c r="NCI24" s="263"/>
      <c r="NCJ24" s="263"/>
      <c r="NCK24" s="263"/>
      <c r="NCL24" s="263"/>
      <c r="NCM24" s="263"/>
      <c r="NCN24" s="263"/>
      <c r="NCO24" s="263"/>
      <c r="NCP24" s="263"/>
      <c r="NCQ24" s="263"/>
      <c r="NCR24" s="263"/>
      <c r="NCS24" s="263"/>
      <c r="NCT24" s="263"/>
      <c r="NCU24" s="263"/>
      <c r="NCV24" s="263"/>
      <c r="NCW24" s="263"/>
      <c r="NCX24" s="263"/>
      <c r="NCY24" s="263"/>
      <c r="NCZ24" s="263"/>
      <c r="NDA24" s="263"/>
      <c r="NDB24" s="263"/>
      <c r="NDC24" s="263"/>
      <c r="NDD24" s="263"/>
      <c r="NDE24" s="263"/>
      <c r="NDF24" s="263"/>
      <c r="NDG24" s="263"/>
      <c r="NDH24" s="263"/>
      <c r="NDI24" s="263"/>
      <c r="NDJ24" s="263"/>
      <c r="NDK24" s="263"/>
      <c r="NDL24" s="263"/>
      <c r="NDM24" s="263"/>
      <c r="NDN24" s="263"/>
      <c r="NDO24" s="263"/>
      <c r="NDP24" s="263"/>
      <c r="NDQ24" s="263"/>
      <c r="NDR24" s="263"/>
      <c r="NDS24" s="263"/>
      <c r="NDT24" s="263"/>
      <c r="NDU24" s="263"/>
      <c r="NDV24" s="263"/>
      <c r="NDW24" s="263"/>
      <c r="NDX24" s="263"/>
      <c r="NDY24" s="263"/>
      <c r="NDZ24" s="263"/>
      <c r="NEA24" s="263"/>
      <c r="NEB24" s="263"/>
      <c r="NEC24" s="263"/>
      <c r="NED24" s="263"/>
      <c r="NEE24" s="263"/>
      <c r="NEF24" s="263"/>
      <c r="NEG24" s="263"/>
      <c r="NEH24" s="263"/>
      <c r="NEI24" s="263"/>
      <c r="NEJ24" s="263"/>
      <c r="NEK24" s="263"/>
      <c r="NEL24" s="263"/>
      <c r="NEM24" s="263"/>
      <c r="NEN24" s="263"/>
      <c r="NEO24" s="263"/>
      <c r="NEP24" s="263"/>
      <c r="NEQ24" s="263"/>
      <c r="NER24" s="263"/>
      <c r="NES24" s="263"/>
      <c r="NET24" s="263"/>
      <c r="NEU24" s="263"/>
      <c r="NEV24" s="263"/>
      <c r="NEW24" s="263"/>
      <c r="NEX24" s="263"/>
      <c r="NEY24" s="263"/>
      <c r="NEZ24" s="263"/>
      <c r="NFA24" s="263"/>
      <c r="NFB24" s="263"/>
      <c r="NFC24" s="263"/>
      <c r="NFD24" s="263"/>
      <c r="NFE24" s="263"/>
      <c r="NFF24" s="263"/>
      <c r="NFG24" s="263"/>
      <c r="NFH24" s="263"/>
      <c r="NFI24" s="263"/>
      <c r="NFJ24" s="263"/>
      <c r="NFK24" s="263"/>
      <c r="NFL24" s="263"/>
      <c r="NFM24" s="263"/>
      <c r="NFN24" s="263"/>
      <c r="NFO24" s="263"/>
      <c r="NFP24" s="263"/>
      <c r="NFQ24" s="263"/>
      <c r="NFR24" s="263"/>
      <c r="NFS24" s="263"/>
      <c r="NFT24" s="263"/>
      <c r="NFU24" s="263"/>
      <c r="NFV24" s="263"/>
      <c r="NFW24" s="263"/>
      <c r="NFX24" s="263"/>
      <c r="NFY24" s="263"/>
      <c r="NFZ24" s="263"/>
      <c r="NGA24" s="263"/>
      <c r="NGB24" s="263"/>
      <c r="NGC24" s="263"/>
      <c r="NGD24" s="263"/>
      <c r="NGE24" s="263"/>
      <c r="NGF24" s="263"/>
      <c r="NGG24" s="263"/>
      <c r="NGH24" s="263"/>
      <c r="NGI24" s="263"/>
      <c r="NGJ24" s="263"/>
      <c r="NGK24" s="263"/>
      <c r="NGL24" s="263"/>
      <c r="NGM24" s="263"/>
      <c r="NGN24" s="263"/>
      <c r="NGO24" s="263"/>
      <c r="NGP24" s="263"/>
      <c r="NGQ24" s="263"/>
      <c r="NGR24" s="263"/>
      <c r="NGS24" s="263"/>
      <c r="NGT24" s="263"/>
      <c r="NGU24" s="263"/>
      <c r="NGV24" s="263"/>
      <c r="NGW24" s="263"/>
      <c r="NGX24" s="263"/>
      <c r="NGY24" s="263"/>
      <c r="NGZ24" s="263"/>
      <c r="NHA24" s="263"/>
      <c r="NHB24" s="263"/>
      <c r="NHC24" s="263"/>
      <c r="NHD24" s="263"/>
      <c r="NHE24" s="263"/>
      <c r="NHF24" s="263"/>
      <c r="NHG24" s="263"/>
      <c r="NHH24" s="263"/>
      <c r="NHI24" s="263"/>
      <c r="NHJ24" s="263"/>
      <c r="NHK24" s="263"/>
      <c r="NHL24" s="263"/>
      <c r="NHM24" s="263"/>
      <c r="NHN24" s="263"/>
      <c r="NHO24" s="263"/>
      <c r="NHP24" s="263"/>
      <c r="NHQ24" s="263"/>
      <c r="NHR24" s="263"/>
      <c r="NHS24" s="263"/>
      <c r="NHT24" s="263"/>
      <c r="NHU24" s="263"/>
      <c r="NHV24" s="263"/>
      <c r="NHW24" s="263"/>
      <c r="NHX24" s="263"/>
      <c r="NHY24" s="263"/>
      <c r="NHZ24" s="263"/>
      <c r="NIA24" s="263"/>
      <c r="NIB24" s="263"/>
      <c r="NIC24" s="263"/>
      <c r="NID24" s="263"/>
      <c r="NIE24" s="263"/>
      <c r="NIF24" s="263"/>
      <c r="NIG24" s="263"/>
      <c r="NIH24" s="263"/>
      <c r="NII24" s="263"/>
      <c r="NIJ24" s="263"/>
      <c r="NIK24" s="263"/>
      <c r="NIL24" s="263"/>
      <c r="NIM24" s="263"/>
      <c r="NIN24" s="263"/>
      <c r="NIO24" s="263"/>
      <c r="NIP24" s="263"/>
      <c r="NIQ24" s="263"/>
      <c r="NIR24" s="263"/>
      <c r="NIS24" s="263"/>
      <c r="NIT24" s="263"/>
      <c r="NIU24" s="263"/>
      <c r="NIV24" s="263"/>
      <c r="NIW24" s="263"/>
      <c r="NIX24" s="263"/>
      <c r="NIY24" s="263"/>
      <c r="NIZ24" s="263"/>
      <c r="NJA24" s="263"/>
      <c r="NJB24" s="263"/>
      <c r="NJC24" s="263"/>
      <c r="NJD24" s="263"/>
      <c r="NJE24" s="263"/>
      <c r="NJF24" s="263"/>
      <c r="NJG24" s="263"/>
      <c r="NJH24" s="263"/>
      <c r="NJI24" s="263"/>
      <c r="NJJ24" s="263"/>
      <c r="NJK24" s="263"/>
      <c r="NJL24" s="263"/>
      <c r="NJM24" s="263"/>
      <c r="NJN24" s="263"/>
      <c r="NJO24" s="263"/>
      <c r="NJP24" s="263"/>
      <c r="NJQ24" s="263"/>
      <c r="NJR24" s="263"/>
      <c r="NJS24" s="263"/>
      <c r="NJT24" s="263"/>
      <c r="NJU24" s="263"/>
      <c r="NJV24" s="263"/>
      <c r="NJW24" s="263"/>
      <c r="NJX24" s="263"/>
      <c r="NJY24" s="263"/>
      <c r="NJZ24" s="263"/>
      <c r="NKA24" s="263"/>
      <c r="NKB24" s="263"/>
      <c r="NKC24" s="263"/>
      <c r="NKD24" s="263"/>
      <c r="NKE24" s="263"/>
      <c r="NKF24" s="263"/>
      <c r="NKG24" s="263"/>
      <c r="NKH24" s="263"/>
      <c r="NKI24" s="263"/>
      <c r="NKJ24" s="263"/>
      <c r="NKK24" s="263"/>
      <c r="NKL24" s="263"/>
      <c r="NKM24" s="263"/>
      <c r="NKN24" s="263"/>
      <c r="NKO24" s="263"/>
      <c r="NKP24" s="263"/>
      <c r="NKQ24" s="263"/>
      <c r="NKR24" s="263"/>
      <c r="NKS24" s="263"/>
      <c r="NKT24" s="263"/>
      <c r="NKU24" s="263"/>
      <c r="NKV24" s="263"/>
      <c r="NKW24" s="263"/>
      <c r="NKX24" s="263"/>
      <c r="NKY24" s="263"/>
      <c r="NKZ24" s="263"/>
      <c r="NLA24" s="263"/>
      <c r="NLB24" s="263"/>
      <c r="NLC24" s="263"/>
      <c r="NLD24" s="263"/>
      <c r="NLE24" s="263"/>
      <c r="NLF24" s="263"/>
      <c r="NLG24" s="263"/>
      <c r="NLH24" s="263"/>
      <c r="NLI24" s="263"/>
      <c r="NLJ24" s="263"/>
      <c r="NLK24" s="263"/>
      <c r="NLL24" s="263"/>
      <c r="NLM24" s="263"/>
      <c r="NLN24" s="263"/>
      <c r="NLO24" s="263"/>
      <c r="NLP24" s="263"/>
      <c r="NLQ24" s="263"/>
      <c r="NLR24" s="263"/>
      <c r="NLS24" s="263"/>
      <c r="NLT24" s="263"/>
      <c r="NLU24" s="263"/>
      <c r="NLV24" s="263"/>
      <c r="NLW24" s="263"/>
      <c r="NLX24" s="263"/>
      <c r="NLY24" s="263"/>
      <c r="NLZ24" s="263"/>
      <c r="NMA24" s="263"/>
      <c r="NMB24" s="263"/>
      <c r="NMC24" s="263"/>
      <c r="NMD24" s="263"/>
      <c r="NME24" s="263"/>
      <c r="NMF24" s="263"/>
      <c r="NMG24" s="263"/>
      <c r="NMH24" s="263"/>
      <c r="NMI24" s="263"/>
      <c r="NMJ24" s="263"/>
      <c r="NMK24" s="263"/>
      <c r="NML24" s="263"/>
      <c r="NMM24" s="263"/>
      <c r="NMN24" s="263"/>
      <c r="NMO24" s="263"/>
      <c r="NMP24" s="263"/>
      <c r="NMQ24" s="263"/>
      <c r="NMR24" s="263"/>
      <c r="NMS24" s="263"/>
      <c r="NMT24" s="263"/>
      <c r="NMU24" s="263"/>
      <c r="NMV24" s="263"/>
      <c r="NMW24" s="263"/>
      <c r="NMX24" s="263"/>
      <c r="NMY24" s="263"/>
      <c r="NMZ24" s="263"/>
      <c r="NNA24" s="263"/>
      <c r="NNB24" s="263"/>
      <c r="NNC24" s="263"/>
      <c r="NND24" s="263"/>
      <c r="NNE24" s="263"/>
      <c r="NNF24" s="263"/>
      <c r="NNG24" s="263"/>
      <c r="NNH24" s="263"/>
      <c r="NNI24" s="263"/>
      <c r="NNJ24" s="263"/>
      <c r="NNK24" s="263"/>
      <c r="NNL24" s="263"/>
      <c r="NNM24" s="263"/>
      <c r="NNN24" s="263"/>
      <c r="NNO24" s="263"/>
      <c r="NNP24" s="263"/>
      <c r="NNQ24" s="263"/>
      <c r="NNR24" s="263"/>
      <c r="NNS24" s="263"/>
      <c r="NNT24" s="263"/>
      <c r="NNU24" s="263"/>
      <c r="NNV24" s="263"/>
      <c r="NNW24" s="263"/>
      <c r="NNX24" s="263"/>
      <c r="NNY24" s="263"/>
      <c r="NNZ24" s="263"/>
      <c r="NOA24" s="263"/>
      <c r="NOB24" s="263"/>
      <c r="NOC24" s="263"/>
      <c r="NOD24" s="263"/>
      <c r="NOE24" s="263"/>
      <c r="NOF24" s="263"/>
      <c r="NOG24" s="263"/>
      <c r="NOH24" s="263"/>
      <c r="NOI24" s="263"/>
      <c r="NOJ24" s="263"/>
      <c r="NOK24" s="263"/>
      <c r="NOL24" s="263"/>
      <c r="NOM24" s="263"/>
      <c r="NON24" s="263"/>
      <c r="NOO24" s="263"/>
      <c r="NOP24" s="263"/>
      <c r="NOQ24" s="263"/>
      <c r="NOR24" s="263"/>
      <c r="NOS24" s="263"/>
      <c r="NOT24" s="263"/>
      <c r="NOU24" s="263"/>
      <c r="NOV24" s="263"/>
      <c r="NOW24" s="263"/>
      <c r="NOX24" s="263"/>
      <c r="NOY24" s="263"/>
      <c r="NOZ24" s="263"/>
      <c r="NPA24" s="263"/>
      <c r="NPB24" s="263"/>
      <c r="NPC24" s="263"/>
      <c r="NPD24" s="263"/>
      <c r="NPE24" s="263"/>
      <c r="NPF24" s="263"/>
      <c r="NPG24" s="263"/>
      <c r="NPH24" s="263"/>
      <c r="NPI24" s="263"/>
      <c r="NPJ24" s="263"/>
      <c r="NPK24" s="263"/>
      <c r="NPL24" s="263"/>
      <c r="NPM24" s="263"/>
      <c r="NPN24" s="263"/>
      <c r="NPO24" s="263"/>
      <c r="NPP24" s="263"/>
      <c r="NPQ24" s="263"/>
      <c r="NPR24" s="263"/>
      <c r="NPS24" s="263"/>
      <c r="NPT24" s="263"/>
      <c r="NPU24" s="263"/>
      <c r="NPV24" s="263"/>
      <c r="NPW24" s="263"/>
      <c r="NPX24" s="263"/>
      <c r="NPY24" s="263"/>
      <c r="NPZ24" s="263"/>
      <c r="NQA24" s="263"/>
      <c r="NQB24" s="263"/>
      <c r="NQC24" s="263"/>
      <c r="NQD24" s="263"/>
      <c r="NQE24" s="263"/>
      <c r="NQF24" s="263"/>
      <c r="NQG24" s="263"/>
      <c r="NQH24" s="263"/>
      <c r="NQI24" s="263"/>
      <c r="NQJ24" s="263"/>
      <c r="NQK24" s="263"/>
      <c r="NQL24" s="263"/>
      <c r="NQM24" s="263"/>
      <c r="NQN24" s="263"/>
      <c r="NQO24" s="263"/>
      <c r="NQP24" s="263"/>
      <c r="NQQ24" s="263"/>
      <c r="NQR24" s="263"/>
      <c r="NQS24" s="263"/>
      <c r="NQT24" s="263"/>
      <c r="NQU24" s="263"/>
      <c r="NQV24" s="263"/>
      <c r="NQW24" s="263"/>
      <c r="NQX24" s="263"/>
      <c r="NQY24" s="263"/>
      <c r="NQZ24" s="263"/>
      <c r="NRA24" s="263"/>
      <c r="NRB24" s="263"/>
      <c r="NRC24" s="263"/>
      <c r="NRD24" s="263"/>
      <c r="NRE24" s="263"/>
      <c r="NRF24" s="263"/>
      <c r="NRG24" s="263"/>
      <c r="NRH24" s="263"/>
      <c r="NRI24" s="263"/>
      <c r="NRJ24" s="263"/>
      <c r="NRK24" s="263"/>
      <c r="NRL24" s="263"/>
      <c r="NRM24" s="263"/>
      <c r="NRN24" s="263"/>
      <c r="NRO24" s="263"/>
      <c r="NRP24" s="263"/>
      <c r="NRQ24" s="263"/>
      <c r="NRR24" s="263"/>
      <c r="NRS24" s="263"/>
      <c r="NRT24" s="263"/>
      <c r="NRU24" s="263"/>
      <c r="NRV24" s="263"/>
      <c r="NRW24" s="263"/>
      <c r="NRX24" s="263"/>
      <c r="NRY24" s="263"/>
      <c r="NRZ24" s="263"/>
      <c r="NSA24" s="263"/>
      <c r="NSB24" s="263"/>
      <c r="NSC24" s="263"/>
      <c r="NSD24" s="263"/>
      <c r="NSE24" s="263"/>
      <c r="NSF24" s="263"/>
      <c r="NSG24" s="263"/>
      <c r="NSH24" s="263"/>
      <c r="NSI24" s="263"/>
      <c r="NSJ24" s="263"/>
      <c r="NSK24" s="263"/>
      <c r="NSL24" s="263"/>
      <c r="NSM24" s="263"/>
      <c r="NSN24" s="263"/>
      <c r="NSO24" s="263"/>
      <c r="NSP24" s="263"/>
      <c r="NSQ24" s="263"/>
      <c r="NSR24" s="263"/>
      <c r="NSS24" s="263"/>
      <c r="NST24" s="263"/>
      <c r="NSU24" s="263"/>
      <c r="NSV24" s="263"/>
      <c r="NSW24" s="263"/>
      <c r="NSX24" s="263"/>
      <c r="NSY24" s="263"/>
      <c r="NSZ24" s="263"/>
      <c r="NTA24" s="263"/>
      <c r="NTB24" s="263"/>
      <c r="NTC24" s="263"/>
      <c r="NTD24" s="263"/>
      <c r="NTE24" s="263"/>
      <c r="NTF24" s="263"/>
      <c r="NTG24" s="263"/>
      <c r="NTH24" s="263"/>
      <c r="NTI24" s="263"/>
      <c r="NTJ24" s="263"/>
      <c r="NTK24" s="263"/>
      <c r="NTL24" s="263"/>
      <c r="NTM24" s="263"/>
      <c r="NTN24" s="263"/>
      <c r="NTO24" s="263"/>
      <c r="NTP24" s="263"/>
      <c r="NTQ24" s="263"/>
      <c r="NTR24" s="263"/>
      <c r="NTS24" s="263"/>
      <c r="NTT24" s="263"/>
      <c r="NTU24" s="263"/>
      <c r="NTV24" s="263"/>
      <c r="NTW24" s="263"/>
      <c r="NTX24" s="263"/>
      <c r="NTY24" s="263"/>
      <c r="NTZ24" s="263"/>
      <c r="NUA24" s="263"/>
      <c r="NUB24" s="263"/>
      <c r="NUC24" s="263"/>
      <c r="NUD24" s="263"/>
      <c r="NUE24" s="263"/>
      <c r="NUF24" s="263"/>
      <c r="NUG24" s="263"/>
      <c r="NUH24" s="263"/>
      <c r="NUI24" s="263"/>
      <c r="NUJ24" s="263"/>
      <c r="NUK24" s="263"/>
      <c r="NUL24" s="263"/>
      <c r="NUM24" s="263"/>
      <c r="NUN24" s="263"/>
      <c r="NUO24" s="263"/>
      <c r="NUP24" s="263"/>
      <c r="NUQ24" s="263"/>
      <c r="NUR24" s="263"/>
      <c r="NUS24" s="263"/>
      <c r="NUT24" s="263"/>
      <c r="NUU24" s="263"/>
      <c r="NUV24" s="263"/>
      <c r="NUW24" s="263"/>
      <c r="NUX24" s="263"/>
      <c r="NUY24" s="263"/>
      <c r="NUZ24" s="263"/>
      <c r="NVA24" s="263"/>
      <c r="NVB24" s="263"/>
      <c r="NVC24" s="263"/>
      <c r="NVD24" s="263"/>
      <c r="NVE24" s="263"/>
      <c r="NVF24" s="263"/>
      <c r="NVG24" s="263"/>
      <c r="NVH24" s="263"/>
      <c r="NVI24" s="263"/>
      <c r="NVJ24" s="263"/>
      <c r="NVK24" s="263"/>
      <c r="NVL24" s="263"/>
      <c r="NVM24" s="263"/>
      <c r="NVN24" s="263"/>
      <c r="NVO24" s="263"/>
      <c r="NVP24" s="263"/>
      <c r="NVQ24" s="263"/>
      <c r="NVR24" s="263"/>
      <c r="NVS24" s="263"/>
      <c r="NVT24" s="263"/>
      <c r="NVU24" s="263"/>
      <c r="NVV24" s="263"/>
      <c r="NVW24" s="263"/>
      <c r="NVX24" s="263"/>
      <c r="NVY24" s="263"/>
      <c r="NVZ24" s="263"/>
      <c r="NWA24" s="263"/>
      <c r="NWB24" s="263"/>
      <c r="NWC24" s="263"/>
      <c r="NWD24" s="263"/>
      <c r="NWE24" s="263"/>
      <c r="NWF24" s="263"/>
      <c r="NWG24" s="263"/>
      <c r="NWH24" s="263"/>
      <c r="NWI24" s="263"/>
      <c r="NWJ24" s="263"/>
      <c r="NWK24" s="263"/>
      <c r="NWL24" s="263"/>
      <c r="NWM24" s="263"/>
      <c r="NWN24" s="263"/>
      <c r="NWO24" s="263"/>
      <c r="NWP24" s="263"/>
      <c r="NWQ24" s="263"/>
      <c r="NWR24" s="263"/>
      <c r="NWS24" s="263"/>
      <c r="NWT24" s="263"/>
      <c r="NWU24" s="263"/>
      <c r="NWV24" s="263"/>
      <c r="NWW24" s="263"/>
      <c r="NWX24" s="263"/>
      <c r="NWY24" s="263"/>
      <c r="NWZ24" s="263"/>
      <c r="NXA24" s="263"/>
      <c r="NXB24" s="263"/>
      <c r="NXC24" s="263"/>
      <c r="NXD24" s="263"/>
      <c r="NXE24" s="263"/>
      <c r="NXF24" s="263"/>
      <c r="NXG24" s="263"/>
      <c r="NXH24" s="263"/>
      <c r="NXI24" s="263"/>
      <c r="NXJ24" s="263"/>
      <c r="NXK24" s="263"/>
      <c r="NXL24" s="263"/>
      <c r="NXM24" s="263"/>
      <c r="NXN24" s="263"/>
      <c r="NXO24" s="263"/>
      <c r="NXP24" s="263"/>
      <c r="NXQ24" s="263"/>
      <c r="NXR24" s="263"/>
      <c r="NXS24" s="263"/>
      <c r="NXT24" s="263"/>
      <c r="NXU24" s="263"/>
      <c r="NXV24" s="263"/>
      <c r="NXW24" s="263"/>
      <c r="NXX24" s="263"/>
      <c r="NXY24" s="263"/>
      <c r="NXZ24" s="263"/>
      <c r="NYA24" s="263"/>
      <c r="NYB24" s="263"/>
      <c r="NYC24" s="263"/>
      <c r="NYD24" s="263"/>
      <c r="NYE24" s="263"/>
      <c r="NYF24" s="263"/>
      <c r="NYG24" s="263"/>
      <c r="NYH24" s="263"/>
      <c r="NYI24" s="263"/>
      <c r="NYJ24" s="263"/>
      <c r="NYK24" s="263"/>
      <c r="NYL24" s="263"/>
      <c r="NYM24" s="263"/>
      <c r="NYN24" s="263"/>
      <c r="NYO24" s="263"/>
      <c r="NYP24" s="263"/>
      <c r="NYQ24" s="263"/>
      <c r="NYR24" s="263"/>
      <c r="NYS24" s="263"/>
      <c r="NYT24" s="263"/>
      <c r="NYU24" s="263"/>
      <c r="NYV24" s="263"/>
      <c r="NYW24" s="263"/>
      <c r="NYX24" s="263"/>
      <c r="NYY24" s="263"/>
      <c r="NYZ24" s="263"/>
      <c r="NZA24" s="263"/>
      <c r="NZB24" s="263"/>
      <c r="NZC24" s="263"/>
      <c r="NZD24" s="263"/>
      <c r="NZE24" s="263"/>
      <c r="NZF24" s="263"/>
      <c r="NZG24" s="263"/>
      <c r="NZH24" s="263"/>
      <c r="NZI24" s="263"/>
      <c r="NZJ24" s="263"/>
      <c r="NZK24" s="263"/>
      <c r="NZL24" s="263"/>
      <c r="NZM24" s="263"/>
      <c r="NZN24" s="263"/>
      <c r="NZO24" s="263"/>
      <c r="NZP24" s="263"/>
      <c r="NZQ24" s="263"/>
      <c r="NZR24" s="263"/>
      <c r="NZS24" s="263"/>
      <c r="NZT24" s="263"/>
      <c r="NZU24" s="263"/>
      <c r="NZV24" s="263"/>
      <c r="NZW24" s="263"/>
      <c r="NZX24" s="263"/>
      <c r="NZY24" s="263"/>
      <c r="NZZ24" s="263"/>
      <c r="OAA24" s="263"/>
      <c r="OAB24" s="263"/>
      <c r="OAC24" s="263"/>
      <c r="OAD24" s="263"/>
      <c r="OAE24" s="263"/>
      <c r="OAF24" s="263"/>
      <c r="OAG24" s="263"/>
      <c r="OAH24" s="263"/>
      <c r="OAI24" s="263"/>
      <c r="OAJ24" s="263"/>
      <c r="OAK24" s="263"/>
      <c r="OAL24" s="263"/>
      <c r="OAM24" s="263"/>
      <c r="OAN24" s="263"/>
      <c r="OAO24" s="263"/>
      <c r="OAP24" s="263"/>
      <c r="OAQ24" s="263"/>
      <c r="OAR24" s="263"/>
      <c r="OAS24" s="263"/>
      <c r="OAT24" s="263"/>
      <c r="OAU24" s="263"/>
      <c r="OAV24" s="263"/>
      <c r="OAW24" s="263"/>
      <c r="OAX24" s="263"/>
      <c r="OAY24" s="263"/>
      <c r="OAZ24" s="263"/>
      <c r="OBA24" s="263"/>
      <c r="OBB24" s="263"/>
      <c r="OBC24" s="263"/>
      <c r="OBD24" s="263"/>
      <c r="OBE24" s="263"/>
      <c r="OBF24" s="263"/>
      <c r="OBG24" s="263"/>
      <c r="OBH24" s="263"/>
      <c r="OBI24" s="263"/>
      <c r="OBJ24" s="263"/>
      <c r="OBK24" s="263"/>
      <c r="OBL24" s="263"/>
      <c r="OBM24" s="263"/>
      <c r="OBN24" s="263"/>
      <c r="OBO24" s="263"/>
      <c r="OBP24" s="263"/>
      <c r="OBQ24" s="263"/>
      <c r="OBR24" s="263"/>
      <c r="OBS24" s="263"/>
      <c r="OBT24" s="263"/>
      <c r="OBU24" s="263"/>
      <c r="OBV24" s="263"/>
      <c r="OBW24" s="263"/>
      <c r="OBX24" s="263"/>
      <c r="OBY24" s="263"/>
      <c r="OBZ24" s="263"/>
      <c r="OCA24" s="263"/>
      <c r="OCB24" s="263"/>
      <c r="OCC24" s="263"/>
      <c r="OCD24" s="263"/>
      <c r="OCE24" s="263"/>
      <c r="OCF24" s="263"/>
      <c r="OCG24" s="263"/>
      <c r="OCH24" s="263"/>
      <c r="OCI24" s="263"/>
      <c r="OCJ24" s="263"/>
      <c r="OCK24" s="263"/>
      <c r="OCL24" s="263"/>
      <c r="OCM24" s="263"/>
      <c r="OCN24" s="263"/>
      <c r="OCO24" s="263"/>
      <c r="OCP24" s="263"/>
      <c r="OCQ24" s="263"/>
      <c r="OCR24" s="263"/>
      <c r="OCS24" s="263"/>
      <c r="OCT24" s="263"/>
      <c r="OCU24" s="263"/>
      <c r="OCV24" s="263"/>
      <c r="OCW24" s="263"/>
      <c r="OCX24" s="263"/>
      <c r="OCY24" s="263"/>
      <c r="OCZ24" s="263"/>
      <c r="ODA24" s="263"/>
      <c r="ODB24" s="263"/>
      <c r="ODC24" s="263"/>
      <c r="ODD24" s="263"/>
      <c r="ODE24" s="263"/>
      <c r="ODF24" s="263"/>
      <c r="ODG24" s="263"/>
      <c r="ODH24" s="263"/>
      <c r="ODI24" s="263"/>
      <c r="ODJ24" s="263"/>
      <c r="ODK24" s="263"/>
      <c r="ODL24" s="263"/>
      <c r="ODM24" s="263"/>
      <c r="ODN24" s="263"/>
      <c r="ODO24" s="263"/>
      <c r="ODP24" s="263"/>
      <c r="ODQ24" s="263"/>
      <c r="ODR24" s="263"/>
      <c r="ODS24" s="263"/>
      <c r="ODT24" s="263"/>
      <c r="ODU24" s="263"/>
      <c r="ODV24" s="263"/>
      <c r="ODW24" s="263"/>
      <c r="ODX24" s="263"/>
      <c r="ODY24" s="263"/>
      <c r="ODZ24" s="263"/>
      <c r="OEA24" s="263"/>
      <c r="OEB24" s="263"/>
      <c r="OEC24" s="263"/>
      <c r="OED24" s="263"/>
      <c r="OEE24" s="263"/>
      <c r="OEF24" s="263"/>
      <c r="OEG24" s="263"/>
      <c r="OEH24" s="263"/>
      <c r="OEI24" s="263"/>
      <c r="OEJ24" s="263"/>
      <c r="OEK24" s="263"/>
      <c r="OEL24" s="263"/>
      <c r="OEM24" s="263"/>
      <c r="OEN24" s="263"/>
      <c r="OEO24" s="263"/>
      <c r="OEP24" s="263"/>
      <c r="OEQ24" s="263"/>
      <c r="OER24" s="263"/>
      <c r="OES24" s="263"/>
      <c r="OET24" s="263"/>
      <c r="OEU24" s="263"/>
      <c r="OEV24" s="263"/>
      <c r="OEW24" s="263"/>
      <c r="OEX24" s="263"/>
      <c r="OEY24" s="263"/>
      <c r="OEZ24" s="263"/>
      <c r="OFA24" s="263"/>
      <c r="OFB24" s="263"/>
      <c r="OFC24" s="263"/>
      <c r="OFD24" s="263"/>
      <c r="OFE24" s="263"/>
      <c r="OFF24" s="263"/>
      <c r="OFG24" s="263"/>
      <c r="OFH24" s="263"/>
      <c r="OFI24" s="263"/>
      <c r="OFJ24" s="263"/>
      <c r="OFK24" s="263"/>
      <c r="OFL24" s="263"/>
      <c r="OFM24" s="263"/>
      <c r="OFN24" s="263"/>
      <c r="OFO24" s="263"/>
      <c r="OFP24" s="263"/>
      <c r="OFQ24" s="263"/>
      <c r="OFR24" s="263"/>
      <c r="OFS24" s="263"/>
      <c r="OFT24" s="263"/>
      <c r="OFU24" s="263"/>
      <c r="OFV24" s="263"/>
      <c r="OFW24" s="263"/>
      <c r="OFX24" s="263"/>
      <c r="OFY24" s="263"/>
      <c r="OFZ24" s="263"/>
      <c r="OGA24" s="263"/>
      <c r="OGB24" s="263"/>
      <c r="OGC24" s="263"/>
      <c r="OGD24" s="263"/>
      <c r="OGE24" s="263"/>
      <c r="OGF24" s="263"/>
      <c r="OGG24" s="263"/>
      <c r="OGH24" s="263"/>
      <c r="OGI24" s="263"/>
      <c r="OGJ24" s="263"/>
      <c r="OGK24" s="263"/>
      <c r="OGL24" s="263"/>
      <c r="OGM24" s="263"/>
      <c r="OGN24" s="263"/>
      <c r="OGO24" s="263"/>
      <c r="OGP24" s="263"/>
      <c r="OGQ24" s="263"/>
      <c r="OGR24" s="263"/>
      <c r="OGS24" s="263"/>
      <c r="OGT24" s="263"/>
      <c r="OGU24" s="263"/>
      <c r="OGV24" s="263"/>
      <c r="OGW24" s="263"/>
      <c r="OGX24" s="263"/>
      <c r="OGY24" s="263"/>
      <c r="OGZ24" s="263"/>
      <c r="OHA24" s="263"/>
      <c r="OHB24" s="263"/>
      <c r="OHC24" s="263"/>
      <c r="OHD24" s="263"/>
      <c r="OHE24" s="263"/>
      <c r="OHF24" s="263"/>
      <c r="OHG24" s="263"/>
      <c r="OHH24" s="263"/>
      <c r="OHI24" s="263"/>
      <c r="OHJ24" s="263"/>
      <c r="OHK24" s="263"/>
      <c r="OHL24" s="263"/>
      <c r="OHM24" s="263"/>
      <c r="OHN24" s="263"/>
      <c r="OHO24" s="263"/>
      <c r="OHP24" s="263"/>
      <c r="OHQ24" s="263"/>
      <c r="OHR24" s="263"/>
      <c r="OHS24" s="263"/>
      <c r="OHT24" s="263"/>
      <c r="OHU24" s="263"/>
      <c r="OHV24" s="263"/>
      <c r="OHW24" s="263"/>
      <c r="OHX24" s="263"/>
      <c r="OHY24" s="263"/>
      <c r="OHZ24" s="263"/>
      <c r="OIA24" s="263"/>
      <c r="OIB24" s="263"/>
      <c r="OIC24" s="263"/>
      <c r="OID24" s="263"/>
      <c r="OIE24" s="263"/>
      <c r="OIF24" s="263"/>
      <c r="OIG24" s="263"/>
      <c r="OIH24" s="263"/>
      <c r="OII24" s="263"/>
      <c r="OIJ24" s="263"/>
      <c r="OIK24" s="263"/>
      <c r="OIL24" s="263"/>
      <c r="OIM24" s="263"/>
      <c r="OIN24" s="263"/>
      <c r="OIO24" s="263"/>
      <c r="OIP24" s="263"/>
      <c r="OIQ24" s="263"/>
      <c r="OIR24" s="263"/>
      <c r="OIS24" s="263"/>
      <c r="OIT24" s="263"/>
      <c r="OIU24" s="263"/>
      <c r="OIV24" s="263"/>
      <c r="OIW24" s="263"/>
      <c r="OIX24" s="263"/>
      <c r="OIY24" s="263"/>
      <c r="OIZ24" s="263"/>
      <c r="OJA24" s="263"/>
      <c r="OJB24" s="263"/>
      <c r="OJC24" s="263"/>
      <c r="OJD24" s="263"/>
      <c r="OJE24" s="263"/>
      <c r="OJF24" s="263"/>
      <c r="OJG24" s="263"/>
      <c r="OJH24" s="263"/>
      <c r="OJI24" s="263"/>
      <c r="OJJ24" s="263"/>
      <c r="OJK24" s="263"/>
      <c r="OJL24" s="263"/>
      <c r="OJM24" s="263"/>
      <c r="OJN24" s="263"/>
      <c r="OJO24" s="263"/>
      <c r="OJP24" s="263"/>
      <c r="OJQ24" s="263"/>
      <c r="OJR24" s="263"/>
      <c r="OJS24" s="263"/>
      <c r="OJT24" s="263"/>
      <c r="OJU24" s="263"/>
      <c r="OJV24" s="263"/>
      <c r="OJW24" s="263"/>
      <c r="OJX24" s="263"/>
      <c r="OJY24" s="263"/>
      <c r="OJZ24" s="263"/>
      <c r="OKA24" s="263"/>
      <c r="OKB24" s="263"/>
      <c r="OKC24" s="263"/>
      <c r="OKD24" s="263"/>
      <c r="OKE24" s="263"/>
      <c r="OKF24" s="263"/>
      <c r="OKG24" s="263"/>
      <c r="OKH24" s="263"/>
      <c r="OKI24" s="263"/>
      <c r="OKJ24" s="263"/>
      <c r="OKK24" s="263"/>
      <c r="OKL24" s="263"/>
      <c r="OKM24" s="263"/>
      <c r="OKN24" s="263"/>
      <c r="OKO24" s="263"/>
      <c r="OKP24" s="263"/>
      <c r="OKQ24" s="263"/>
      <c r="OKR24" s="263"/>
      <c r="OKS24" s="263"/>
      <c r="OKT24" s="263"/>
      <c r="OKU24" s="263"/>
      <c r="OKV24" s="263"/>
      <c r="OKW24" s="263"/>
      <c r="OKX24" s="263"/>
      <c r="OKY24" s="263"/>
      <c r="OKZ24" s="263"/>
      <c r="OLA24" s="263"/>
      <c r="OLB24" s="263"/>
      <c r="OLC24" s="263"/>
      <c r="OLD24" s="263"/>
      <c r="OLE24" s="263"/>
      <c r="OLF24" s="263"/>
      <c r="OLG24" s="263"/>
      <c r="OLH24" s="263"/>
      <c r="OLI24" s="263"/>
      <c r="OLJ24" s="263"/>
      <c r="OLK24" s="263"/>
      <c r="OLL24" s="263"/>
      <c r="OLM24" s="263"/>
      <c r="OLN24" s="263"/>
      <c r="OLO24" s="263"/>
      <c r="OLP24" s="263"/>
      <c r="OLQ24" s="263"/>
      <c r="OLR24" s="263"/>
      <c r="OLS24" s="263"/>
      <c r="OLT24" s="263"/>
      <c r="OLU24" s="263"/>
      <c r="OLV24" s="263"/>
      <c r="OLW24" s="263"/>
      <c r="OLX24" s="263"/>
      <c r="OLY24" s="263"/>
      <c r="OLZ24" s="263"/>
      <c r="OMA24" s="263"/>
      <c r="OMB24" s="263"/>
      <c r="OMC24" s="263"/>
      <c r="OMD24" s="263"/>
      <c r="OME24" s="263"/>
      <c r="OMF24" s="263"/>
      <c r="OMG24" s="263"/>
      <c r="OMH24" s="263"/>
      <c r="OMI24" s="263"/>
      <c r="OMJ24" s="263"/>
      <c r="OMK24" s="263"/>
      <c r="OML24" s="263"/>
      <c r="OMM24" s="263"/>
      <c r="OMN24" s="263"/>
      <c r="OMO24" s="263"/>
      <c r="OMP24" s="263"/>
      <c r="OMQ24" s="263"/>
      <c r="OMR24" s="263"/>
      <c r="OMS24" s="263"/>
      <c r="OMT24" s="263"/>
      <c r="OMU24" s="263"/>
      <c r="OMV24" s="263"/>
      <c r="OMW24" s="263"/>
      <c r="OMX24" s="263"/>
      <c r="OMY24" s="263"/>
      <c r="OMZ24" s="263"/>
      <c r="ONA24" s="263"/>
      <c r="ONB24" s="263"/>
      <c r="ONC24" s="263"/>
      <c r="OND24" s="263"/>
      <c r="ONE24" s="263"/>
      <c r="ONF24" s="263"/>
      <c r="ONG24" s="263"/>
      <c r="ONH24" s="263"/>
      <c r="ONI24" s="263"/>
      <c r="ONJ24" s="263"/>
      <c r="ONK24" s="263"/>
      <c r="ONL24" s="263"/>
      <c r="ONM24" s="263"/>
      <c r="ONN24" s="263"/>
      <c r="ONO24" s="263"/>
      <c r="ONP24" s="263"/>
      <c r="ONQ24" s="263"/>
      <c r="ONR24" s="263"/>
      <c r="ONS24" s="263"/>
      <c r="ONT24" s="263"/>
      <c r="ONU24" s="263"/>
      <c r="ONV24" s="263"/>
      <c r="ONW24" s="263"/>
      <c r="ONX24" s="263"/>
      <c r="ONY24" s="263"/>
      <c r="ONZ24" s="263"/>
      <c r="OOA24" s="263"/>
      <c r="OOB24" s="263"/>
      <c r="OOC24" s="263"/>
      <c r="OOD24" s="263"/>
      <c r="OOE24" s="263"/>
      <c r="OOF24" s="263"/>
      <c r="OOG24" s="263"/>
      <c r="OOH24" s="263"/>
      <c r="OOI24" s="263"/>
      <c r="OOJ24" s="263"/>
      <c r="OOK24" s="263"/>
      <c r="OOL24" s="263"/>
      <c r="OOM24" s="263"/>
      <c r="OON24" s="263"/>
      <c r="OOO24" s="263"/>
      <c r="OOP24" s="263"/>
      <c r="OOQ24" s="263"/>
      <c r="OOR24" s="263"/>
      <c r="OOS24" s="263"/>
      <c r="OOT24" s="263"/>
      <c r="OOU24" s="263"/>
      <c r="OOV24" s="263"/>
      <c r="OOW24" s="263"/>
      <c r="OOX24" s="263"/>
      <c r="OOY24" s="263"/>
      <c r="OOZ24" s="263"/>
      <c r="OPA24" s="263"/>
      <c r="OPB24" s="263"/>
      <c r="OPC24" s="263"/>
      <c r="OPD24" s="263"/>
      <c r="OPE24" s="263"/>
      <c r="OPF24" s="263"/>
      <c r="OPG24" s="263"/>
      <c r="OPH24" s="263"/>
      <c r="OPI24" s="263"/>
      <c r="OPJ24" s="263"/>
      <c r="OPK24" s="263"/>
      <c r="OPL24" s="263"/>
      <c r="OPM24" s="263"/>
      <c r="OPN24" s="263"/>
      <c r="OPO24" s="263"/>
      <c r="OPP24" s="263"/>
      <c r="OPQ24" s="263"/>
      <c r="OPR24" s="263"/>
      <c r="OPS24" s="263"/>
      <c r="OPT24" s="263"/>
      <c r="OPU24" s="263"/>
      <c r="OPV24" s="263"/>
      <c r="OPW24" s="263"/>
      <c r="OPX24" s="263"/>
      <c r="OPY24" s="263"/>
      <c r="OPZ24" s="263"/>
      <c r="OQA24" s="263"/>
      <c r="OQB24" s="263"/>
      <c r="OQC24" s="263"/>
      <c r="OQD24" s="263"/>
      <c r="OQE24" s="263"/>
      <c r="OQF24" s="263"/>
      <c r="OQG24" s="263"/>
      <c r="OQH24" s="263"/>
      <c r="OQI24" s="263"/>
      <c r="OQJ24" s="263"/>
      <c r="OQK24" s="263"/>
      <c r="OQL24" s="263"/>
      <c r="OQM24" s="263"/>
      <c r="OQN24" s="263"/>
      <c r="OQO24" s="263"/>
      <c r="OQP24" s="263"/>
      <c r="OQQ24" s="263"/>
      <c r="OQR24" s="263"/>
      <c r="OQS24" s="263"/>
      <c r="OQT24" s="263"/>
      <c r="OQU24" s="263"/>
      <c r="OQV24" s="263"/>
      <c r="OQW24" s="263"/>
      <c r="OQX24" s="263"/>
      <c r="OQY24" s="263"/>
      <c r="OQZ24" s="263"/>
      <c r="ORA24" s="263"/>
      <c r="ORB24" s="263"/>
      <c r="ORC24" s="263"/>
      <c r="ORD24" s="263"/>
      <c r="ORE24" s="263"/>
      <c r="ORF24" s="263"/>
      <c r="ORG24" s="263"/>
      <c r="ORH24" s="263"/>
      <c r="ORI24" s="263"/>
      <c r="ORJ24" s="263"/>
      <c r="ORK24" s="263"/>
      <c r="ORL24" s="263"/>
      <c r="ORM24" s="263"/>
      <c r="ORN24" s="263"/>
      <c r="ORO24" s="263"/>
      <c r="ORP24" s="263"/>
      <c r="ORQ24" s="263"/>
      <c r="ORR24" s="263"/>
      <c r="ORS24" s="263"/>
      <c r="ORT24" s="263"/>
      <c r="ORU24" s="263"/>
      <c r="ORV24" s="263"/>
      <c r="ORW24" s="263"/>
      <c r="ORX24" s="263"/>
      <c r="ORY24" s="263"/>
      <c r="ORZ24" s="263"/>
      <c r="OSA24" s="263"/>
      <c r="OSB24" s="263"/>
      <c r="OSC24" s="263"/>
      <c r="OSD24" s="263"/>
      <c r="OSE24" s="263"/>
      <c r="OSF24" s="263"/>
      <c r="OSG24" s="263"/>
      <c r="OSH24" s="263"/>
      <c r="OSI24" s="263"/>
      <c r="OSJ24" s="263"/>
      <c r="OSK24" s="263"/>
      <c r="OSL24" s="263"/>
      <c r="OSM24" s="263"/>
      <c r="OSN24" s="263"/>
      <c r="OSO24" s="263"/>
      <c r="OSP24" s="263"/>
      <c r="OSQ24" s="263"/>
      <c r="OSR24" s="263"/>
      <c r="OSS24" s="263"/>
      <c r="OST24" s="263"/>
      <c r="OSU24" s="263"/>
      <c r="OSV24" s="263"/>
      <c r="OSW24" s="263"/>
      <c r="OSX24" s="263"/>
      <c r="OSY24" s="263"/>
      <c r="OSZ24" s="263"/>
      <c r="OTA24" s="263"/>
      <c r="OTB24" s="263"/>
      <c r="OTC24" s="263"/>
      <c r="OTD24" s="263"/>
      <c r="OTE24" s="263"/>
      <c r="OTF24" s="263"/>
      <c r="OTG24" s="263"/>
      <c r="OTH24" s="263"/>
      <c r="OTI24" s="263"/>
      <c r="OTJ24" s="263"/>
      <c r="OTK24" s="263"/>
      <c r="OTL24" s="263"/>
      <c r="OTM24" s="263"/>
      <c r="OTN24" s="263"/>
      <c r="OTO24" s="263"/>
      <c r="OTP24" s="263"/>
      <c r="OTQ24" s="263"/>
      <c r="OTR24" s="263"/>
      <c r="OTS24" s="263"/>
      <c r="OTT24" s="263"/>
      <c r="OTU24" s="263"/>
      <c r="OTV24" s="263"/>
      <c r="OTW24" s="263"/>
      <c r="OTX24" s="263"/>
      <c r="OTY24" s="263"/>
      <c r="OTZ24" s="263"/>
      <c r="OUA24" s="263"/>
      <c r="OUB24" s="263"/>
      <c r="OUC24" s="263"/>
      <c r="OUD24" s="263"/>
      <c r="OUE24" s="263"/>
      <c r="OUF24" s="263"/>
      <c r="OUG24" s="263"/>
      <c r="OUH24" s="263"/>
      <c r="OUI24" s="263"/>
      <c r="OUJ24" s="263"/>
      <c r="OUK24" s="263"/>
      <c r="OUL24" s="263"/>
      <c r="OUM24" s="263"/>
      <c r="OUN24" s="263"/>
      <c r="OUO24" s="263"/>
      <c r="OUP24" s="263"/>
      <c r="OUQ24" s="263"/>
      <c r="OUR24" s="263"/>
      <c r="OUS24" s="263"/>
      <c r="OUT24" s="263"/>
      <c r="OUU24" s="263"/>
      <c r="OUV24" s="263"/>
      <c r="OUW24" s="263"/>
      <c r="OUX24" s="263"/>
      <c r="OUY24" s="263"/>
      <c r="OUZ24" s="263"/>
      <c r="OVA24" s="263"/>
      <c r="OVB24" s="263"/>
      <c r="OVC24" s="263"/>
      <c r="OVD24" s="263"/>
      <c r="OVE24" s="263"/>
      <c r="OVF24" s="263"/>
      <c r="OVG24" s="263"/>
      <c r="OVH24" s="263"/>
      <c r="OVI24" s="263"/>
      <c r="OVJ24" s="263"/>
      <c r="OVK24" s="263"/>
      <c r="OVL24" s="263"/>
      <c r="OVM24" s="263"/>
      <c r="OVN24" s="263"/>
      <c r="OVO24" s="263"/>
      <c r="OVP24" s="263"/>
      <c r="OVQ24" s="263"/>
      <c r="OVR24" s="263"/>
      <c r="OVS24" s="263"/>
      <c r="OVT24" s="263"/>
      <c r="OVU24" s="263"/>
      <c r="OVV24" s="263"/>
      <c r="OVW24" s="263"/>
      <c r="OVX24" s="263"/>
      <c r="OVY24" s="263"/>
      <c r="OVZ24" s="263"/>
      <c r="OWA24" s="263"/>
      <c r="OWB24" s="263"/>
      <c r="OWC24" s="263"/>
      <c r="OWD24" s="263"/>
      <c r="OWE24" s="263"/>
      <c r="OWF24" s="263"/>
      <c r="OWG24" s="263"/>
      <c r="OWH24" s="263"/>
      <c r="OWI24" s="263"/>
      <c r="OWJ24" s="263"/>
      <c r="OWK24" s="263"/>
      <c r="OWL24" s="263"/>
      <c r="OWM24" s="263"/>
      <c r="OWN24" s="263"/>
      <c r="OWO24" s="263"/>
      <c r="OWP24" s="263"/>
      <c r="OWQ24" s="263"/>
      <c r="OWR24" s="263"/>
      <c r="OWS24" s="263"/>
      <c r="OWT24" s="263"/>
      <c r="OWU24" s="263"/>
      <c r="OWV24" s="263"/>
      <c r="OWW24" s="263"/>
      <c r="OWX24" s="263"/>
      <c r="OWY24" s="263"/>
      <c r="OWZ24" s="263"/>
      <c r="OXA24" s="263"/>
      <c r="OXB24" s="263"/>
      <c r="OXC24" s="263"/>
      <c r="OXD24" s="263"/>
      <c r="OXE24" s="263"/>
      <c r="OXF24" s="263"/>
      <c r="OXG24" s="263"/>
      <c r="OXH24" s="263"/>
      <c r="OXI24" s="263"/>
      <c r="OXJ24" s="263"/>
      <c r="OXK24" s="263"/>
      <c r="OXL24" s="263"/>
      <c r="OXM24" s="263"/>
      <c r="OXN24" s="263"/>
      <c r="OXO24" s="263"/>
      <c r="OXP24" s="263"/>
      <c r="OXQ24" s="263"/>
      <c r="OXR24" s="263"/>
      <c r="OXS24" s="263"/>
      <c r="OXT24" s="263"/>
      <c r="OXU24" s="263"/>
      <c r="OXV24" s="263"/>
      <c r="OXW24" s="263"/>
      <c r="OXX24" s="263"/>
      <c r="OXY24" s="263"/>
      <c r="OXZ24" s="263"/>
      <c r="OYA24" s="263"/>
      <c r="OYB24" s="263"/>
      <c r="OYC24" s="263"/>
      <c r="OYD24" s="263"/>
      <c r="OYE24" s="263"/>
      <c r="OYF24" s="263"/>
      <c r="OYG24" s="263"/>
      <c r="OYH24" s="263"/>
      <c r="OYI24" s="263"/>
      <c r="OYJ24" s="263"/>
      <c r="OYK24" s="263"/>
      <c r="OYL24" s="263"/>
      <c r="OYM24" s="263"/>
      <c r="OYN24" s="263"/>
      <c r="OYO24" s="263"/>
      <c r="OYP24" s="263"/>
      <c r="OYQ24" s="263"/>
      <c r="OYR24" s="263"/>
      <c r="OYS24" s="263"/>
      <c r="OYT24" s="263"/>
      <c r="OYU24" s="263"/>
      <c r="OYV24" s="263"/>
      <c r="OYW24" s="263"/>
      <c r="OYX24" s="263"/>
      <c r="OYY24" s="263"/>
      <c r="OYZ24" s="263"/>
      <c r="OZA24" s="263"/>
      <c r="OZB24" s="263"/>
      <c r="OZC24" s="263"/>
      <c r="OZD24" s="263"/>
      <c r="OZE24" s="263"/>
      <c r="OZF24" s="263"/>
      <c r="OZG24" s="263"/>
      <c r="OZH24" s="263"/>
      <c r="OZI24" s="263"/>
      <c r="OZJ24" s="263"/>
      <c r="OZK24" s="263"/>
      <c r="OZL24" s="263"/>
      <c r="OZM24" s="263"/>
      <c r="OZN24" s="263"/>
      <c r="OZO24" s="263"/>
      <c r="OZP24" s="263"/>
      <c r="OZQ24" s="263"/>
      <c r="OZR24" s="263"/>
      <c r="OZS24" s="263"/>
      <c r="OZT24" s="263"/>
      <c r="OZU24" s="263"/>
      <c r="OZV24" s="263"/>
      <c r="OZW24" s="263"/>
      <c r="OZX24" s="263"/>
      <c r="OZY24" s="263"/>
      <c r="OZZ24" s="263"/>
      <c r="PAA24" s="263"/>
      <c r="PAB24" s="263"/>
      <c r="PAC24" s="263"/>
      <c r="PAD24" s="263"/>
      <c r="PAE24" s="263"/>
      <c r="PAF24" s="263"/>
      <c r="PAG24" s="263"/>
      <c r="PAH24" s="263"/>
      <c r="PAI24" s="263"/>
      <c r="PAJ24" s="263"/>
      <c r="PAK24" s="263"/>
      <c r="PAL24" s="263"/>
      <c r="PAM24" s="263"/>
      <c r="PAN24" s="263"/>
      <c r="PAO24" s="263"/>
      <c r="PAP24" s="263"/>
      <c r="PAQ24" s="263"/>
      <c r="PAR24" s="263"/>
      <c r="PAS24" s="263"/>
      <c r="PAT24" s="263"/>
      <c r="PAU24" s="263"/>
      <c r="PAV24" s="263"/>
      <c r="PAW24" s="263"/>
      <c r="PAX24" s="263"/>
      <c r="PAY24" s="263"/>
      <c r="PAZ24" s="263"/>
      <c r="PBA24" s="263"/>
      <c r="PBB24" s="263"/>
      <c r="PBC24" s="263"/>
      <c r="PBD24" s="263"/>
      <c r="PBE24" s="263"/>
      <c r="PBF24" s="263"/>
      <c r="PBG24" s="263"/>
      <c r="PBH24" s="263"/>
      <c r="PBI24" s="263"/>
      <c r="PBJ24" s="263"/>
      <c r="PBK24" s="263"/>
      <c r="PBL24" s="263"/>
      <c r="PBM24" s="263"/>
      <c r="PBN24" s="263"/>
      <c r="PBO24" s="263"/>
      <c r="PBP24" s="263"/>
      <c r="PBQ24" s="263"/>
      <c r="PBR24" s="263"/>
      <c r="PBS24" s="263"/>
      <c r="PBT24" s="263"/>
      <c r="PBU24" s="263"/>
      <c r="PBV24" s="263"/>
      <c r="PBW24" s="263"/>
      <c r="PBX24" s="263"/>
      <c r="PBY24" s="263"/>
      <c r="PBZ24" s="263"/>
      <c r="PCA24" s="263"/>
      <c r="PCB24" s="263"/>
      <c r="PCC24" s="263"/>
      <c r="PCD24" s="263"/>
      <c r="PCE24" s="263"/>
      <c r="PCF24" s="263"/>
      <c r="PCG24" s="263"/>
      <c r="PCH24" s="263"/>
      <c r="PCI24" s="263"/>
      <c r="PCJ24" s="263"/>
      <c r="PCK24" s="263"/>
      <c r="PCL24" s="263"/>
      <c r="PCM24" s="263"/>
      <c r="PCN24" s="263"/>
      <c r="PCO24" s="263"/>
      <c r="PCP24" s="263"/>
      <c r="PCQ24" s="263"/>
      <c r="PCR24" s="263"/>
      <c r="PCS24" s="263"/>
      <c r="PCT24" s="263"/>
      <c r="PCU24" s="263"/>
      <c r="PCV24" s="263"/>
      <c r="PCW24" s="263"/>
      <c r="PCX24" s="263"/>
      <c r="PCY24" s="263"/>
      <c r="PCZ24" s="263"/>
      <c r="PDA24" s="263"/>
      <c r="PDB24" s="263"/>
      <c r="PDC24" s="263"/>
      <c r="PDD24" s="263"/>
      <c r="PDE24" s="263"/>
      <c r="PDF24" s="263"/>
      <c r="PDG24" s="263"/>
      <c r="PDH24" s="263"/>
      <c r="PDI24" s="263"/>
      <c r="PDJ24" s="263"/>
      <c r="PDK24" s="263"/>
      <c r="PDL24" s="263"/>
      <c r="PDM24" s="263"/>
      <c r="PDN24" s="263"/>
      <c r="PDO24" s="263"/>
      <c r="PDP24" s="263"/>
      <c r="PDQ24" s="263"/>
      <c r="PDR24" s="263"/>
      <c r="PDS24" s="263"/>
      <c r="PDT24" s="263"/>
      <c r="PDU24" s="263"/>
      <c r="PDV24" s="263"/>
      <c r="PDW24" s="263"/>
      <c r="PDX24" s="263"/>
      <c r="PDY24" s="263"/>
      <c r="PDZ24" s="263"/>
      <c r="PEA24" s="263"/>
      <c r="PEB24" s="263"/>
      <c r="PEC24" s="263"/>
      <c r="PED24" s="263"/>
      <c r="PEE24" s="263"/>
      <c r="PEF24" s="263"/>
      <c r="PEG24" s="263"/>
      <c r="PEH24" s="263"/>
      <c r="PEI24" s="263"/>
      <c r="PEJ24" s="263"/>
      <c r="PEK24" s="263"/>
      <c r="PEL24" s="263"/>
      <c r="PEM24" s="263"/>
      <c r="PEN24" s="263"/>
      <c r="PEO24" s="263"/>
      <c r="PEP24" s="263"/>
      <c r="PEQ24" s="263"/>
      <c r="PER24" s="263"/>
      <c r="PES24" s="263"/>
      <c r="PET24" s="263"/>
      <c r="PEU24" s="263"/>
      <c r="PEV24" s="263"/>
      <c r="PEW24" s="263"/>
      <c r="PEX24" s="263"/>
      <c r="PEY24" s="263"/>
      <c r="PEZ24" s="263"/>
      <c r="PFA24" s="263"/>
      <c r="PFB24" s="263"/>
      <c r="PFC24" s="263"/>
      <c r="PFD24" s="263"/>
      <c r="PFE24" s="263"/>
      <c r="PFF24" s="263"/>
      <c r="PFG24" s="263"/>
      <c r="PFH24" s="263"/>
      <c r="PFI24" s="263"/>
      <c r="PFJ24" s="263"/>
      <c r="PFK24" s="263"/>
      <c r="PFL24" s="263"/>
      <c r="PFM24" s="263"/>
      <c r="PFN24" s="263"/>
      <c r="PFO24" s="263"/>
      <c r="PFP24" s="263"/>
      <c r="PFQ24" s="263"/>
      <c r="PFR24" s="263"/>
      <c r="PFS24" s="263"/>
      <c r="PFT24" s="263"/>
      <c r="PFU24" s="263"/>
      <c r="PFV24" s="263"/>
      <c r="PFW24" s="263"/>
      <c r="PFX24" s="263"/>
      <c r="PFY24" s="263"/>
      <c r="PFZ24" s="263"/>
      <c r="PGA24" s="263"/>
      <c r="PGB24" s="263"/>
      <c r="PGC24" s="263"/>
      <c r="PGD24" s="263"/>
      <c r="PGE24" s="263"/>
      <c r="PGF24" s="263"/>
      <c r="PGG24" s="263"/>
      <c r="PGH24" s="263"/>
      <c r="PGI24" s="263"/>
      <c r="PGJ24" s="263"/>
      <c r="PGK24" s="263"/>
      <c r="PGL24" s="263"/>
      <c r="PGM24" s="263"/>
      <c r="PGN24" s="263"/>
      <c r="PGO24" s="263"/>
      <c r="PGP24" s="263"/>
      <c r="PGQ24" s="263"/>
      <c r="PGR24" s="263"/>
      <c r="PGS24" s="263"/>
      <c r="PGT24" s="263"/>
      <c r="PGU24" s="263"/>
      <c r="PGV24" s="263"/>
      <c r="PGW24" s="263"/>
      <c r="PGX24" s="263"/>
      <c r="PGY24" s="263"/>
      <c r="PGZ24" s="263"/>
      <c r="PHA24" s="263"/>
      <c r="PHB24" s="263"/>
      <c r="PHC24" s="263"/>
      <c r="PHD24" s="263"/>
      <c r="PHE24" s="263"/>
      <c r="PHF24" s="263"/>
      <c r="PHG24" s="263"/>
      <c r="PHH24" s="263"/>
      <c r="PHI24" s="263"/>
      <c r="PHJ24" s="263"/>
      <c r="PHK24" s="263"/>
      <c r="PHL24" s="263"/>
      <c r="PHM24" s="263"/>
      <c r="PHN24" s="263"/>
      <c r="PHO24" s="263"/>
      <c r="PHP24" s="263"/>
      <c r="PHQ24" s="263"/>
      <c r="PHR24" s="263"/>
      <c r="PHS24" s="263"/>
      <c r="PHT24" s="263"/>
      <c r="PHU24" s="263"/>
      <c r="PHV24" s="263"/>
      <c r="PHW24" s="263"/>
      <c r="PHX24" s="263"/>
      <c r="PHY24" s="263"/>
      <c r="PHZ24" s="263"/>
      <c r="PIA24" s="263"/>
      <c r="PIB24" s="263"/>
      <c r="PIC24" s="263"/>
      <c r="PID24" s="263"/>
      <c r="PIE24" s="263"/>
      <c r="PIF24" s="263"/>
      <c r="PIG24" s="263"/>
      <c r="PIH24" s="263"/>
      <c r="PII24" s="263"/>
      <c r="PIJ24" s="263"/>
      <c r="PIK24" s="263"/>
      <c r="PIL24" s="263"/>
      <c r="PIM24" s="263"/>
      <c r="PIN24" s="263"/>
      <c r="PIO24" s="263"/>
      <c r="PIP24" s="263"/>
      <c r="PIQ24" s="263"/>
      <c r="PIR24" s="263"/>
      <c r="PIS24" s="263"/>
      <c r="PIT24" s="263"/>
      <c r="PIU24" s="263"/>
      <c r="PIV24" s="263"/>
      <c r="PIW24" s="263"/>
      <c r="PIX24" s="263"/>
      <c r="PIY24" s="263"/>
      <c r="PIZ24" s="263"/>
      <c r="PJA24" s="263"/>
      <c r="PJB24" s="263"/>
      <c r="PJC24" s="263"/>
      <c r="PJD24" s="263"/>
      <c r="PJE24" s="263"/>
      <c r="PJF24" s="263"/>
      <c r="PJG24" s="263"/>
      <c r="PJH24" s="263"/>
      <c r="PJI24" s="263"/>
      <c r="PJJ24" s="263"/>
      <c r="PJK24" s="263"/>
      <c r="PJL24" s="263"/>
      <c r="PJM24" s="263"/>
      <c r="PJN24" s="263"/>
      <c r="PJO24" s="263"/>
      <c r="PJP24" s="263"/>
      <c r="PJQ24" s="263"/>
      <c r="PJR24" s="263"/>
      <c r="PJS24" s="263"/>
      <c r="PJT24" s="263"/>
      <c r="PJU24" s="263"/>
      <c r="PJV24" s="263"/>
      <c r="PJW24" s="263"/>
      <c r="PJX24" s="263"/>
      <c r="PJY24" s="263"/>
      <c r="PJZ24" s="263"/>
      <c r="PKA24" s="263"/>
      <c r="PKB24" s="263"/>
      <c r="PKC24" s="263"/>
      <c r="PKD24" s="263"/>
      <c r="PKE24" s="263"/>
      <c r="PKF24" s="263"/>
      <c r="PKG24" s="263"/>
      <c r="PKH24" s="263"/>
      <c r="PKI24" s="263"/>
      <c r="PKJ24" s="263"/>
      <c r="PKK24" s="263"/>
      <c r="PKL24" s="263"/>
      <c r="PKM24" s="263"/>
      <c r="PKN24" s="263"/>
      <c r="PKO24" s="263"/>
      <c r="PKP24" s="263"/>
      <c r="PKQ24" s="263"/>
      <c r="PKR24" s="263"/>
      <c r="PKS24" s="263"/>
      <c r="PKT24" s="263"/>
      <c r="PKU24" s="263"/>
      <c r="PKV24" s="263"/>
      <c r="PKW24" s="263"/>
      <c r="PKX24" s="263"/>
      <c r="PKY24" s="263"/>
      <c r="PKZ24" s="263"/>
      <c r="PLA24" s="263"/>
      <c r="PLB24" s="263"/>
      <c r="PLC24" s="263"/>
      <c r="PLD24" s="263"/>
      <c r="PLE24" s="263"/>
      <c r="PLF24" s="263"/>
      <c r="PLG24" s="263"/>
      <c r="PLH24" s="263"/>
      <c r="PLI24" s="263"/>
      <c r="PLJ24" s="263"/>
      <c r="PLK24" s="263"/>
      <c r="PLL24" s="263"/>
      <c r="PLM24" s="263"/>
      <c r="PLN24" s="263"/>
      <c r="PLO24" s="263"/>
      <c r="PLP24" s="263"/>
      <c r="PLQ24" s="263"/>
      <c r="PLR24" s="263"/>
      <c r="PLS24" s="263"/>
      <c r="PLT24" s="263"/>
      <c r="PLU24" s="263"/>
      <c r="PLV24" s="263"/>
      <c r="PLW24" s="263"/>
      <c r="PLX24" s="263"/>
      <c r="PLY24" s="263"/>
      <c r="PLZ24" s="263"/>
      <c r="PMA24" s="263"/>
      <c r="PMB24" s="263"/>
      <c r="PMC24" s="263"/>
      <c r="PMD24" s="263"/>
      <c r="PME24" s="263"/>
      <c r="PMF24" s="263"/>
      <c r="PMG24" s="263"/>
      <c r="PMH24" s="263"/>
      <c r="PMI24" s="263"/>
      <c r="PMJ24" s="263"/>
      <c r="PMK24" s="263"/>
      <c r="PML24" s="263"/>
      <c r="PMM24" s="263"/>
      <c r="PMN24" s="263"/>
      <c r="PMO24" s="263"/>
      <c r="PMP24" s="263"/>
      <c r="PMQ24" s="263"/>
      <c r="PMR24" s="263"/>
      <c r="PMS24" s="263"/>
      <c r="PMT24" s="263"/>
      <c r="PMU24" s="263"/>
      <c r="PMV24" s="263"/>
      <c r="PMW24" s="263"/>
      <c r="PMX24" s="263"/>
      <c r="PMY24" s="263"/>
      <c r="PMZ24" s="263"/>
      <c r="PNA24" s="263"/>
      <c r="PNB24" s="263"/>
      <c r="PNC24" s="263"/>
      <c r="PND24" s="263"/>
      <c r="PNE24" s="263"/>
      <c r="PNF24" s="263"/>
      <c r="PNG24" s="263"/>
      <c r="PNH24" s="263"/>
      <c r="PNI24" s="263"/>
      <c r="PNJ24" s="263"/>
      <c r="PNK24" s="263"/>
      <c r="PNL24" s="263"/>
      <c r="PNM24" s="263"/>
      <c r="PNN24" s="263"/>
      <c r="PNO24" s="263"/>
      <c r="PNP24" s="263"/>
      <c r="PNQ24" s="263"/>
      <c r="PNR24" s="263"/>
      <c r="PNS24" s="263"/>
      <c r="PNT24" s="263"/>
      <c r="PNU24" s="263"/>
      <c r="PNV24" s="263"/>
      <c r="PNW24" s="263"/>
      <c r="PNX24" s="263"/>
      <c r="PNY24" s="263"/>
      <c r="PNZ24" s="263"/>
      <c r="POA24" s="263"/>
      <c r="POB24" s="263"/>
      <c r="POC24" s="263"/>
      <c r="POD24" s="263"/>
      <c r="POE24" s="263"/>
      <c r="POF24" s="263"/>
      <c r="POG24" s="263"/>
      <c r="POH24" s="263"/>
      <c r="POI24" s="263"/>
      <c r="POJ24" s="263"/>
      <c r="POK24" s="263"/>
      <c r="POL24" s="263"/>
      <c r="POM24" s="263"/>
      <c r="PON24" s="263"/>
      <c r="POO24" s="263"/>
      <c r="POP24" s="263"/>
      <c r="POQ24" s="263"/>
      <c r="POR24" s="263"/>
      <c r="POS24" s="263"/>
      <c r="POT24" s="263"/>
      <c r="POU24" s="263"/>
      <c r="POV24" s="263"/>
      <c r="POW24" s="263"/>
      <c r="POX24" s="263"/>
      <c r="POY24" s="263"/>
      <c r="POZ24" s="263"/>
      <c r="PPA24" s="263"/>
      <c r="PPB24" s="263"/>
      <c r="PPC24" s="263"/>
      <c r="PPD24" s="263"/>
      <c r="PPE24" s="263"/>
      <c r="PPF24" s="263"/>
      <c r="PPG24" s="263"/>
      <c r="PPH24" s="263"/>
      <c r="PPI24" s="263"/>
      <c r="PPJ24" s="263"/>
      <c r="PPK24" s="263"/>
      <c r="PPL24" s="263"/>
      <c r="PPM24" s="263"/>
      <c r="PPN24" s="263"/>
      <c r="PPO24" s="263"/>
      <c r="PPP24" s="263"/>
      <c r="PPQ24" s="263"/>
      <c r="PPR24" s="263"/>
      <c r="PPS24" s="263"/>
      <c r="PPT24" s="263"/>
      <c r="PPU24" s="263"/>
      <c r="PPV24" s="263"/>
      <c r="PPW24" s="263"/>
      <c r="PPX24" s="263"/>
      <c r="PPY24" s="263"/>
      <c r="PPZ24" s="263"/>
      <c r="PQA24" s="263"/>
      <c r="PQB24" s="263"/>
      <c r="PQC24" s="263"/>
      <c r="PQD24" s="263"/>
      <c r="PQE24" s="263"/>
      <c r="PQF24" s="263"/>
      <c r="PQG24" s="263"/>
      <c r="PQH24" s="263"/>
      <c r="PQI24" s="263"/>
      <c r="PQJ24" s="263"/>
      <c r="PQK24" s="263"/>
      <c r="PQL24" s="263"/>
      <c r="PQM24" s="263"/>
      <c r="PQN24" s="263"/>
      <c r="PQO24" s="263"/>
      <c r="PQP24" s="263"/>
      <c r="PQQ24" s="263"/>
      <c r="PQR24" s="263"/>
      <c r="PQS24" s="263"/>
      <c r="PQT24" s="263"/>
      <c r="PQU24" s="263"/>
      <c r="PQV24" s="263"/>
      <c r="PQW24" s="263"/>
      <c r="PQX24" s="263"/>
      <c r="PQY24" s="263"/>
      <c r="PQZ24" s="263"/>
      <c r="PRA24" s="263"/>
      <c r="PRB24" s="263"/>
      <c r="PRC24" s="263"/>
      <c r="PRD24" s="263"/>
      <c r="PRE24" s="263"/>
      <c r="PRF24" s="263"/>
      <c r="PRG24" s="263"/>
      <c r="PRH24" s="263"/>
      <c r="PRI24" s="263"/>
      <c r="PRJ24" s="263"/>
      <c r="PRK24" s="263"/>
      <c r="PRL24" s="263"/>
      <c r="PRM24" s="263"/>
      <c r="PRN24" s="263"/>
      <c r="PRO24" s="263"/>
      <c r="PRP24" s="263"/>
      <c r="PRQ24" s="263"/>
      <c r="PRR24" s="263"/>
      <c r="PRS24" s="263"/>
      <c r="PRT24" s="263"/>
      <c r="PRU24" s="263"/>
      <c r="PRV24" s="263"/>
      <c r="PRW24" s="263"/>
      <c r="PRX24" s="263"/>
      <c r="PRY24" s="263"/>
      <c r="PRZ24" s="263"/>
      <c r="PSA24" s="263"/>
      <c r="PSB24" s="263"/>
      <c r="PSC24" s="263"/>
      <c r="PSD24" s="263"/>
      <c r="PSE24" s="263"/>
      <c r="PSF24" s="263"/>
      <c r="PSG24" s="263"/>
      <c r="PSH24" s="263"/>
      <c r="PSI24" s="263"/>
      <c r="PSJ24" s="263"/>
      <c r="PSK24" s="263"/>
      <c r="PSL24" s="263"/>
      <c r="PSM24" s="263"/>
      <c r="PSN24" s="263"/>
      <c r="PSO24" s="263"/>
      <c r="PSP24" s="263"/>
      <c r="PSQ24" s="263"/>
      <c r="PSR24" s="263"/>
      <c r="PSS24" s="263"/>
      <c r="PST24" s="263"/>
      <c r="PSU24" s="263"/>
      <c r="PSV24" s="263"/>
      <c r="PSW24" s="263"/>
      <c r="PSX24" s="263"/>
      <c r="PSY24" s="263"/>
      <c r="PSZ24" s="263"/>
      <c r="PTA24" s="263"/>
      <c r="PTB24" s="263"/>
      <c r="PTC24" s="263"/>
      <c r="PTD24" s="263"/>
      <c r="PTE24" s="263"/>
      <c r="PTF24" s="263"/>
      <c r="PTG24" s="263"/>
      <c r="PTH24" s="263"/>
      <c r="PTI24" s="263"/>
      <c r="PTJ24" s="263"/>
      <c r="PTK24" s="263"/>
      <c r="PTL24" s="263"/>
      <c r="PTM24" s="263"/>
      <c r="PTN24" s="263"/>
      <c r="PTO24" s="263"/>
      <c r="PTP24" s="263"/>
      <c r="PTQ24" s="263"/>
      <c r="PTR24" s="263"/>
      <c r="PTS24" s="263"/>
      <c r="PTT24" s="263"/>
      <c r="PTU24" s="263"/>
      <c r="PTV24" s="263"/>
      <c r="PTW24" s="263"/>
      <c r="PTX24" s="263"/>
      <c r="PTY24" s="263"/>
      <c r="PTZ24" s="263"/>
      <c r="PUA24" s="263"/>
      <c r="PUB24" s="263"/>
      <c r="PUC24" s="263"/>
      <c r="PUD24" s="263"/>
      <c r="PUE24" s="263"/>
      <c r="PUF24" s="263"/>
      <c r="PUG24" s="263"/>
      <c r="PUH24" s="263"/>
      <c r="PUI24" s="263"/>
      <c r="PUJ24" s="263"/>
      <c r="PUK24" s="263"/>
      <c r="PUL24" s="263"/>
      <c r="PUM24" s="263"/>
      <c r="PUN24" s="263"/>
      <c r="PUO24" s="263"/>
      <c r="PUP24" s="263"/>
      <c r="PUQ24" s="263"/>
      <c r="PUR24" s="263"/>
      <c r="PUS24" s="263"/>
      <c r="PUT24" s="263"/>
      <c r="PUU24" s="263"/>
      <c r="PUV24" s="263"/>
      <c r="PUW24" s="263"/>
      <c r="PUX24" s="263"/>
      <c r="PUY24" s="263"/>
      <c r="PUZ24" s="263"/>
      <c r="PVA24" s="263"/>
      <c r="PVB24" s="263"/>
      <c r="PVC24" s="263"/>
      <c r="PVD24" s="263"/>
      <c r="PVE24" s="263"/>
      <c r="PVF24" s="263"/>
      <c r="PVG24" s="263"/>
      <c r="PVH24" s="263"/>
      <c r="PVI24" s="263"/>
      <c r="PVJ24" s="263"/>
      <c r="PVK24" s="263"/>
      <c r="PVL24" s="263"/>
      <c r="PVM24" s="263"/>
      <c r="PVN24" s="263"/>
      <c r="PVO24" s="263"/>
      <c r="PVP24" s="263"/>
      <c r="PVQ24" s="263"/>
      <c r="PVR24" s="263"/>
      <c r="PVS24" s="263"/>
      <c r="PVT24" s="263"/>
      <c r="PVU24" s="263"/>
      <c r="PVV24" s="263"/>
      <c r="PVW24" s="263"/>
      <c r="PVX24" s="263"/>
      <c r="PVY24" s="263"/>
      <c r="PVZ24" s="263"/>
      <c r="PWA24" s="263"/>
      <c r="PWB24" s="263"/>
      <c r="PWC24" s="263"/>
      <c r="PWD24" s="263"/>
      <c r="PWE24" s="263"/>
      <c r="PWF24" s="263"/>
      <c r="PWG24" s="263"/>
      <c r="PWH24" s="263"/>
      <c r="PWI24" s="263"/>
      <c r="PWJ24" s="263"/>
      <c r="PWK24" s="263"/>
      <c r="PWL24" s="263"/>
      <c r="PWM24" s="263"/>
      <c r="PWN24" s="263"/>
      <c r="PWO24" s="263"/>
      <c r="PWP24" s="263"/>
      <c r="PWQ24" s="263"/>
      <c r="PWR24" s="263"/>
      <c r="PWS24" s="263"/>
      <c r="PWT24" s="263"/>
      <c r="PWU24" s="263"/>
      <c r="PWV24" s="263"/>
      <c r="PWW24" s="263"/>
      <c r="PWX24" s="263"/>
      <c r="PWY24" s="263"/>
      <c r="PWZ24" s="263"/>
      <c r="PXA24" s="263"/>
      <c r="PXB24" s="263"/>
      <c r="PXC24" s="263"/>
      <c r="PXD24" s="263"/>
      <c r="PXE24" s="263"/>
      <c r="PXF24" s="263"/>
      <c r="PXG24" s="263"/>
      <c r="PXH24" s="263"/>
      <c r="PXI24" s="263"/>
      <c r="PXJ24" s="263"/>
      <c r="PXK24" s="263"/>
      <c r="PXL24" s="263"/>
      <c r="PXM24" s="263"/>
      <c r="PXN24" s="263"/>
      <c r="PXO24" s="263"/>
      <c r="PXP24" s="263"/>
      <c r="PXQ24" s="263"/>
      <c r="PXR24" s="263"/>
      <c r="PXS24" s="263"/>
      <c r="PXT24" s="263"/>
      <c r="PXU24" s="263"/>
      <c r="PXV24" s="263"/>
      <c r="PXW24" s="263"/>
      <c r="PXX24" s="263"/>
      <c r="PXY24" s="263"/>
      <c r="PXZ24" s="263"/>
      <c r="PYA24" s="263"/>
      <c r="PYB24" s="263"/>
      <c r="PYC24" s="263"/>
      <c r="PYD24" s="263"/>
      <c r="PYE24" s="263"/>
      <c r="PYF24" s="263"/>
      <c r="PYG24" s="263"/>
      <c r="PYH24" s="263"/>
      <c r="PYI24" s="263"/>
      <c r="PYJ24" s="263"/>
      <c r="PYK24" s="263"/>
      <c r="PYL24" s="263"/>
      <c r="PYM24" s="263"/>
      <c r="PYN24" s="263"/>
      <c r="PYO24" s="263"/>
      <c r="PYP24" s="263"/>
      <c r="PYQ24" s="263"/>
      <c r="PYR24" s="263"/>
      <c r="PYS24" s="263"/>
      <c r="PYT24" s="263"/>
      <c r="PYU24" s="263"/>
      <c r="PYV24" s="263"/>
      <c r="PYW24" s="263"/>
      <c r="PYX24" s="263"/>
      <c r="PYY24" s="263"/>
      <c r="PYZ24" s="263"/>
      <c r="PZA24" s="263"/>
      <c r="PZB24" s="263"/>
      <c r="PZC24" s="263"/>
      <c r="PZD24" s="263"/>
      <c r="PZE24" s="263"/>
      <c r="PZF24" s="263"/>
      <c r="PZG24" s="263"/>
      <c r="PZH24" s="263"/>
      <c r="PZI24" s="263"/>
      <c r="PZJ24" s="263"/>
      <c r="PZK24" s="263"/>
      <c r="PZL24" s="263"/>
      <c r="PZM24" s="263"/>
      <c r="PZN24" s="263"/>
      <c r="PZO24" s="263"/>
      <c r="PZP24" s="263"/>
      <c r="PZQ24" s="263"/>
      <c r="PZR24" s="263"/>
      <c r="PZS24" s="263"/>
      <c r="PZT24" s="263"/>
      <c r="PZU24" s="263"/>
      <c r="PZV24" s="263"/>
      <c r="PZW24" s="263"/>
      <c r="PZX24" s="263"/>
      <c r="PZY24" s="263"/>
      <c r="PZZ24" s="263"/>
      <c r="QAA24" s="263"/>
      <c r="QAB24" s="263"/>
      <c r="QAC24" s="263"/>
      <c r="QAD24" s="263"/>
      <c r="QAE24" s="263"/>
      <c r="QAF24" s="263"/>
      <c r="QAG24" s="263"/>
      <c r="QAH24" s="263"/>
      <c r="QAI24" s="263"/>
      <c r="QAJ24" s="263"/>
      <c r="QAK24" s="263"/>
      <c r="QAL24" s="263"/>
      <c r="QAM24" s="263"/>
      <c r="QAN24" s="263"/>
      <c r="QAO24" s="263"/>
      <c r="QAP24" s="263"/>
      <c r="QAQ24" s="263"/>
      <c r="QAR24" s="263"/>
      <c r="QAS24" s="263"/>
      <c r="QAT24" s="263"/>
      <c r="QAU24" s="263"/>
      <c r="QAV24" s="263"/>
      <c r="QAW24" s="263"/>
      <c r="QAX24" s="263"/>
      <c r="QAY24" s="263"/>
      <c r="QAZ24" s="263"/>
      <c r="QBA24" s="263"/>
      <c r="QBB24" s="263"/>
      <c r="QBC24" s="263"/>
      <c r="QBD24" s="263"/>
      <c r="QBE24" s="263"/>
      <c r="QBF24" s="263"/>
      <c r="QBG24" s="263"/>
      <c r="QBH24" s="263"/>
      <c r="QBI24" s="263"/>
      <c r="QBJ24" s="263"/>
      <c r="QBK24" s="263"/>
      <c r="QBL24" s="263"/>
      <c r="QBM24" s="263"/>
      <c r="QBN24" s="263"/>
      <c r="QBO24" s="263"/>
      <c r="QBP24" s="263"/>
      <c r="QBQ24" s="263"/>
      <c r="QBR24" s="263"/>
      <c r="QBS24" s="263"/>
      <c r="QBT24" s="263"/>
      <c r="QBU24" s="263"/>
      <c r="QBV24" s="263"/>
      <c r="QBW24" s="263"/>
      <c r="QBX24" s="263"/>
      <c r="QBY24" s="263"/>
      <c r="QBZ24" s="263"/>
      <c r="QCA24" s="263"/>
      <c r="QCB24" s="263"/>
      <c r="QCC24" s="263"/>
      <c r="QCD24" s="263"/>
      <c r="QCE24" s="263"/>
      <c r="QCF24" s="263"/>
      <c r="QCG24" s="263"/>
      <c r="QCH24" s="263"/>
      <c r="QCI24" s="263"/>
      <c r="QCJ24" s="263"/>
      <c r="QCK24" s="263"/>
      <c r="QCL24" s="263"/>
      <c r="QCM24" s="263"/>
      <c r="QCN24" s="263"/>
      <c r="QCO24" s="263"/>
      <c r="QCP24" s="263"/>
      <c r="QCQ24" s="263"/>
      <c r="QCR24" s="263"/>
      <c r="QCS24" s="263"/>
      <c r="QCT24" s="263"/>
      <c r="QCU24" s="263"/>
      <c r="QCV24" s="263"/>
      <c r="QCW24" s="263"/>
      <c r="QCX24" s="263"/>
      <c r="QCY24" s="263"/>
      <c r="QCZ24" s="263"/>
      <c r="QDA24" s="263"/>
      <c r="QDB24" s="263"/>
      <c r="QDC24" s="263"/>
      <c r="QDD24" s="263"/>
      <c r="QDE24" s="263"/>
      <c r="QDF24" s="263"/>
      <c r="QDG24" s="263"/>
      <c r="QDH24" s="263"/>
      <c r="QDI24" s="263"/>
      <c r="QDJ24" s="263"/>
      <c r="QDK24" s="263"/>
      <c r="QDL24" s="263"/>
      <c r="QDM24" s="263"/>
      <c r="QDN24" s="263"/>
      <c r="QDO24" s="263"/>
      <c r="QDP24" s="263"/>
      <c r="QDQ24" s="263"/>
      <c r="QDR24" s="263"/>
      <c r="QDS24" s="263"/>
      <c r="QDT24" s="263"/>
      <c r="QDU24" s="263"/>
      <c r="QDV24" s="263"/>
      <c r="QDW24" s="263"/>
      <c r="QDX24" s="263"/>
      <c r="QDY24" s="263"/>
      <c r="QDZ24" s="263"/>
      <c r="QEA24" s="263"/>
      <c r="QEB24" s="263"/>
      <c r="QEC24" s="263"/>
      <c r="QED24" s="263"/>
      <c r="QEE24" s="263"/>
      <c r="QEF24" s="263"/>
      <c r="QEG24" s="263"/>
      <c r="QEH24" s="263"/>
      <c r="QEI24" s="263"/>
      <c r="QEJ24" s="263"/>
      <c r="QEK24" s="263"/>
      <c r="QEL24" s="263"/>
      <c r="QEM24" s="263"/>
      <c r="QEN24" s="263"/>
      <c r="QEO24" s="263"/>
      <c r="QEP24" s="263"/>
      <c r="QEQ24" s="263"/>
      <c r="QER24" s="263"/>
      <c r="QES24" s="263"/>
      <c r="QET24" s="263"/>
      <c r="QEU24" s="263"/>
      <c r="QEV24" s="263"/>
      <c r="QEW24" s="263"/>
      <c r="QEX24" s="263"/>
      <c r="QEY24" s="263"/>
      <c r="QEZ24" s="263"/>
      <c r="QFA24" s="263"/>
      <c r="QFB24" s="263"/>
      <c r="QFC24" s="263"/>
      <c r="QFD24" s="263"/>
      <c r="QFE24" s="263"/>
      <c r="QFF24" s="263"/>
      <c r="QFG24" s="263"/>
      <c r="QFH24" s="263"/>
      <c r="QFI24" s="263"/>
      <c r="QFJ24" s="263"/>
      <c r="QFK24" s="263"/>
      <c r="QFL24" s="263"/>
      <c r="QFM24" s="263"/>
      <c r="QFN24" s="263"/>
      <c r="QFO24" s="263"/>
      <c r="QFP24" s="263"/>
      <c r="QFQ24" s="263"/>
      <c r="QFR24" s="263"/>
      <c r="QFS24" s="263"/>
      <c r="QFT24" s="263"/>
      <c r="QFU24" s="263"/>
      <c r="QFV24" s="263"/>
      <c r="QFW24" s="263"/>
      <c r="QFX24" s="263"/>
      <c r="QFY24" s="263"/>
      <c r="QFZ24" s="263"/>
      <c r="QGA24" s="263"/>
      <c r="QGB24" s="263"/>
      <c r="QGC24" s="263"/>
      <c r="QGD24" s="263"/>
      <c r="QGE24" s="263"/>
      <c r="QGF24" s="263"/>
      <c r="QGG24" s="263"/>
      <c r="QGH24" s="263"/>
      <c r="QGI24" s="263"/>
      <c r="QGJ24" s="263"/>
      <c r="QGK24" s="263"/>
      <c r="QGL24" s="263"/>
      <c r="QGM24" s="263"/>
      <c r="QGN24" s="263"/>
      <c r="QGO24" s="263"/>
      <c r="QGP24" s="263"/>
      <c r="QGQ24" s="263"/>
      <c r="QGR24" s="263"/>
      <c r="QGS24" s="263"/>
      <c r="QGT24" s="263"/>
      <c r="QGU24" s="263"/>
      <c r="QGV24" s="263"/>
      <c r="QGW24" s="263"/>
      <c r="QGX24" s="263"/>
      <c r="QGY24" s="263"/>
      <c r="QGZ24" s="263"/>
      <c r="QHA24" s="263"/>
      <c r="QHB24" s="263"/>
      <c r="QHC24" s="263"/>
      <c r="QHD24" s="263"/>
      <c r="QHE24" s="263"/>
      <c r="QHF24" s="263"/>
      <c r="QHG24" s="263"/>
      <c r="QHH24" s="263"/>
      <c r="QHI24" s="263"/>
      <c r="QHJ24" s="263"/>
      <c r="QHK24" s="263"/>
      <c r="QHL24" s="263"/>
      <c r="QHM24" s="263"/>
      <c r="QHN24" s="263"/>
      <c r="QHO24" s="263"/>
      <c r="QHP24" s="263"/>
      <c r="QHQ24" s="263"/>
      <c r="QHR24" s="263"/>
      <c r="QHS24" s="263"/>
      <c r="QHT24" s="263"/>
      <c r="QHU24" s="263"/>
      <c r="QHV24" s="263"/>
      <c r="QHW24" s="263"/>
      <c r="QHX24" s="263"/>
      <c r="QHY24" s="263"/>
      <c r="QHZ24" s="263"/>
      <c r="QIA24" s="263"/>
      <c r="QIB24" s="263"/>
      <c r="QIC24" s="263"/>
      <c r="QID24" s="263"/>
      <c r="QIE24" s="263"/>
      <c r="QIF24" s="263"/>
      <c r="QIG24" s="263"/>
      <c r="QIH24" s="263"/>
      <c r="QII24" s="263"/>
      <c r="QIJ24" s="263"/>
      <c r="QIK24" s="263"/>
      <c r="QIL24" s="263"/>
      <c r="QIM24" s="263"/>
      <c r="QIN24" s="263"/>
      <c r="QIO24" s="263"/>
      <c r="QIP24" s="263"/>
      <c r="QIQ24" s="263"/>
      <c r="QIR24" s="263"/>
      <c r="QIS24" s="263"/>
      <c r="QIT24" s="263"/>
      <c r="QIU24" s="263"/>
      <c r="QIV24" s="263"/>
      <c r="QIW24" s="263"/>
      <c r="QIX24" s="263"/>
      <c r="QIY24" s="263"/>
      <c r="QIZ24" s="263"/>
      <c r="QJA24" s="263"/>
      <c r="QJB24" s="263"/>
      <c r="QJC24" s="263"/>
      <c r="QJD24" s="263"/>
      <c r="QJE24" s="263"/>
      <c r="QJF24" s="263"/>
      <c r="QJG24" s="263"/>
      <c r="QJH24" s="263"/>
      <c r="QJI24" s="263"/>
      <c r="QJJ24" s="263"/>
      <c r="QJK24" s="263"/>
      <c r="QJL24" s="263"/>
      <c r="QJM24" s="263"/>
      <c r="QJN24" s="263"/>
      <c r="QJO24" s="263"/>
      <c r="QJP24" s="263"/>
      <c r="QJQ24" s="263"/>
      <c r="QJR24" s="263"/>
      <c r="QJS24" s="263"/>
      <c r="QJT24" s="263"/>
      <c r="QJU24" s="263"/>
      <c r="QJV24" s="263"/>
      <c r="QJW24" s="263"/>
      <c r="QJX24" s="263"/>
      <c r="QJY24" s="263"/>
      <c r="QJZ24" s="263"/>
      <c r="QKA24" s="263"/>
      <c r="QKB24" s="263"/>
      <c r="QKC24" s="263"/>
      <c r="QKD24" s="263"/>
      <c r="QKE24" s="263"/>
      <c r="QKF24" s="263"/>
      <c r="QKG24" s="263"/>
      <c r="QKH24" s="263"/>
      <c r="QKI24" s="263"/>
      <c r="QKJ24" s="263"/>
      <c r="QKK24" s="263"/>
      <c r="QKL24" s="263"/>
      <c r="QKM24" s="263"/>
      <c r="QKN24" s="263"/>
      <c r="QKO24" s="263"/>
      <c r="QKP24" s="263"/>
      <c r="QKQ24" s="263"/>
      <c r="QKR24" s="263"/>
      <c r="QKS24" s="263"/>
      <c r="QKT24" s="263"/>
      <c r="QKU24" s="263"/>
      <c r="QKV24" s="263"/>
      <c r="QKW24" s="263"/>
      <c r="QKX24" s="263"/>
      <c r="QKY24" s="263"/>
      <c r="QKZ24" s="263"/>
      <c r="QLA24" s="263"/>
      <c r="QLB24" s="263"/>
      <c r="QLC24" s="263"/>
      <c r="QLD24" s="263"/>
      <c r="QLE24" s="263"/>
      <c r="QLF24" s="263"/>
      <c r="QLG24" s="263"/>
      <c r="QLH24" s="263"/>
      <c r="QLI24" s="263"/>
      <c r="QLJ24" s="263"/>
      <c r="QLK24" s="263"/>
      <c r="QLL24" s="263"/>
      <c r="QLM24" s="263"/>
      <c r="QLN24" s="263"/>
      <c r="QLO24" s="263"/>
      <c r="QLP24" s="263"/>
      <c r="QLQ24" s="263"/>
      <c r="QLR24" s="263"/>
      <c r="QLS24" s="263"/>
      <c r="QLT24" s="263"/>
      <c r="QLU24" s="263"/>
      <c r="QLV24" s="263"/>
      <c r="QLW24" s="263"/>
      <c r="QLX24" s="263"/>
      <c r="QLY24" s="263"/>
      <c r="QLZ24" s="263"/>
      <c r="QMA24" s="263"/>
      <c r="QMB24" s="263"/>
      <c r="QMC24" s="263"/>
      <c r="QMD24" s="263"/>
      <c r="QME24" s="263"/>
      <c r="QMF24" s="263"/>
      <c r="QMG24" s="263"/>
      <c r="QMH24" s="263"/>
      <c r="QMI24" s="263"/>
      <c r="QMJ24" s="263"/>
      <c r="QMK24" s="263"/>
      <c r="QML24" s="263"/>
      <c r="QMM24" s="263"/>
      <c r="QMN24" s="263"/>
      <c r="QMO24" s="263"/>
      <c r="QMP24" s="263"/>
      <c r="QMQ24" s="263"/>
      <c r="QMR24" s="263"/>
      <c r="QMS24" s="263"/>
      <c r="QMT24" s="263"/>
      <c r="QMU24" s="263"/>
      <c r="QMV24" s="263"/>
      <c r="QMW24" s="263"/>
      <c r="QMX24" s="263"/>
      <c r="QMY24" s="263"/>
      <c r="QMZ24" s="263"/>
      <c r="QNA24" s="263"/>
      <c r="QNB24" s="263"/>
      <c r="QNC24" s="263"/>
      <c r="QND24" s="263"/>
      <c r="QNE24" s="263"/>
      <c r="QNF24" s="263"/>
      <c r="QNG24" s="263"/>
      <c r="QNH24" s="263"/>
      <c r="QNI24" s="263"/>
      <c r="QNJ24" s="263"/>
      <c r="QNK24" s="263"/>
      <c r="QNL24" s="263"/>
      <c r="QNM24" s="263"/>
      <c r="QNN24" s="263"/>
      <c r="QNO24" s="263"/>
      <c r="QNP24" s="263"/>
      <c r="QNQ24" s="263"/>
      <c r="QNR24" s="263"/>
      <c r="QNS24" s="263"/>
      <c r="QNT24" s="263"/>
      <c r="QNU24" s="263"/>
      <c r="QNV24" s="263"/>
      <c r="QNW24" s="263"/>
      <c r="QNX24" s="263"/>
      <c r="QNY24" s="263"/>
      <c r="QNZ24" s="263"/>
      <c r="QOA24" s="263"/>
      <c r="QOB24" s="263"/>
      <c r="QOC24" s="263"/>
      <c r="QOD24" s="263"/>
      <c r="QOE24" s="263"/>
      <c r="QOF24" s="263"/>
      <c r="QOG24" s="263"/>
      <c r="QOH24" s="263"/>
      <c r="QOI24" s="263"/>
      <c r="QOJ24" s="263"/>
      <c r="QOK24" s="263"/>
      <c r="QOL24" s="263"/>
      <c r="QOM24" s="263"/>
      <c r="QON24" s="263"/>
      <c r="QOO24" s="263"/>
      <c r="QOP24" s="263"/>
      <c r="QOQ24" s="263"/>
      <c r="QOR24" s="263"/>
      <c r="QOS24" s="263"/>
      <c r="QOT24" s="263"/>
      <c r="QOU24" s="263"/>
      <c r="QOV24" s="263"/>
      <c r="QOW24" s="263"/>
      <c r="QOX24" s="263"/>
      <c r="QOY24" s="263"/>
      <c r="QOZ24" s="263"/>
      <c r="QPA24" s="263"/>
      <c r="QPB24" s="263"/>
      <c r="QPC24" s="263"/>
      <c r="QPD24" s="263"/>
      <c r="QPE24" s="263"/>
      <c r="QPF24" s="263"/>
      <c r="QPG24" s="263"/>
      <c r="QPH24" s="263"/>
      <c r="QPI24" s="263"/>
      <c r="QPJ24" s="263"/>
      <c r="QPK24" s="263"/>
      <c r="QPL24" s="263"/>
      <c r="QPM24" s="263"/>
      <c r="QPN24" s="263"/>
      <c r="QPO24" s="263"/>
      <c r="QPP24" s="263"/>
      <c r="QPQ24" s="263"/>
      <c r="QPR24" s="263"/>
      <c r="QPS24" s="263"/>
      <c r="QPT24" s="263"/>
      <c r="QPU24" s="263"/>
      <c r="QPV24" s="263"/>
      <c r="QPW24" s="263"/>
      <c r="QPX24" s="263"/>
      <c r="QPY24" s="263"/>
      <c r="QPZ24" s="263"/>
      <c r="QQA24" s="263"/>
      <c r="QQB24" s="263"/>
      <c r="QQC24" s="263"/>
      <c r="QQD24" s="263"/>
      <c r="QQE24" s="263"/>
      <c r="QQF24" s="263"/>
      <c r="QQG24" s="263"/>
      <c r="QQH24" s="263"/>
      <c r="QQI24" s="263"/>
      <c r="QQJ24" s="263"/>
      <c r="QQK24" s="263"/>
      <c r="QQL24" s="263"/>
      <c r="QQM24" s="263"/>
      <c r="QQN24" s="263"/>
      <c r="QQO24" s="263"/>
      <c r="QQP24" s="263"/>
      <c r="QQQ24" s="263"/>
      <c r="QQR24" s="263"/>
      <c r="QQS24" s="263"/>
      <c r="QQT24" s="263"/>
      <c r="QQU24" s="263"/>
      <c r="QQV24" s="263"/>
      <c r="QQW24" s="263"/>
      <c r="QQX24" s="263"/>
      <c r="QQY24" s="263"/>
      <c r="QQZ24" s="263"/>
      <c r="QRA24" s="263"/>
      <c r="QRB24" s="263"/>
      <c r="QRC24" s="263"/>
      <c r="QRD24" s="263"/>
      <c r="QRE24" s="263"/>
      <c r="QRF24" s="263"/>
      <c r="QRG24" s="263"/>
      <c r="QRH24" s="263"/>
      <c r="QRI24" s="263"/>
      <c r="QRJ24" s="263"/>
      <c r="QRK24" s="263"/>
      <c r="QRL24" s="263"/>
      <c r="QRM24" s="263"/>
      <c r="QRN24" s="263"/>
      <c r="QRO24" s="263"/>
      <c r="QRP24" s="263"/>
      <c r="QRQ24" s="263"/>
      <c r="QRR24" s="263"/>
      <c r="QRS24" s="263"/>
      <c r="QRT24" s="263"/>
      <c r="QRU24" s="263"/>
      <c r="QRV24" s="263"/>
      <c r="QRW24" s="263"/>
      <c r="QRX24" s="263"/>
      <c r="QRY24" s="263"/>
      <c r="QRZ24" s="263"/>
      <c r="QSA24" s="263"/>
      <c r="QSB24" s="263"/>
      <c r="QSC24" s="263"/>
      <c r="QSD24" s="263"/>
      <c r="QSE24" s="263"/>
      <c r="QSF24" s="263"/>
      <c r="QSG24" s="263"/>
      <c r="QSH24" s="263"/>
      <c r="QSI24" s="263"/>
      <c r="QSJ24" s="263"/>
      <c r="QSK24" s="263"/>
      <c r="QSL24" s="263"/>
      <c r="QSM24" s="263"/>
      <c r="QSN24" s="263"/>
      <c r="QSO24" s="263"/>
      <c r="QSP24" s="263"/>
      <c r="QSQ24" s="263"/>
      <c r="QSR24" s="263"/>
      <c r="QSS24" s="263"/>
      <c r="QST24" s="263"/>
      <c r="QSU24" s="263"/>
      <c r="QSV24" s="263"/>
      <c r="QSW24" s="263"/>
      <c r="QSX24" s="263"/>
      <c r="QSY24" s="263"/>
      <c r="QSZ24" s="263"/>
      <c r="QTA24" s="263"/>
      <c r="QTB24" s="263"/>
      <c r="QTC24" s="263"/>
      <c r="QTD24" s="263"/>
      <c r="QTE24" s="263"/>
      <c r="QTF24" s="263"/>
      <c r="QTG24" s="263"/>
      <c r="QTH24" s="263"/>
      <c r="QTI24" s="263"/>
      <c r="QTJ24" s="263"/>
      <c r="QTK24" s="263"/>
      <c r="QTL24" s="263"/>
      <c r="QTM24" s="263"/>
      <c r="QTN24" s="263"/>
      <c r="QTO24" s="263"/>
      <c r="QTP24" s="263"/>
      <c r="QTQ24" s="263"/>
      <c r="QTR24" s="263"/>
      <c r="QTS24" s="263"/>
      <c r="QTT24" s="263"/>
      <c r="QTU24" s="263"/>
      <c r="QTV24" s="263"/>
      <c r="QTW24" s="263"/>
      <c r="QTX24" s="263"/>
      <c r="QTY24" s="263"/>
      <c r="QTZ24" s="263"/>
      <c r="QUA24" s="263"/>
      <c r="QUB24" s="263"/>
      <c r="QUC24" s="263"/>
      <c r="QUD24" s="263"/>
      <c r="QUE24" s="263"/>
      <c r="QUF24" s="263"/>
      <c r="QUG24" s="263"/>
      <c r="QUH24" s="263"/>
      <c r="QUI24" s="263"/>
      <c r="QUJ24" s="263"/>
      <c r="QUK24" s="263"/>
      <c r="QUL24" s="263"/>
      <c r="QUM24" s="263"/>
      <c r="QUN24" s="263"/>
      <c r="QUO24" s="263"/>
      <c r="QUP24" s="263"/>
      <c r="QUQ24" s="263"/>
      <c r="QUR24" s="263"/>
      <c r="QUS24" s="263"/>
      <c r="QUT24" s="263"/>
      <c r="QUU24" s="263"/>
      <c r="QUV24" s="263"/>
      <c r="QUW24" s="263"/>
      <c r="QUX24" s="263"/>
      <c r="QUY24" s="263"/>
      <c r="QUZ24" s="263"/>
      <c r="QVA24" s="263"/>
      <c r="QVB24" s="263"/>
      <c r="QVC24" s="263"/>
      <c r="QVD24" s="263"/>
      <c r="QVE24" s="263"/>
      <c r="QVF24" s="263"/>
      <c r="QVG24" s="263"/>
      <c r="QVH24" s="263"/>
      <c r="QVI24" s="263"/>
      <c r="QVJ24" s="263"/>
      <c r="QVK24" s="263"/>
      <c r="QVL24" s="263"/>
      <c r="QVM24" s="263"/>
      <c r="QVN24" s="263"/>
      <c r="QVO24" s="263"/>
      <c r="QVP24" s="263"/>
      <c r="QVQ24" s="263"/>
      <c r="QVR24" s="263"/>
      <c r="QVS24" s="263"/>
      <c r="QVT24" s="263"/>
      <c r="QVU24" s="263"/>
      <c r="QVV24" s="263"/>
      <c r="QVW24" s="263"/>
      <c r="QVX24" s="263"/>
      <c r="QVY24" s="263"/>
      <c r="QVZ24" s="263"/>
      <c r="QWA24" s="263"/>
      <c r="QWB24" s="263"/>
      <c r="QWC24" s="263"/>
      <c r="QWD24" s="263"/>
      <c r="QWE24" s="263"/>
      <c r="QWF24" s="263"/>
      <c r="QWG24" s="263"/>
      <c r="QWH24" s="263"/>
      <c r="QWI24" s="263"/>
      <c r="QWJ24" s="263"/>
      <c r="QWK24" s="263"/>
      <c r="QWL24" s="263"/>
      <c r="QWM24" s="263"/>
      <c r="QWN24" s="263"/>
      <c r="QWO24" s="263"/>
      <c r="QWP24" s="263"/>
      <c r="QWQ24" s="263"/>
      <c r="QWR24" s="263"/>
      <c r="QWS24" s="263"/>
      <c r="QWT24" s="263"/>
      <c r="QWU24" s="263"/>
      <c r="QWV24" s="263"/>
      <c r="QWW24" s="263"/>
      <c r="QWX24" s="263"/>
      <c r="QWY24" s="263"/>
      <c r="QWZ24" s="263"/>
      <c r="QXA24" s="263"/>
      <c r="QXB24" s="263"/>
      <c r="QXC24" s="263"/>
      <c r="QXD24" s="263"/>
      <c r="QXE24" s="263"/>
      <c r="QXF24" s="263"/>
      <c r="QXG24" s="263"/>
      <c r="QXH24" s="263"/>
      <c r="QXI24" s="263"/>
      <c r="QXJ24" s="263"/>
      <c r="QXK24" s="263"/>
      <c r="QXL24" s="263"/>
      <c r="QXM24" s="263"/>
      <c r="QXN24" s="263"/>
      <c r="QXO24" s="263"/>
      <c r="QXP24" s="263"/>
      <c r="QXQ24" s="263"/>
      <c r="QXR24" s="263"/>
      <c r="QXS24" s="263"/>
      <c r="QXT24" s="263"/>
      <c r="QXU24" s="263"/>
      <c r="QXV24" s="263"/>
      <c r="QXW24" s="263"/>
      <c r="QXX24" s="263"/>
      <c r="QXY24" s="263"/>
      <c r="QXZ24" s="263"/>
      <c r="QYA24" s="263"/>
      <c r="QYB24" s="263"/>
      <c r="QYC24" s="263"/>
      <c r="QYD24" s="263"/>
      <c r="QYE24" s="263"/>
      <c r="QYF24" s="263"/>
      <c r="QYG24" s="263"/>
      <c r="QYH24" s="263"/>
      <c r="QYI24" s="263"/>
      <c r="QYJ24" s="263"/>
      <c r="QYK24" s="263"/>
      <c r="QYL24" s="263"/>
      <c r="QYM24" s="263"/>
      <c r="QYN24" s="263"/>
      <c r="QYO24" s="263"/>
      <c r="QYP24" s="263"/>
      <c r="QYQ24" s="263"/>
      <c r="QYR24" s="263"/>
      <c r="QYS24" s="263"/>
      <c r="QYT24" s="263"/>
      <c r="QYU24" s="263"/>
      <c r="QYV24" s="263"/>
      <c r="QYW24" s="263"/>
      <c r="QYX24" s="263"/>
      <c r="QYY24" s="263"/>
      <c r="QYZ24" s="263"/>
      <c r="QZA24" s="263"/>
      <c r="QZB24" s="263"/>
      <c r="QZC24" s="263"/>
      <c r="QZD24" s="263"/>
      <c r="QZE24" s="263"/>
      <c r="QZF24" s="263"/>
      <c r="QZG24" s="263"/>
      <c r="QZH24" s="263"/>
      <c r="QZI24" s="263"/>
      <c r="QZJ24" s="263"/>
      <c r="QZK24" s="263"/>
      <c r="QZL24" s="263"/>
      <c r="QZM24" s="263"/>
      <c r="QZN24" s="263"/>
      <c r="QZO24" s="263"/>
      <c r="QZP24" s="263"/>
      <c r="QZQ24" s="263"/>
      <c r="QZR24" s="263"/>
      <c r="QZS24" s="263"/>
      <c r="QZT24" s="263"/>
      <c r="QZU24" s="263"/>
      <c r="QZV24" s="263"/>
      <c r="QZW24" s="263"/>
      <c r="QZX24" s="263"/>
      <c r="QZY24" s="263"/>
      <c r="QZZ24" s="263"/>
      <c r="RAA24" s="263"/>
      <c r="RAB24" s="263"/>
      <c r="RAC24" s="263"/>
      <c r="RAD24" s="263"/>
      <c r="RAE24" s="263"/>
      <c r="RAF24" s="263"/>
      <c r="RAG24" s="263"/>
      <c r="RAH24" s="263"/>
      <c r="RAI24" s="263"/>
      <c r="RAJ24" s="263"/>
      <c r="RAK24" s="263"/>
      <c r="RAL24" s="263"/>
      <c r="RAM24" s="263"/>
      <c r="RAN24" s="263"/>
      <c r="RAO24" s="263"/>
      <c r="RAP24" s="263"/>
      <c r="RAQ24" s="263"/>
      <c r="RAR24" s="263"/>
      <c r="RAS24" s="263"/>
      <c r="RAT24" s="263"/>
      <c r="RAU24" s="263"/>
      <c r="RAV24" s="263"/>
      <c r="RAW24" s="263"/>
      <c r="RAX24" s="263"/>
      <c r="RAY24" s="263"/>
      <c r="RAZ24" s="263"/>
      <c r="RBA24" s="263"/>
      <c r="RBB24" s="263"/>
      <c r="RBC24" s="263"/>
      <c r="RBD24" s="263"/>
      <c r="RBE24" s="263"/>
      <c r="RBF24" s="263"/>
      <c r="RBG24" s="263"/>
      <c r="RBH24" s="263"/>
      <c r="RBI24" s="263"/>
      <c r="RBJ24" s="263"/>
      <c r="RBK24" s="263"/>
      <c r="RBL24" s="263"/>
      <c r="RBM24" s="263"/>
      <c r="RBN24" s="263"/>
      <c r="RBO24" s="263"/>
      <c r="RBP24" s="263"/>
      <c r="RBQ24" s="263"/>
      <c r="RBR24" s="263"/>
      <c r="RBS24" s="263"/>
      <c r="RBT24" s="263"/>
      <c r="RBU24" s="263"/>
      <c r="RBV24" s="263"/>
      <c r="RBW24" s="263"/>
      <c r="RBX24" s="263"/>
      <c r="RBY24" s="263"/>
      <c r="RBZ24" s="263"/>
      <c r="RCA24" s="263"/>
      <c r="RCB24" s="263"/>
      <c r="RCC24" s="263"/>
      <c r="RCD24" s="263"/>
      <c r="RCE24" s="263"/>
      <c r="RCF24" s="263"/>
      <c r="RCG24" s="263"/>
      <c r="RCH24" s="263"/>
      <c r="RCI24" s="263"/>
      <c r="RCJ24" s="263"/>
      <c r="RCK24" s="263"/>
      <c r="RCL24" s="263"/>
      <c r="RCM24" s="263"/>
      <c r="RCN24" s="263"/>
      <c r="RCO24" s="263"/>
      <c r="RCP24" s="263"/>
      <c r="RCQ24" s="263"/>
      <c r="RCR24" s="263"/>
      <c r="RCS24" s="263"/>
      <c r="RCT24" s="263"/>
      <c r="RCU24" s="263"/>
      <c r="RCV24" s="263"/>
      <c r="RCW24" s="263"/>
      <c r="RCX24" s="263"/>
      <c r="RCY24" s="263"/>
      <c r="RCZ24" s="263"/>
      <c r="RDA24" s="263"/>
      <c r="RDB24" s="263"/>
      <c r="RDC24" s="263"/>
      <c r="RDD24" s="263"/>
      <c r="RDE24" s="263"/>
      <c r="RDF24" s="263"/>
      <c r="RDG24" s="263"/>
      <c r="RDH24" s="263"/>
      <c r="RDI24" s="263"/>
      <c r="RDJ24" s="263"/>
      <c r="RDK24" s="263"/>
      <c r="RDL24" s="263"/>
      <c r="RDM24" s="263"/>
      <c r="RDN24" s="263"/>
      <c r="RDO24" s="263"/>
      <c r="RDP24" s="263"/>
      <c r="RDQ24" s="263"/>
      <c r="RDR24" s="263"/>
      <c r="RDS24" s="263"/>
      <c r="RDT24" s="263"/>
      <c r="RDU24" s="263"/>
      <c r="RDV24" s="263"/>
      <c r="RDW24" s="263"/>
      <c r="RDX24" s="263"/>
      <c r="RDY24" s="263"/>
      <c r="RDZ24" s="263"/>
      <c r="REA24" s="263"/>
      <c r="REB24" s="263"/>
      <c r="REC24" s="263"/>
      <c r="RED24" s="263"/>
      <c r="REE24" s="263"/>
      <c r="REF24" s="263"/>
      <c r="REG24" s="263"/>
      <c r="REH24" s="263"/>
      <c r="REI24" s="263"/>
      <c r="REJ24" s="263"/>
      <c r="REK24" s="263"/>
      <c r="REL24" s="263"/>
      <c r="REM24" s="263"/>
      <c r="REN24" s="263"/>
      <c r="REO24" s="263"/>
      <c r="REP24" s="263"/>
      <c r="REQ24" s="263"/>
      <c r="RER24" s="263"/>
      <c r="RES24" s="263"/>
      <c r="RET24" s="263"/>
      <c r="REU24" s="263"/>
      <c r="REV24" s="263"/>
      <c r="REW24" s="263"/>
      <c r="REX24" s="263"/>
      <c r="REY24" s="263"/>
      <c r="REZ24" s="263"/>
      <c r="RFA24" s="263"/>
      <c r="RFB24" s="263"/>
      <c r="RFC24" s="263"/>
      <c r="RFD24" s="263"/>
      <c r="RFE24" s="263"/>
      <c r="RFF24" s="263"/>
      <c r="RFG24" s="263"/>
      <c r="RFH24" s="263"/>
      <c r="RFI24" s="263"/>
      <c r="RFJ24" s="263"/>
      <c r="RFK24" s="263"/>
      <c r="RFL24" s="263"/>
      <c r="RFM24" s="263"/>
      <c r="RFN24" s="263"/>
      <c r="RFO24" s="263"/>
      <c r="RFP24" s="263"/>
      <c r="RFQ24" s="263"/>
      <c r="RFR24" s="263"/>
      <c r="RFS24" s="263"/>
      <c r="RFT24" s="263"/>
      <c r="RFU24" s="263"/>
      <c r="RFV24" s="263"/>
      <c r="RFW24" s="263"/>
      <c r="RFX24" s="263"/>
      <c r="RFY24" s="263"/>
      <c r="RFZ24" s="263"/>
      <c r="RGA24" s="263"/>
      <c r="RGB24" s="263"/>
      <c r="RGC24" s="263"/>
      <c r="RGD24" s="263"/>
      <c r="RGE24" s="263"/>
      <c r="RGF24" s="263"/>
      <c r="RGG24" s="263"/>
      <c r="RGH24" s="263"/>
      <c r="RGI24" s="263"/>
      <c r="RGJ24" s="263"/>
      <c r="RGK24" s="263"/>
      <c r="RGL24" s="263"/>
      <c r="RGM24" s="263"/>
      <c r="RGN24" s="263"/>
      <c r="RGO24" s="263"/>
      <c r="RGP24" s="263"/>
      <c r="RGQ24" s="263"/>
      <c r="RGR24" s="263"/>
      <c r="RGS24" s="263"/>
      <c r="RGT24" s="263"/>
      <c r="RGU24" s="263"/>
      <c r="RGV24" s="263"/>
      <c r="RGW24" s="263"/>
      <c r="RGX24" s="263"/>
      <c r="RGY24" s="263"/>
      <c r="RGZ24" s="263"/>
      <c r="RHA24" s="263"/>
      <c r="RHB24" s="263"/>
      <c r="RHC24" s="263"/>
      <c r="RHD24" s="263"/>
      <c r="RHE24" s="263"/>
      <c r="RHF24" s="263"/>
      <c r="RHG24" s="263"/>
      <c r="RHH24" s="263"/>
      <c r="RHI24" s="263"/>
      <c r="RHJ24" s="263"/>
      <c r="RHK24" s="263"/>
      <c r="RHL24" s="263"/>
      <c r="RHM24" s="263"/>
      <c r="RHN24" s="263"/>
      <c r="RHO24" s="263"/>
      <c r="RHP24" s="263"/>
      <c r="RHQ24" s="263"/>
      <c r="RHR24" s="263"/>
      <c r="RHS24" s="263"/>
      <c r="RHT24" s="263"/>
      <c r="RHU24" s="263"/>
      <c r="RHV24" s="263"/>
      <c r="RHW24" s="263"/>
      <c r="RHX24" s="263"/>
      <c r="RHY24" s="263"/>
      <c r="RHZ24" s="263"/>
      <c r="RIA24" s="263"/>
      <c r="RIB24" s="263"/>
      <c r="RIC24" s="263"/>
      <c r="RID24" s="263"/>
      <c r="RIE24" s="263"/>
      <c r="RIF24" s="263"/>
      <c r="RIG24" s="263"/>
      <c r="RIH24" s="263"/>
      <c r="RII24" s="263"/>
      <c r="RIJ24" s="263"/>
      <c r="RIK24" s="263"/>
      <c r="RIL24" s="263"/>
      <c r="RIM24" s="263"/>
      <c r="RIN24" s="263"/>
      <c r="RIO24" s="263"/>
      <c r="RIP24" s="263"/>
      <c r="RIQ24" s="263"/>
      <c r="RIR24" s="263"/>
      <c r="RIS24" s="263"/>
      <c r="RIT24" s="263"/>
      <c r="RIU24" s="263"/>
      <c r="RIV24" s="263"/>
      <c r="RIW24" s="263"/>
      <c r="RIX24" s="263"/>
      <c r="RIY24" s="263"/>
      <c r="RIZ24" s="263"/>
      <c r="RJA24" s="263"/>
      <c r="RJB24" s="263"/>
      <c r="RJC24" s="263"/>
      <c r="RJD24" s="263"/>
      <c r="RJE24" s="263"/>
      <c r="RJF24" s="263"/>
      <c r="RJG24" s="263"/>
      <c r="RJH24" s="263"/>
      <c r="RJI24" s="263"/>
      <c r="RJJ24" s="263"/>
      <c r="RJK24" s="263"/>
      <c r="RJL24" s="263"/>
      <c r="RJM24" s="263"/>
      <c r="RJN24" s="263"/>
      <c r="RJO24" s="263"/>
      <c r="RJP24" s="263"/>
      <c r="RJQ24" s="263"/>
      <c r="RJR24" s="263"/>
      <c r="RJS24" s="263"/>
      <c r="RJT24" s="263"/>
      <c r="RJU24" s="263"/>
      <c r="RJV24" s="263"/>
      <c r="RJW24" s="263"/>
      <c r="RJX24" s="263"/>
      <c r="RJY24" s="263"/>
      <c r="RJZ24" s="263"/>
      <c r="RKA24" s="263"/>
      <c r="RKB24" s="263"/>
      <c r="RKC24" s="263"/>
      <c r="RKD24" s="263"/>
      <c r="RKE24" s="263"/>
      <c r="RKF24" s="263"/>
      <c r="RKG24" s="263"/>
      <c r="RKH24" s="263"/>
      <c r="RKI24" s="263"/>
      <c r="RKJ24" s="263"/>
      <c r="RKK24" s="263"/>
      <c r="RKL24" s="263"/>
      <c r="RKM24" s="263"/>
      <c r="RKN24" s="263"/>
      <c r="RKO24" s="263"/>
      <c r="RKP24" s="263"/>
      <c r="RKQ24" s="263"/>
      <c r="RKR24" s="263"/>
      <c r="RKS24" s="263"/>
      <c r="RKT24" s="263"/>
      <c r="RKU24" s="263"/>
      <c r="RKV24" s="263"/>
      <c r="RKW24" s="263"/>
      <c r="RKX24" s="263"/>
      <c r="RKY24" s="263"/>
      <c r="RKZ24" s="263"/>
      <c r="RLA24" s="263"/>
      <c r="RLB24" s="263"/>
      <c r="RLC24" s="263"/>
      <c r="RLD24" s="263"/>
      <c r="RLE24" s="263"/>
      <c r="RLF24" s="263"/>
      <c r="RLG24" s="263"/>
      <c r="RLH24" s="263"/>
      <c r="RLI24" s="263"/>
      <c r="RLJ24" s="263"/>
      <c r="RLK24" s="263"/>
      <c r="RLL24" s="263"/>
      <c r="RLM24" s="263"/>
      <c r="RLN24" s="263"/>
      <c r="RLO24" s="263"/>
      <c r="RLP24" s="263"/>
      <c r="RLQ24" s="263"/>
      <c r="RLR24" s="263"/>
      <c r="RLS24" s="263"/>
      <c r="RLT24" s="263"/>
      <c r="RLU24" s="263"/>
      <c r="RLV24" s="263"/>
      <c r="RLW24" s="263"/>
      <c r="RLX24" s="263"/>
      <c r="RLY24" s="263"/>
      <c r="RLZ24" s="263"/>
      <c r="RMA24" s="263"/>
      <c r="RMB24" s="263"/>
      <c r="RMC24" s="263"/>
      <c r="RMD24" s="263"/>
      <c r="RME24" s="263"/>
      <c r="RMF24" s="263"/>
      <c r="RMG24" s="263"/>
      <c r="RMH24" s="263"/>
      <c r="RMI24" s="263"/>
      <c r="RMJ24" s="263"/>
      <c r="RMK24" s="263"/>
      <c r="RML24" s="263"/>
      <c r="RMM24" s="263"/>
      <c r="RMN24" s="263"/>
      <c r="RMO24" s="263"/>
      <c r="RMP24" s="263"/>
      <c r="RMQ24" s="263"/>
      <c r="RMR24" s="263"/>
      <c r="RMS24" s="263"/>
      <c r="RMT24" s="263"/>
      <c r="RMU24" s="263"/>
      <c r="RMV24" s="263"/>
      <c r="RMW24" s="263"/>
      <c r="RMX24" s="263"/>
      <c r="RMY24" s="263"/>
      <c r="RMZ24" s="263"/>
      <c r="RNA24" s="263"/>
      <c r="RNB24" s="263"/>
      <c r="RNC24" s="263"/>
      <c r="RND24" s="263"/>
      <c r="RNE24" s="263"/>
      <c r="RNF24" s="263"/>
      <c r="RNG24" s="263"/>
      <c r="RNH24" s="263"/>
      <c r="RNI24" s="263"/>
      <c r="RNJ24" s="263"/>
      <c r="RNK24" s="263"/>
      <c r="RNL24" s="263"/>
      <c r="RNM24" s="263"/>
      <c r="RNN24" s="263"/>
      <c r="RNO24" s="263"/>
      <c r="RNP24" s="263"/>
      <c r="RNQ24" s="263"/>
      <c r="RNR24" s="263"/>
      <c r="RNS24" s="263"/>
      <c r="RNT24" s="263"/>
      <c r="RNU24" s="263"/>
      <c r="RNV24" s="263"/>
      <c r="RNW24" s="263"/>
      <c r="RNX24" s="263"/>
      <c r="RNY24" s="263"/>
      <c r="RNZ24" s="263"/>
      <c r="ROA24" s="263"/>
      <c r="ROB24" s="263"/>
      <c r="ROC24" s="263"/>
      <c r="ROD24" s="263"/>
      <c r="ROE24" s="263"/>
      <c r="ROF24" s="263"/>
      <c r="ROG24" s="263"/>
      <c r="ROH24" s="263"/>
      <c r="ROI24" s="263"/>
      <c r="ROJ24" s="263"/>
      <c r="ROK24" s="263"/>
      <c r="ROL24" s="263"/>
      <c r="ROM24" s="263"/>
      <c r="RON24" s="263"/>
      <c r="ROO24" s="263"/>
      <c r="ROP24" s="263"/>
      <c r="ROQ24" s="263"/>
      <c r="ROR24" s="263"/>
      <c r="ROS24" s="263"/>
      <c r="ROT24" s="263"/>
      <c r="ROU24" s="263"/>
      <c r="ROV24" s="263"/>
      <c r="ROW24" s="263"/>
      <c r="ROX24" s="263"/>
      <c r="ROY24" s="263"/>
      <c r="ROZ24" s="263"/>
      <c r="RPA24" s="263"/>
      <c r="RPB24" s="263"/>
      <c r="RPC24" s="263"/>
      <c r="RPD24" s="263"/>
      <c r="RPE24" s="263"/>
      <c r="RPF24" s="263"/>
      <c r="RPG24" s="263"/>
      <c r="RPH24" s="263"/>
      <c r="RPI24" s="263"/>
      <c r="RPJ24" s="263"/>
      <c r="RPK24" s="263"/>
      <c r="RPL24" s="263"/>
      <c r="RPM24" s="263"/>
      <c r="RPN24" s="263"/>
      <c r="RPO24" s="263"/>
      <c r="RPP24" s="263"/>
      <c r="RPQ24" s="263"/>
      <c r="RPR24" s="263"/>
      <c r="RPS24" s="263"/>
      <c r="RPT24" s="263"/>
      <c r="RPU24" s="263"/>
      <c r="RPV24" s="263"/>
      <c r="RPW24" s="263"/>
      <c r="RPX24" s="263"/>
      <c r="RPY24" s="263"/>
      <c r="RPZ24" s="263"/>
      <c r="RQA24" s="263"/>
      <c r="RQB24" s="263"/>
      <c r="RQC24" s="263"/>
      <c r="RQD24" s="263"/>
      <c r="RQE24" s="263"/>
      <c r="RQF24" s="263"/>
      <c r="RQG24" s="263"/>
      <c r="RQH24" s="263"/>
      <c r="RQI24" s="263"/>
      <c r="RQJ24" s="263"/>
      <c r="RQK24" s="263"/>
      <c r="RQL24" s="263"/>
      <c r="RQM24" s="263"/>
      <c r="RQN24" s="263"/>
      <c r="RQO24" s="263"/>
      <c r="RQP24" s="263"/>
      <c r="RQQ24" s="263"/>
      <c r="RQR24" s="263"/>
      <c r="RQS24" s="263"/>
      <c r="RQT24" s="263"/>
      <c r="RQU24" s="263"/>
      <c r="RQV24" s="263"/>
      <c r="RQW24" s="263"/>
      <c r="RQX24" s="263"/>
      <c r="RQY24" s="263"/>
      <c r="RQZ24" s="263"/>
      <c r="RRA24" s="263"/>
      <c r="RRB24" s="263"/>
      <c r="RRC24" s="263"/>
      <c r="RRD24" s="263"/>
      <c r="RRE24" s="263"/>
      <c r="RRF24" s="263"/>
      <c r="RRG24" s="263"/>
      <c r="RRH24" s="263"/>
      <c r="RRI24" s="263"/>
      <c r="RRJ24" s="263"/>
      <c r="RRK24" s="263"/>
      <c r="RRL24" s="263"/>
      <c r="RRM24" s="263"/>
      <c r="RRN24" s="263"/>
      <c r="RRO24" s="263"/>
      <c r="RRP24" s="263"/>
      <c r="RRQ24" s="263"/>
      <c r="RRR24" s="263"/>
      <c r="RRS24" s="263"/>
      <c r="RRT24" s="263"/>
      <c r="RRU24" s="263"/>
      <c r="RRV24" s="263"/>
      <c r="RRW24" s="263"/>
      <c r="RRX24" s="263"/>
      <c r="RRY24" s="263"/>
      <c r="RRZ24" s="263"/>
      <c r="RSA24" s="263"/>
      <c r="RSB24" s="263"/>
      <c r="RSC24" s="263"/>
      <c r="RSD24" s="263"/>
      <c r="RSE24" s="263"/>
      <c r="RSF24" s="263"/>
      <c r="RSG24" s="263"/>
      <c r="RSH24" s="263"/>
      <c r="RSI24" s="263"/>
      <c r="RSJ24" s="263"/>
      <c r="RSK24" s="263"/>
      <c r="RSL24" s="263"/>
      <c r="RSM24" s="263"/>
      <c r="RSN24" s="263"/>
      <c r="RSO24" s="263"/>
      <c r="RSP24" s="263"/>
      <c r="RSQ24" s="263"/>
      <c r="RSR24" s="263"/>
      <c r="RSS24" s="263"/>
      <c r="RST24" s="263"/>
      <c r="RSU24" s="263"/>
      <c r="RSV24" s="263"/>
      <c r="RSW24" s="263"/>
      <c r="RSX24" s="263"/>
      <c r="RSY24" s="263"/>
      <c r="RSZ24" s="263"/>
      <c r="RTA24" s="263"/>
      <c r="RTB24" s="263"/>
      <c r="RTC24" s="263"/>
      <c r="RTD24" s="263"/>
      <c r="RTE24" s="263"/>
      <c r="RTF24" s="263"/>
      <c r="RTG24" s="263"/>
      <c r="RTH24" s="263"/>
      <c r="RTI24" s="263"/>
      <c r="RTJ24" s="263"/>
      <c r="RTK24" s="263"/>
      <c r="RTL24" s="263"/>
      <c r="RTM24" s="263"/>
      <c r="RTN24" s="263"/>
      <c r="RTO24" s="263"/>
      <c r="RTP24" s="263"/>
      <c r="RTQ24" s="263"/>
      <c r="RTR24" s="263"/>
      <c r="RTS24" s="263"/>
      <c r="RTT24" s="263"/>
      <c r="RTU24" s="263"/>
      <c r="RTV24" s="263"/>
      <c r="RTW24" s="263"/>
      <c r="RTX24" s="263"/>
      <c r="RTY24" s="263"/>
      <c r="RTZ24" s="263"/>
      <c r="RUA24" s="263"/>
      <c r="RUB24" s="263"/>
      <c r="RUC24" s="263"/>
      <c r="RUD24" s="263"/>
      <c r="RUE24" s="263"/>
      <c r="RUF24" s="263"/>
      <c r="RUG24" s="263"/>
      <c r="RUH24" s="263"/>
      <c r="RUI24" s="263"/>
      <c r="RUJ24" s="263"/>
      <c r="RUK24" s="263"/>
      <c r="RUL24" s="263"/>
      <c r="RUM24" s="263"/>
      <c r="RUN24" s="263"/>
      <c r="RUO24" s="263"/>
      <c r="RUP24" s="263"/>
      <c r="RUQ24" s="263"/>
      <c r="RUR24" s="263"/>
      <c r="RUS24" s="263"/>
      <c r="RUT24" s="263"/>
      <c r="RUU24" s="263"/>
      <c r="RUV24" s="263"/>
      <c r="RUW24" s="263"/>
      <c r="RUX24" s="263"/>
      <c r="RUY24" s="263"/>
      <c r="RUZ24" s="263"/>
      <c r="RVA24" s="263"/>
      <c r="RVB24" s="263"/>
      <c r="RVC24" s="263"/>
      <c r="RVD24" s="263"/>
      <c r="RVE24" s="263"/>
      <c r="RVF24" s="263"/>
      <c r="RVG24" s="263"/>
      <c r="RVH24" s="263"/>
      <c r="RVI24" s="263"/>
      <c r="RVJ24" s="263"/>
      <c r="RVK24" s="263"/>
      <c r="RVL24" s="263"/>
      <c r="RVM24" s="263"/>
      <c r="RVN24" s="263"/>
      <c r="RVO24" s="263"/>
      <c r="RVP24" s="263"/>
      <c r="RVQ24" s="263"/>
      <c r="RVR24" s="263"/>
      <c r="RVS24" s="263"/>
      <c r="RVT24" s="263"/>
      <c r="RVU24" s="263"/>
      <c r="RVV24" s="263"/>
      <c r="RVW24" s="263"/>
      <c r="RVX24" s="263"/>
      <c r="RVY24" s="263"/>
      <c r="RVZ24" s="263"/>
      <c r="RWA24" s="263"/>
      <c r="RWB24" s="263"/>
      <c r="RWC24" s="263"/>
      <c r="RWD24" s="263"/>
      <c r="RWE24" s="263"/>
      <c r="RWF24" s="263"/>
      <c r="RWG24" s="263"/>
      <c r="RWH24" s="263"/>
      <c r="RWI24" s="263"/>
      <c r="RWJ24" s="263"/>
      <c r="RWK24" s="263"/>
      <c r="RWL24" s="263"/>
      <c r="RWM24" s="263"/>
      <c r="RWN24" s="263"/>
      <c r="RWO24" s="263"/>
      <c r="RWP24" s="263"/>
      <c r="RWQ24" s="263"/>
      <c r="RWR24" s="263"/>
      <c r="RWS24" s="263"/>
      <c r="RWT24" s="263"/>
      <c r="RWU24" s="263"/>
      <c r="RWV24" s="263"/>
      <c r="RWW24" s="263"/>
      <c r="RWX24" s="263"/>
      <c r="RWY24" s="263"/>
      <c r="RWZ24" s="263"/>
      <c r="RXA24" s="263"/>
      <c r="RXB24" s="263"/>
      <c r="RXC24" s="263"/>
      <c r="RXD24" s="263"/>
      <c r="RXE24" s="263"/>
      <c r="RXF24" s="263"/>
      <c r="RXG24" s="263"/>
      <c r="RXH24" s="263"/>
      <c r="RXI24" s="263"/>
      <c r="RXJ24" s="263"/>
      <c r="RXK24" s="263"/>
      <c r="RXL24" s="263"/>
      <c r="RXM24" s="263"/>
      <c r="RXN24" s="263"/>
      <c r="RXO24" s="263"/>
      <c r="RXP24" s="263"/>
      <c r="RXQ24" s="263"/>
      <c r="RXR24" s="263"/>
      <c r="RXS24" s="263"/>
      <c r="RXT24" s="263"/>
      <c r="RXU24" s="263"/>
      <c r="RXV24" s="263"/>
      <c r="RXW24" s="263"/>
      <c r="RXX24" s="263"/>
      <c r="RXY24" s="263"/>
      <c r="RXZ24" s="263"/>
      <c r="RYA24" s="263"/>
      <c r="RYB24" s="263"/>
      <c r="RYC24" s="263"/>
      <c r="RYD24" s="263"/>
      <c r="RYE24" s="263"/>
      <c r="RYF24" s="263"/>
      <c r="RYG24" s="263"/>
      <c r="RYH24" s="263"/>
      <c r="RYI24" s="263"/>
      <c r="RYJ24" s="263"/>
      <c r="RYK24" s="263"/>
      <c r="RYL24" s="263"/>
      <c r="RYM24" s="263"/>
      <c r="RYN24" s="263"/>
      <c r="RYO24" s="263"/>
      <c r="RYP24" s="263"/>
      <c r="RYQ24" s="263"/>
      <c r="RYR24" s="263"/>
      <c r="RYS24" s="263"/>
      <c r="RYT24" s="263"/>
      <c r="RYU24" s="263"/>
      <c r="RYV24" s="263"/>
      <c r="RYW24" s="263"/>
      <c r="RYX24" s="263"/>
      <c r="RYY24" s="263"/>
      <c r="RYZ24" s="263"/>
      <c r="RZA24" s="263"/>
      <c r="RZB24" s="263"/>
      <c r="RZC24" s="263"/>
      <c r="RZD24" s="263"/>
      <c r="RZE24" s="263"/>
      <c r="RZF24" s="263"/>
      <c r="RZG24" s="263"/>
      <c r="RZH24" s="263"/>
      <c r="RZI24" s="263"/>
      <c r="RZJ24" s="263"/>
      <c r="RZK24" s="263"/>
      <c r="RZL24" s="263"/>
      <c r="RZM24" s="263"/>
      <c r="RZN24" s="263"/>
      <c r="RZO24" s="263"/>
      <c r="RZP24" s="263"/>
      <c r="RZQ24" s="263"/>
      <c r="RZR24" s="263"/>
      <c r="RZS24" s="263"/>
      <c r="RZT24" s="263"/>
      <c r="RZU24" s="263"/>
      <c r="RZV24" s="263"/>
      <c r="RZW24" s="263"/>
      <c r="RZX24" s="263"/>
      <c r="RZY24" s="263"/>
      <c r="RZZ24" s="263"/>
      <c r="SAA24" s="263"/>
      <c r="SAB24" s="263"/>
      <c r="SAC24" s="263"/>
      <c r="SAD24" s="263"/>
      <c r="SAE24" s="263"/>
      <c r="SAF24" s="263"/>
      <c r="SAG24" s="263"/>
      <c r="SAH24" s="263"/>
      <c r="SAI24" s="263"/>
      <c r="SAJ24" s="263"/>
      <c r="SAK24" s="263"/>
      <c r="SAL24" s="263"/>
      <c r="SAM24" s="263"/>
      <c r="SAN24" s="263"/>
      <c r="SAO24" s="263"/>
      <c r="SAP24" s="263"/>
      <c r="SAQ24" s="263"/>
      <c r="SAR24" s="263"/>
      <c r="SAS24" s="263"/>
      <c r="SAT24" s="263"/>
      <c r="SAU24" s="263"/>
      <c r="SAV24" s="263"/>
      <c r="SAW24" s="263"/>
      <c r="SAX24" s="263"/>
      <c r="SAY24" s="263"/>
      <c r="SAZ24" s="263"/>
      <c r="SBA24" s="263"/>
      <c r="SBB24" s="263"/>
      <c r="SBC24" s="263"/>
      <c r="SBD24" s="263"/>
      <c r="SBE24" s="263"/>
      <c r="SBF24" s="263"/>
      <c r="SBG24" s="263"/>
      <c r="SBH24" s="263"/>
      <c r="SBI24" s="263"/>
      <c r="SBJ24" s="263"/>
      <c r="SBK24" s="263"/>
      <c r="SBL24" s="263"/>
      <c r="SBM24" s="263"/>
      <c r="SBN24" s="263"/>
      <c r="SBO24" s="263"/>
      <c r="SBP24" s="263"/>
      <c r="SBQ24" s="263"/>
      <c r="SBR24" s="263"/>
      <c r="SBS24" s="263"/>
      <c r="SBT24" s="263"/>
      <c r="SBU24" s="263"/>
      <c r="SBV24" s="263"/>
      <c r="SBW24" s="263"/>
      <c r="SBX24" s="263"/>
      <c r="SBY24" s="263"/>
      <c r="SBZ24" s="263"/>
      <c r="SCA24" s="263"/>
      <c r="SCB24" s="263"/>
      <c r="SCC24" s="263"/>
      <c r="SCD24" s="263"/>
      <c r="SCE24" s="263"/>
      <c r="SCF24" s="263"/>
      <c r="SCG24" s="263"/>
      <c r="SCH24" s="263"/>
      <c r="SCI24" s="263"/>
      <c r="SCJ24" s="263"/>
      <c r="SCK24" s="263"/>
      <c r="SCL24" s="263"/>
      <c r="SCM24" s="263"/>
      <c r="SCN24" s="263"/>
      <c r="SCO24" s="263"/>
      <c r="SCP24" s="263"/>
      <c r="SCQ24" s="263"/>
      <c r="SCR24" s="263"/>
      <c r="SCS24" s="263"/>
      <c r="SCT24" s="263"/>
      <c r="SCU24" s="263"/>
      <c r="SCV24" s="263"/>
      <c r="SCW24" s="263"/>
      <c r="SCX24" s="263"/>
      <c r="SCY24" s="263"/>
      <c r="SCZ24" s="263"/>
      <c r="SDA24" s="263"/>
      <c r="SDB24" s="263"/>
      <c r="SDC24" s="263"/>
      <c r="SDD24" s="263"/>
      <c r="SDE24" s="263"/>
      <c r="SDF24" s="263"/>
      <c r="SDG24" s="263"/>
      <c r="SDH24" s="263"/>
      <c r="SDI24" s="263"/>
      <c r="SDJ24" s="263"/>
      <c r="SDK24" s="263"/>
      <c r="SDL24" s="263"/>
      <c r="SDM24" s="263"/>
      <c r="SDN24" s="263"/>
      <c r="SDO24" s="263"/>
      <c r="SDP24" s="263"/>
      <c r="SDQ24" s="263"/>
      <c r="SDR24" s="263"/>
      <c r="SDS24" s="263"/>
      <c r="SDT24" s="263"/>
      <c r="SDU24" s="263"/>
      <c r="SDV24" s="263"/>
      <c r="SDW24" s="263"/>
      <c r="SDX24" s="263"/>
      <c r="SDY24" s="263"/>
      <c r="SDZ24" s="263"/>
      <c r="SEA24" s="263"/>
      <c r="SEB24" s="263"/>
      <c r="SEC24" s="263"/>
      <c r="SED24" s="263"/>
      <c r="SEE24" s="263"/>
      <c r="SEF24" s="263"/>
      <c r="SEG24" s="263"/>
      <c r="SEH24" s="263"/>
      <c r="SEI24" s="263"/>
      <c r="SEJ24" s="263"/>
      <c r="SEK24" s="263"/>
      <c r="SEL24" s="263"/>
      <c r="SEM24" s="263"/>
      <c r="SEN24" s="263"/>
      <c r="SEO24" s="263"/>
      <c r="SEP24" s="263"/>
      <c r="SEQ24" s="263"/>
      <c r="SER24" s="263"/>
      <c r="SES24" s="263"/>
      <c r="SET24" s="263"/>
      <c r="SEU24" s="263"/>
      <c r="SEV24" s="263"/>
      <c r="SEW24" s="263"/>
      <c r="SEX24" s="263"/>
      <c r="SEY24" s="263"/>
      <c r="SEZ24" s="263"/>
      <c r="SFA24" s="263"/>
      <c r="SFB24" s="263"/>
      <c r="SFC24" s="263"/>
      <c r="SFD24" s="263"/>
      <c r="SFE24" s="263"/>
      <c r="SFF24" s="263"/>
      <c r="SFG24" s="263"/>
      <c r="SFH24" s="263"/>
      <c r="SFI24" s="263"/>
      <c r="SFJ24" s="263"/>
      <c r="SFK24" s="263"/>
      <c r="SFL24" s="263"/>
      <c r="SFM24" s="263"/>
      <c r="SFN24" s="263"/>
      <c r="SFO24" s="263"/>
      <c r="SFP24" s="263"/>
      <c r="SFQ24" s="263"/>
      <c r="SFR24" s="263"/>
      <c r="SFS24" s="263"/>
      <c r="SFT24" s="263"/>
      <c r="SFU24" s="263"/>
      <c r="SFV24" s="263"/>
      <c r="SFW24" s="263"/>
      <c r="SFX24" s="263"/>
      <c r="SFY24" s="263"/>
      <c r="SFZ24" s="263"/>
      <c r="SGA24" s="263"/>
      <c r="SGB24" s="263"/>
      <c r="SGC24" s="263"/>
      <c r="SGD24" s="263"/>
      <c r="SGE24" s="263"/>
      <c r="SGF24" s="263"/>
      <c r="SGG24" s="263"/>
      <c r="SGH24" s="263"/>
      <c r="SGI24" s="263"/>
      <c r="SGJ24" s="263"/>
      <c r="SGK24" s="263"/>
      <c r="SGL24" s="263"/>
      <c r="SGM24" s="263"/>
      <c r="SGN24" s="263"/>
      <c r="SGO24" s="263"/>
      <c r="SGP24" s="263"/>
      <c r="SGQ24" s="263"/>
      <c r="SGR24" s="263"/>
      <c r="SGS24" s="263"/>
      <c r="SGT24" s="263"/>
      <c r="SGU24" s="263"/>
      <c r="SGV24" s="263"/>
      <c r="SGW24" s="263"/>
      <c r="SGX24" s="263"/>
      <c r="SGY24" s="263"/>
      <c r="SGZ24" s="263"/>
      <c r="SHA24" s="263"/>
      <c r="SHB24" s="263"/>
      <c r="SHC24" s="263"/>
      <c r="SHD24" s="263"/>
      <c r="SHE24" s="263"/>
      <c r="SHF24" s="263"/>
      <c r="SHG24" s="263"/>
      <c r="SHH24" s="263"/>
      <c r="SHI24" s="263"/>
      <c r="SHJ24" s="263"/>
      <c r="SHK24" s="263"/>
      <c r="SHL24" s="263"/>
      <c r="SHM24" s="263"/>
      <c r="SHN24" s="263"/>
      <c r="SHO24" s="263"/>
      <c r="SHP24" s="263"/>
      <c r="SHQ24" s="263"/>
      <c r="SHR24" s="263"/>
      <c r="SHS24" s="263"/>
      <c r="SHT24" s="263"/>
      <c r="SHU24" s="263"/>
      <c r="SHV24" s="263"/>
      <c r="SHW24" s="263"/>
      <c r="SHX24" s="263"/>
      <c r="SHY24" s="263"/>
      <c r="SHZ24" s="263"/>
      <c r="SIA24" s="263"/>
      <c r="SIB24" s="263"/>
      <c r="SIC24" s="263"/>
      <c r="SID24" s="263"/>
      <c r="SIE24" s="263"/>
      <c r="SIF24" s="263"/>
      <c r="SIG24" s="263"/>
      <c r="SIH24" s="263"/>
      <c r="SII24" s="263"/>
      <c r="SIJ24" s="263"/>
      <c r="SIK24" s="263"/>
      <c r="SIL24" s="263"/>
      <c r="SIM24" s="263"/>
      <c r="SIN24" s="263"/>
      <c r="SIO24" s="263"/>
      <c r="SIP24" s="263"/>
      <c r="SIQ24" s="263"/>
      <c r="SIR24" s="263"/>
      <c r="SIS24" s="263"/>
      <c r="SIT24" s="263"/>
      <c r="SIU24" s="263"/>
      <c r="SIV24" s="263"/>
      <c r="SIW24" s="263"/>
      <c r="SIX24" s="263"/>
      <c r="SIY24" s="263"/>
      <c r="SIZ24" s="263"/>
      <c r="SJA24" s="263"/>
      <c r="SJB24" s="263"/>
      <c r="SJC24" s="263"/>
      <c r="SJD24" s="263"/>
      <c r="SJE24" s="263"/>
      <c r="SJF24" s="263"/>
      <c r="SJG24" s="263"/>
      <c r="SJH24" s="263"/>
      <c r="SJI24" s="263"/>
      <c r="SJJ24" s="263"/>
      <c r="SJK24" s="263"/>
      <c r="SJL24" s="263"/>
      <c r="SJM24" s="263"/>
      <c r="SJN24" s="263"/>
      <c r="SJO24" s="263"/>
      <c r="SJP24" s="263"/>
      <c r="SJQ24" s="263"/>
      <c r="SJR24" s="263"/>
      <c r="SJS24" s="263"/>
      <c r="SJT24" s="263"/>
      <c r="SJU24" s="263"/>
      <c r="SJV24" s="263"/>
      <c r="SJW24" s="263"/>
      <c r="SJX24" s="263"/>
      <c r="SJY24" s="263"/>
      <c r="SJZ24" s="263"/>
      <c r="SKA24" s="263"/>
      <c r="SKB24" s="263"/>
      <c r="SKC24" s="263"/>
      <c r="SKD24" s="263"/>
      <c r="SKE24" s="263"/>
      <c r="SKF24" s="263"/>
      <c r="SKG24" s="263"/>
      <c r="SKH24" s="263"/>
      <c r="SKI24" s="263"/>
      <c r="SKJ24" s="263"/>
      <c r="SKK24" s="263"/>
      <c r="SKL24" s="263"/>
      <c r="SKM24" s="263"/>
      <c r="SKN24" s="263"/>
      <c r="SKO24" s="263"/>
      <c r="SKP24" s="263"/>
      <c r="SKQ24" s="263"/>
      <c r="SKR24" s="263"/>
      <c r="SKS24" s="263"/>
      <c r="SKT24" s="263"/>
      <c r="SKU24" s="263"/>
      <c r="SKV24" s="263"/>
      <c r="SKW24" s="263"/>
      <c r="SKX24" s="263"/>
      <c r="SKY24" s="263"/>
      <c r="SKZ24" s="263"/>
      <c r="SLA24" s="263"/>
      <c r="SLB24" s="263"/>
      <c r="SLC24" s="263"/>
      <c r="SLD24" s="263"/>
      <c r="SLE24" s="263"/>
      <c r="SLF24" s="263"/>
      <c r="SLG24" s="263"/>
      <c r="SLH24" s="263"/>
      <c r="SLI24" s="263"/>
      <c r="SLJ24" s="263"/>
      <c r="SLK24" s="263"/>
      <c r="SLL24" s="263"/>
      <c r="SLM24" s="263"/>
      <c r="SLN24" s="263"/>
      <c r="SLO24" s="263"/>
      <c r="SLP24" s="263"/>
      <c r="SLQ24" s="263"/>
      <c r="SLR24" s="263"/>
      <c r="SLS24" s="263"/>
      <c r="SLT24" s="263"/>
      <c r="SLU24" s="263"/>
      <c r="SLV24" s="263"/>
      <c r="SLW24" s="263"/>
      <c r="SLX24" s="263"/>
      <c r="SLY24" s="263"/>
      <c r="SLZ24" s="263"/>
      <c r="SMA24" s="263"/>
      <c r="SMB24" s="263"/>
      <c r="SMC24" s="263"/>
      <c r="SMD24" s="263"/>
      <c r="SME24" s="263"/>
      <c r="SMF24" s="263"/>
      <c r="SMG24" s="263"/>
      <c r="SMH24" s="263"/>
      <c r="SMI24" s="263"/>
      <c r="SMJ24" s="263"/>
      <c r="SMK24" s="263"/>
      <c r="SML24" s="263"/>
      <c r="SMM24" s="263"/>
      <c r="SMN24" s="263"/>
      <c r="SMO24" s="263"/>
      <c r="SMP24" s="263"/>
      <c r="SMQ24" s="263"/>
      <c r="SMR24" s="263"/>
      <c r="SMS24" s="263"/>
      <c r="SMT24" s="263"/>
      <c r="SMU24" s="263"/>
      <c r="SMV24" s="263"/>
      <c r="SMW24" s="263"/>
      <c r="SMX24" s="263"/>
      <c r="SMY24" s="263"/>
      <c r="SMZ24" s="263"/>
      <c r="SNA24" s="263"/>
      <c r="SNB24" s="263"/>
      <c r="SNC24" s="263"/>
      <c r="SND24" s="263"/>
      <c r="SNE24" s="263"/>
      <c r="SNF24" s="263"/>
      <c r="SNG24" s="263"/>
      <c r="SNH24" s="263"/>
      <c r="SNI24" s="263"/>
      <c r="SNJ24" s="263"/>
      <c r="SNK24" s="263"/>
      <c r="SNL24" s="263"/>
      <c r="SNM24" s="263"/>
      <c r="SNN24" s="263"/>
      <c r="SNO24" s="263"/>
      <c r="SNP24" s="263"/>
      <c r="SNQ24" s="263"/>
      <c r="SNR24" s="263"/>
      <c r="SNS24" s="263"/>
      <c r="SNT24" s="263"/>
      <c r="SNU24" s="263"/>
      <c r="SNV24" s="263"/>
      <c r="SNW24" s="263"/>
      <c r="SNX24" s="263"/>
      <c r="SNY24" s="263"/>
      <c r="SNZ24" s="263"/>
      <c r="SOA24" s="263"/>
      <c r="SOB24" s="263"/>
      <c r="SOC24" s="263"/>
      <c r="SOD24" s="263"/>
      <c r="SOE24" s="263"/>
      <c r="SOF24" s="263"/>
      <c r="SOG24" s="263"/>
      <c r="SOH24" s="263"/>
      <c r="SOI24" s="263"/>
      <c r="SOJ24" s="263"/>
      <c r="SOK24" s="263"/>
      <c r="SOL24" s="263"/>
      <c r="SOM24" s="263"/>
      <c r="SON24" s="263"/>
      <c r="SOO24" s="263"/>
      <c r="SOP24" s="263"/>
      <c r="SOQ24" s="263"/>
      <c r="SOR24" s="263"/>
      <c r="SOS24" s="263"/>
      <c r="SOT24" s="263"/>
      <c r="SOU24" s="263"/>
      <c r="SOV24" s="263"/>
      <c r="SOW24" s="263"/>
      <c r="SOX24" s="263"/>
      <c r="SOY24" s="263"/>
      <c r="SOZ24" s="263"/>
      <c r="SPA24" s="263"/>
      <c r="SPB24" s="263"/>
      <c r="SPC24" s="263"/>
      <c r="SPD24" s="263"/>
      <c r="SPE24" s="263"/>
      <c r="SPF24" s="263"/>
      <c r="SPG24" s="263"/>
      <c r="SPH24" s="263"/>
      <c r="SPI24" s="263"/>
      <c r="SPJ24" s="263"/>
      <c r="SPK24" s="263"/>
      <c r="SPL24" s="263"/>
      <c r="SPM24" s="263"/>
      <c r="SPN24" s="263"/>
      <c r="SPO24" s="263"/>
      <c r="SPP24" s="263"/>
      <c r="SPQ24" s="263"/>
      <c r="SPR24" s="263"/>
      <c r="SPS24" s="263"/>
      <c r="SPT24" s="263"/>
      <c r="SPU24" s="263"/>
      <c r="SPV24" s="263"/>
      <c r="SPW24" s="263"/>
      <c r="SPX24" s="263"/>
      <c r="SPY24" s="263"/>
      <c r="SPZ24" s="263"/>
      <c r="SQA24" s="263"/>
      <c r="SQB24" s="263"/>
      <c r="SQC24" s="263"/>
      <c r="SQD24" s="263"/>
      <c r="SQE24" s="263"/>
      <c r="SQF24" s="263"/>
      <c r="SQG24" s="263"/>
      <c r="SQH24" s="263"/>
      <c r="SQI24" s="263"/>
      <c r="SQJ24" s="263"/>
      <c r="SQK24" s="263"/>
      <c r="SQL24" s="263"/>
      <c r="SQM24" s="263"/>
      <c r="SQN24" s="263"/>
      <c r="SQO24" s="263"/>
      <c r="SQP24" s="263"/>
      <c r="SQQ24" s="263"/>
      <c r="SQR24" s="263"/>
      <c r="SQS24" s="263"/>
      <c r="SQT24" s="263"/>
      <c r="SQU24" s="263"/>
      <c r="SQV24" s="263"/>
      <c r="SQW24" s="263"/>
      <c r="SQX24" s="263"/>
      <c r="SQY24" s="263"/>
      <c r="SQZ24" s="263"/>
      <c r="SRA24" s="263"/>
      <c r="SRB24" s="263"/>
      <c r="SRC24" s="263"/>
      <c r="SRD24" s="263"/>
      <c r="SRE24" s="263"/>
      <c r="SRF24" s="263"/>
      <c r="SRG24" s="263"/>
      <c r="SRH24" s="263"/>
      <c r="SRI24" s="263"/>
      <c r="SRJ24" s="263"/>
      <c r="SRK24" s="263"/>
      <c r="SRL24" s="263"/>
      <c r="SRM24" s="263"/>
      <c r="SRN24" s="263"/>
      <c r="SRO24" s="263"/>
      <c r="SRP24" s="263"/>
      <c r="SRQ24" s="263"/>
      <c r="SRR24" s="263"/>
      <c r="SRS24" s="263"/>
      <c r="SRT24" s="263"/>
      <c r="SRU24" s="263"/>
      <c r="SRV24" s="263"/>
      <c r="SRW24" s="263"/>
      <c r="SRX24" s="263"/>
      <c r="SRY24" s="263"/>
      <c r="SRZ24" s="263"/>
      <c r="SSA24" s="263"/>
      <c r="SSB24" s="263"/>
      <c r="SSC24" s="263"/>
      <c r="SSD24" s="263"/>
      <c r="SSE24" s="263"/>
      <c r="SSF24" s="263"/>
      <c r="SSG24" s="263"/>
      <c r="SSH24" s="263"/>
      <c r="SSI24" s="263"/>
      <c r="SSJ24" s="263"/>
      <c r="SSK24" s="263"/>
      <c r="SSL24" s="263"/>
      <c r="SSM24" s="263"/>
      <c r="SSN24" s="263"/>
      <c r="SSO24" s="263"/>
      <c r="SSP24" s="263"/>
      <c r="SSQ24" s="263"/>
      <c r="SSR24" s="263"/>
      <c r="SSS24" s="263"/>
      <c r="SST24" s="263"/>
      <c r="SSU24" s="263"/>
      <c r="SSV24" s="263"/>
      <c r="SSW24" s="263"/>
      <c r="SSX24" s="263"/>
      <c r="SSY24" s="263"/>
      <c r="SSZ24" s="263"/>
      <c r="STA24" s="263"/>
      <c r="STB24" s="263"/>
      <c r="STC24" s="263"/>
      <c r="STD24" s="263"/>
      <c r="STE24" s="263"/>
      <c r="STF24" s="263"/>
      <c r="STG24" s="263"/>
      <c r="STH24" s="263"/>
      <c r="STI24" s="263"/>
      <c r="STJ24" s="263"/>
      <c r="STK24" s="263"/>
      <c r="STL24" s="263"/>
      <c r="STM24" s="263"/>
      <c r="STN24" s="263"/>
      <c r="STO24" s="263"/>
      <c r="STP24" s="263"/>
      <c r="STQ24" s="263"/>
      <c r="STR24" s="263"/>
      <c r="STS24" s="263"/>
      <c r="STT24" s="263"/>
      <c r="STU24" s="263"/>
      <c r="STV24" s="263"/>
      <c r="STW24" s="263"/>
      <c r="STX24" s="263"/>
      <c r="STY24" s="263"/>
      <c r="STZ24" s="263"/>
      <c r="SUA24" s="263"/>
      <c r="SUB24" s="263"/>
      <c r="SUC24" s="263"/>
      <c r="SUD24" s="263"/>
      <c r="SUE24" s="263"/>
      <c r="SUF24" s="263"/>
      <c r="SUG24" s="263"/>
      <c r="SUH24" s="263"/>
      <c r="SUI24" s="263"/>
      <c r="SUJ24" s="263"/>
      <c r="SUK24" s="263"/>
      <c r="SUL24" s="263"/>
      <c r="SUM24" s="263"/>
      <c r="SUN24" s="263"/>
      <c r="SUO24" s="263"/>
      <c r="SUP24" s="263"/>
      <c r="SUQ24" s="263"/>
      <c r="SUR24" s="263"/>
      <c r="SUS24" s="263"/>
      <c r="SUT24" s="263"/>
      <c r="SUU24" s="263"/>
      <c r="SUV24" s="263"/>
      <c r="SUW24" s="263"/>
      <c r="SUX24" s="263"/>
      <c r="SUY24" s="263"/>
      <c r="SUZ24" s="263"/>
      <c r="SVA24" s="263"/>
      <c r="SVB24" s="263"/>
      <c r="SVC24" s="263"/>
      <c r="SVD24" s="263"/>
      <c r="SVE24" s="263"/>
      <c r="SVF24" s="263"/>
      <c r="SVG24" s="263"/>
      <c r="SVH24" s="263"/>
      <c r="SVI24" s="263"/>
      <c r="SVJ24" s="263"/>
      <c r="SVK24" s="263"/>
      <c r="SVL24" s="263"/>
      <c r="SVM24" s="263"/>
      <c r="SVN24" s="263"/>
      <c r="SVO24" s="263"/>
      <c r="SVP24" s="263"/>
      <c r="SVQ24" s="263"/>
      <c r="SVR24" s="263"/>
      <c r="SVS24" s="263"/>
      <c r="SVT24" s="263"/>
      <c r="SVU24" s="263"/>
      <c r="SVV24" s="263"/>
      <c r="SVW24" s="263"/>
      <c r="SVX24" s="263"/>
      <c r="SVY24" s="263"/>
      <c r="SVZ24" s="263"/>
      <c r="SWA24" s="263"/>
      <c r="SWB24" s="263"/>
      <c r="SWC24" s="263"/>
      <c r="SWD24" s="263"/>
      <c r="SWE24" s="263"/>
      <c r="SWF24" s="263"/>
      <c r="SWG24" s="263"/>
      <c r="SWH24" s="263"/>
      <c r="SWI24" s="263"/>
      <c r="SWJ24" s="263"/>
      <c r="SWK24" s="263"/>
      <c r="SWL24" s="263"/>
      <c r="SWM24" s="263"/>
      <c r="SWN24" s="263"/>
      <c r="SWO24" s="263"/>
      <c r="SWP24" s="263"/>
      <c r="SWQ24" s="263"/>
      <c r="SWR24" s="263"/>
      <c r="SWS24" s="263"/>
      <c r="SWT24" s="263"/>
      <c r="SWU24" s="263"/>
      <c r="SWV24" s="263"/>
      <c r="SWW24" s="263"/>
      <c r="SWX24" s="263"/>
      <c r="SWY24" s="263"/>
      <c r="SWZ24" s="263"/>
      <c r="SXA24" s="263"/>
      <c r="SXB24" s="263"/>
      <c r="SXC24" s="263"/>
      <c r="SXD24" s="263"/>
      <c r="SXE24" s="263"/>
      <c r="SXF24" s="263"/>
      <c r="SXG24" s="263"/>
      <c r="SXH24" s="263"/>
      <c r="SXI24" s="263"/>
      <c r="SXJ24" s="263"/>
      <c r="SXK24" s="263"/>
      <c r="SXL24" s="263"/>
      <c r="SXM24" s="263"/>
      <c r="SXN24" s="263"/>
      <c r="SXO24" s="263"/>
      <c r="SXP24" s="263"/>
      <c r="SXQ24" s="263"/>
      <c r="SXR24" s="263"/>
      <c r="SXS24" s="263"/>
      <c r="SXT24" s="263"/>
      <c r="SXU24" s="263"/>
      <c r="SXV24" s="263"/>
      <c r="SXW24" s="263"/>
      <c r="SXX24" s="263"/>
      <c r="SXY24" s="263"/>
      <c r="SXZ24" s="263"/>
      <c r="SYA24" s="263"/>
      <c r="SYB24" s="263"/>
      <c r="SYC24" s="263"/>
      <c r="SYD24" s="263"/>
      <c r="SYE24" s="263"/>
      <c r="SYF24" s="263"/>
      <c r="SYG24" s="263"/>
      <c r="SYH24" s="263"/>
      <c r="SYI24" s="263"/>
      <c r="SYJ24" s="263"/>
      <c r="SYK24" s="263"/>
      <c r="SYL24" s="263"/>
      <c r="SYM24" s="263"/>
      <c r="SYN24" s="263"/>
      <c r="SYO24" s="263"/>
      <c r="SYP24" s="263"/>
      <c r="SYQ24" s="263"/>
      <c r="SYR24" s="263"/>
      <c r="SYS24" s="263"/>
      <c r="SYT24" s="263"/>
      <c r="SYU24" s="263"/>
      <c r="SYV24" s="263"/>
      <c r="SYW24" s="263"/>
      <c r="SYX24" s="263"/>
      <c r="SYY24" s="263"/>
      <c r="SYZ24" s="263"/>
      <c r="SZA24" s="263"/>
      <c r="SZB24" s="263"/>
      <c r="SZC24" s="263"/>
      <c r="SZD24" s="263"/>
      <c r="SZE24" s="263"/>
      <c r="SZF24" s="263"/>
      <c r="SZG24" s="263"/>
      <c r="SZH24" s="263"/>
      <c r="SZI24" s="263"/>
      <c r="SZJ24" s="263"/>
      <c r="SZK24" s="263"/>
      <c r="SZL24" s="263"/>
      <c r="SZM24" s="263"/>
      <c r="SZN24" s="263"/>
      <c r="SZO24" s="263"/>
      <c r="SZP24" s="263"/>
      <c r="SZQ24" s="263"/>
      <c r="SZR24" s="263"/>
      <c r="SZS24" s="263"/>
      <c r="SZT24" s="263"/>
      <c r="SZU24" s="263"/>
      <c r="SZV24" s="263"/>
      <c r="SZW24" s="263"/>
      <c r="SZX24" s="263"/>
      <c r="SZY24" s="263"/>
      <c r="SZZ24" s="263"/>
      <c r="TAA24" s="263"/>
      <c r="TAB24" s="263"/>
      <c r="TAC24" s="263"/>
      <c r="TAD24" s="263"/>
      <c r="TAE24" s="263"/>
      <c r="TAF24" s="263"/>
      <c r="TAG24" s="263"/>
      <c r="TAH24" s="263"/>
      <c r="TAI24" s="263"/>
      <c r="TAJ24" s="263"/>
      <c r="TAK24" s="263"/>
      <c r="TAL24" s="263"/>
      <c r="TAM24" s="263"/>
      <c r="TAN24" s="263"/>
      <c r="TAO24" s="263"/>
      <c r="TAP24" s="263"/>
      <c r="TAQ24" s="263"/>
      <c r="TAR24" s="263"/>
      <c r="TAS24" s="263"/>
      <c r="TAT24" s="263"/>
      <c r="TAU24" s="263"/>
      <c r="TAV24" s="263"/>
      <c r="TAW24" s="263"/>
      <c r="TAX24" s="263"/>
      <c r="TAY24" s="263"/>
      <c r="TAZ24" s="263"/>
      <c r="TBA24" s="263"/>
      <c r="TBB24" s="263"/>
      <c r="TBC24" s="263"/>
      <c r="TBD24" s="263"/>
      <c r="TBE24" s="263"/>
      <c r="TBF24" s="263"/>
      <c r="TBG24" s="263"/>
      <c r="TBH24" s="263"/>
      <c r="TBI24" s="263"/>
      <c r="TBJ24" s="263"/>
      <c r="TBK24" s="263"/>
      <c r="TBL24" s="263"/>
      <c r="TBM24" s="263"/>
      <c r="TBN24" s="263"/>
      <c r="TBO24" s="263"/>
      <c r="TBP24" s="263"/>
      <c r="TBQ24" s="263"/>
      <c r="TBR24" s="263"/>
      <c r="TBS24" s="263"/>
      <c r="TBT24" s="263"/>
      <c r="TBU24" s="263"/>
      <c r="TBV24" s="263"/>
      <c r="TBW24" s="263"/>
      <c r="TBX24" s="263"/>
      <c r="TBY24" s="263"/>
      <c r="TBZ24" s="263"/>
      <c r="TCA24" s="263"/>
      <c r="TCB24" s="263"/>
      <c r="TCC24" s="263"/>
      <c r="TCD24" s="263"/>
      <c r="TCE24" s="263"/>
      <c r="TCF24" s="263"/>
      <c r="TCG24" s="263"/>
      <c r="TCH24" s="263"/>
      <c r="TCI24" s="263"/>
      <c r="TCJ24" s="263"/>
      <c r="TCK24" s="263"/>
      <c r="TCL24" s="263"/>
      <c r="TCM24" s="263"/>
      <c r="TCN24" s="263"/>
      <c r="TCO24" s="263"/>
      <c r="TCP24" s="263"/>
      <c r="TCQ24" s="263"/>
      <c r="TCR24" s="263"/>
      <c r="TCS24" s="263"/>
      <c r="TCT24" s="263"/>
      <c r="TCU24" s="263"/>
      <c r="TCV24" s="263"/>
      <c r="TCW24" s="263"/>
      <c r="TCX24" s="263"/>
      <c r="TCY24" s="263"/>
      <c r="TCZ24" s="263"/>
      <c r="TDA24" s="263"/>
      <c r="TDB24" s="263"/>
      <c r="TDC24" s="263"/>
      <c r="TDD24" s="263"/>
      <c r="TDE24" s="263"/>
      <c r="TDF24" s="263"/>
      <c r="TDG24" s="263"/>
      <c r="TDH24" s="263"/>
      <c r="TDI24" s="263"/>
      <c r="TDJ24" s="263"/>
      <c r="TDK24" s="263"/>
      <c r="TDL24" s="263"/>
      <c r="TDM24" s="263"/>
      <c r="TDN24" s="263"/>
      <c r="TDO24" s="263"/>
      <c r="TDP24" s="263"/>
      <c r="TDQ24" s="263"/>
      <c r="TDR24" s="263"/>
      <c r="TDS24" s="263"/>
      <c r="TDT24" s="263"/>
      <c r="TDU24" s="263"/>
      <c r="TDV24" s="263"/>
      <c r="TDW24" s="263"/>
      <c r="TDX24" s="263"/>
      <c r="TDY24" s="263"/>
      <c r="TDZ24" s="263"/>
      <c r="TEA24" s="263"/>
      <c r="TEB24" s="263"/>
      <c r="TEC24" s="263"/>
      <c r="TED24" s="263"/>
      <c r="TEE24" s="263"/>
      <c r="TEF24" s="263"/>
      <c r="TEG24" s="263"/>
      <c r="TEH24" s="263"/>
      <c r="TEI24" s="263"/>
      <c r="TEJ24" s="263"/>
      <c r="TEK24" s="263"/>
      <c r="TEL24" s="263"/>
      <c r="TEM24" s="263"/>
      <c r="TEN24" s="263"/>
      <c r="TEO24" s="263"/>
      <c r="TEP24" s="263"/>
      <c r="TEQ24" s="263"/>
      <c r="TER24" s="263"/>
      <c r="TES24" s="263"/>
      <c r="TET24" s="263"/>
      <c r="TEU24" s="263"/>
      <c r="TEV24" s="263"/>
      <c r="TEW24" s="263"/>
      <c r="TEX24" s="263"/>
      <c r="TEY24" s="263"/>
      <c r="TEZ24" s="263"/>
      <c r="TFA24" s="263"/>
      <c r="TFB24" s="263"/>
      <c r="TFC24" s="263"/>
      <c r="TFD24" s="263"/>
      <c r="TFE24" s="263"/>
      <c r="TFF24" s="263"/>
      <c r="TFG24" s="263"/>
      <c r="TFH24" s="263"/>
      <c r="TFI24" s="263"/>
      <c r="TFJ24" s="263"/>
      <c r="TFK24" s="263"/>
      <c r="TFL24" s="263"/>
      <c r="TFM24" s="263"/>
      <c r="TFN24" s="263"/>
      <c r="TFO24" s="263"/>
      <c r="TFP24" s="263"/>
      <c r="TFQ24" s="263"/>
      <c r="TFR24" s="263"/>
      <c r="TFS24" s="263"/>
      <c r="TFT24" s="263"/>
      <c r="TFU24" s="263"/>
      <c r="TFV24" s="263"/>
      <c r="TFW24" s="263"/>
      <c r="TFX24" s="263"/>
      <c r="TFY24" s="263"/>
      <c r="TFZ24" s="263"/>
      <c r="TGA24" s="263"/>
      <c r="TGB24" s="263"/>
      <c r="TGC24" s="263"/>
      <c r="TGD24" s="263"/>
      <c r="TGE24" s="263"/>
      <c r="TGF24" s="263"/>
      <c r="TGG24" s="263"/>
      <c r="TGH24" s="263"/>
      <c r="TGI24" s="263"/>
      <c r="TGJ24" s="263"/>
      <c r="TGK24" s="263"/>
      <c r="TGL24" s="263"/>
      <c r="TGM24" s="263"/>
      <c r="TGN24" s="263"/>
      <c r="TGO24" s="263"/>
      <c r="TGP24" s="263"/>
      <c r="TGQ24" s="263"/>
      <c r="TGR24" s="263"/>
      <c r="TGS24" s="263"/>
      <c r="TGT24" s="263"/>
      <c r="TGU24" s="263"/>
      <c r="TGV24" s="263"/>
      <c r="TGW24" s="263"/>
      <c r="TGX24" s="263"/>
      <c r="TGY24" s="263"/>
      <c r="TGZ24" s="263"/>
      <c r="THA24" s="263"/>
      <c r="THB24" s="263"/>
      <c r="THC24" s="263"/>
      <c r="THD24" s="263"/>
      <c r="THE24" s="263"/>
      <c r="THF24" s="263"/>
      <c r="THG24" s="263"/>
      <c r="THH24" s="263"/>
      <c r="THI24" s="263"/>
      <c r="THJ24" s="263"/>
      <c r="THK24" s="263"/>
      <c r="THL24" s="263"/>
      <c r="THM24" s="263"/>
      <c r="THN24" s="263"/>
      <c r="THO24" s="263"/>
      <c r="THP24" s="263"/>
      <c r="THQ24" s="263"/>
      <c r="THR24" s="263"/>
      <c r="THS24" s="263"/>
      <c r="THT24" s="263"/>
      <c r="THU24" s="263"/>
      <c r="THV24" s="263"/>
      <c r="THW24" s="263"/>
      <c r="THX24" s="263"/>
      <c r="THY24" s="263"/>
      <c r="THZ24" s="263"/>
      <c r="TIA24" s="263"/>
      <c r="TIB24" s="263"/>
      <c r="TIC24" s="263"/>
      <c r="TID24" s="263"/>
      <c r="TIE24" s="263"/>
      <c r="TIF24" s="263"/>
      <c r="TIG24" s="263"/>
      <c r="TIH24" s="263"/>
      <c r="TII24" s="263"/>
      <c r="TIJ24" s="263"/>
      <c r="TIK24" s="263"/>
      <c r="TIL24" s="263"/>
      <c r="TIM24" s="263"/>
      <c r="TIN24" s="263"/>
      <c r="TIO24" s="263"/>
      <c r="TIP24" s="263"/>
      <c r="TIQ24" s="263"/>
      <c r="TIR24" s="263"/>
      <c r="TIS24" s="263"/>
      <c r="TIT24" s="263"/>
      <c r="TIU24" s="263"/>
      <c r="TIV24" s="263"/>
      <c r="TIW24" s="263"/>
      <c r="TIX24" s="263"/>
      <c r="TIY24" s="263"/>
      <c r="TIZ24" s="263"/>
      <c r="TJA24" s="263"/>
      <c r="TJB24" s="263"/>
      <c r="TJC24" s="263"/>
      <c r="TJD24" s="263"/>
      <c r="TJE24" s="263"/>
      <c r="TJF24" s="263"/>
      <c r="TJG24" s="263"/>
      <c r="TJH24" s="263"/>
      <c r="TJI24" s="263"/>
      <c r="TJJ24" s="263"/>
      <c r="TJK24" s="263"/>
      <c r="TJL24" s="263"/>
      <c r="TJM24" s="263"/>
      <c r="TJN24" s="263"/>
      <c r="TJO24" s="263"/>
      <c r="TJP24" s="263"/>
      <c r="TJQ24" s="263"/>
      <c r="TJR24" s="263"/>
      <c r="TJS24" s="263"/>
      <c r="TJT24" s="263"/>
      <c r="TJU24" s="263"/>
      <c r="TJV24" s="263"/>
      <c r="TJW24" s="263"/>
      <c r="TJX24" s="263"/>
      <c r="TJY24" s="263"/>
      <c r="TJZ24" s="263"/>
      <c r="TKA24" s="263"/>
      <c r="TKB24" s="263"/>
      <c r="TKC24" s="263"/>
      <c r="TKD24" s="263"/>
      <c r="TKE24" s="263"/>
      <c r="TKF24" s="263"/>
      <c r="TKG24" s="263"/>
      <c r="TKH24" s="263"/>
      <c r="TKI24" s="263"/>
      <c r="TKJ24" s="263"/>
      <c r="TKK24" s="263"/>
      <c r="TKL24" s="263"/>
      <c r="TKM24" s="263"/>
      <c r="TKN24" s="263"/>
      <c r="TKO24" s="263"/>
      <c r="TKP24" s="263"/>
      <c r="TKQ24" s="263"/>
      <c r="TKR24" s="263"/>
      <c r="TKS24" s="263"/>
      <c r="TKT24" s="263"/>
      <c r="TKU24" s="263"/>
      <c r="TKV24" s="263"/>
      <c r="TKW24" s="263"/>
      <c r="TKX24" s="263"/>
      <c r="TKY24" s="263"/>
      <c r="TKZ24" s="263"/>
      <c r="TLA24" s="263"/>
      <c r="TLB24" s="263"/>
      <c r="TLC24" s="263"/>
      <c r="TLD24" s="263"/>
      <c r="TLE24" s="263"/>
      <c r="TLF24" s="263"/>
      <c r="TLG24" s="263"/>
      <c r="TLH24" s="263"/>
      <c r="TLI24" s="263"/>
      <c r="TLJ24" s="263"/>
      <c r="TLK24" s="263"/>
      <c r="TLL24" s="263"/>
      <c r="TLM24" s="263"/>
      <c r="TLN24" s="263"/>
      <c r="TLO24" s="263"/>
      <c r="TLP24" s="263"/>
      <c r="TLQ24" s="263"/>
      <c r="TLR24" s="263"/>
      <c r="TLS24" s="263"/>
      <c r="TLT24" s="263"/>
      <c r="TLU24" s="263"/>
      <c r="TLV24" s="263"/>
      <c r="TLW24" s="263"/>
      <c r="TLX24" s="263"/>
      <c r="TLY24" s="263"/>
      <c r="TLZ24" s="263"/>
      <c r="TMA24" s="263"/>
      <c r="TMB24" s="263"/>
      <c r="TMC24" s="263"/>
      <c r="TMD24" s="263"/>
      <c r="TME24" s="263"/>
      <c r="TMF24" s="263"/>
      <c r="TMG24" s="263"/>
      <c r="TMH24" s="263"/>
      <c r="TMI24" s="263"/>
      <c r="TMJ24" s="263"/>
      <c r="TMK24" s="263"/>
      <c r="TML24" s="263"/>
      <c r="TMM24" s="263"/>
      <c r="TMN24" s="263"/>
      <c r="TMO24" s="263"/>
      <c r="TMP24" s="263"/>
      <c r="TMQ24" s="263"/>
      <c r="TMR24" s="263"/>
      <c r="TMS24" s="263"/>
      <c r="TMT24" s="263"/>
      <c r="TMU24" s="263"/>
      <c r="TMV24" s="263"/>
      <c r="TMW24" s="263"/>
      <c r="TMX24" s="263"/>
      <c r="TMY24" s="263"/>
      <c r="TMZ24" s="263"/>
      <c r="TNA24" s="263"/>
      <c r="TNB24" s="263"/>
      <c r="TNC24" s="263"/>
      <c r="TND24" s="263"/>
      <c r="TNE24" s="263"/>
      <c r="TNF24" s="263"/>
      <c r="TNG24" s="263"/>
      <c r="TNH24" s="263"/>
      <c r="TNI24" s="263"/>
      <c r="TNJ24" s="263"/>
      <c r="TNK24" s="263"/>
      <c r="TNL24" s="263"/>
      <c r="TNM24" s="263"/>
      <c r="TNN24" s="263"/>
      <c r="TNO24" s="263"/>
      <c r="TNP24" s="263"/>
      <c r="TNQ24" s="263"/>
      <c r="TNR24" s="263"/>
      <c r="TNS24" s="263"/>
      <c r="TNT24" s="263"/>
      <c r="TNU24" s="263"/>
      <c r="TNV24" s="263"/>
      <c r="TNW24" s="263"/>
      <c r="TNX24" s="263"/>
      <c r="TNY24" s="263"/>
      <c r="TNZ24" s="263"/>
      <c r="TOA24" s="263"/>
      <c r="TOB24" s="263"/>
      <c r="TOC24" s="263"/>
      <c r="TOD24" s="263"/>
      <c r="TOE24" s="263"/>
      <c r="TOF24" s="263"/>
      <c r="TOG24" s="263"/>
      <c r="TOH24" s="263"/>
      <c r="TOI24" s="263"/>
      <c r="TOJ24" s="263"/>
      <c r="TOK24" s="263"/>
      <c r="TOL24" s="263"/>
      <c r="TOM24" s="263"/>
      <c r="TON24" s="263"/>
      <c r="TOO24" s="263"/>
      <c r="TOP24" s="263"/>
      <c r="TOQ24" s="263"/>
      <c r="TOR24" s="263"/>
      <c r="TOS24" s="263"/>
      <c r="TOT24" s="263"/>
      <c r="TOU24" s="263"/>
      <c r="TOV24" s="263"/>
      <c r="TOW24" s="263"/>
      <c r="TOX24" s="263"/>
      <c r="TOY24" s="263"/>
      <c r="TOZ24" s="263"/>
      <c r="TPA24" s="263"/>
      <c r="TPB24" s="263"/>
      <c r="TPC24" s="263"/>
      <c r="TPD24" s="263"/>
      <c r="TPE24" s="263"/>
      <c r="TPF24" s="263"/>
      <c r="TPG24" s="263"/>
      <c r="TPH24" s="263"/>
      <c r="TPI24" s="263"/>
      <c r="TPJ24" s="263"/>
      <c r="TPK24" s="263"/>
      <c r="TPL24" s="263"/>
      <c r="TPM24" s="263"/>
      <c r="TPN24" s="263"/>
      <c r="TPO24" s="263"/>
      <c r="TPP24" s="263"/>
      <c r="TPQ24" s="263"/>
      <c r="TPR24" s="263"/>
      <c r="TPS24" s="263"/>
      <c r="TPT24" s="263"/>
      <c r="TPU24" s="263"/>
      <c r="TPV24" s="263"/>
      <c r="TPW24" s="263"/>
      <c r="TPX24" s="263"/>
      <c r="TPY24" s="263"/>
      <c r="TPZ24" s="263"/>
      <c r="TQA24" s="263"/>
      <c r="TQB24" s="263"/>
      <c r="TQC24" s="263"/>
      <c r="TQD24" s="263"/>
      <c r="TQE24" s="263"/>
      <c r="TQF24" s="263"/>
      <c r="TQG24" s="263"/>
      <c r="TQH24" s="263"/>
      <c r="TQI24" s="263"/>
      <c r="TQJ24" s="263"/>
      <c r="TQK24" s="263"/>
      <c r="TQL24" s="263"/>
      <c r="TQM24" s="263"/>
      <c r="TQN24" s="263"/>
      <c r="TQO24" s="263"/>
      <c r="TQP24" s="263"/>
      <c r="TQQ24" s="263"/>
      <c r="TQR24" s="263"/>
      <c r="TQS24" s="263"/>
      <c r="TQT24" s="263"/>
      <c r="TQU24" s="263"/>
      <c r="TQV24" s="263"/>
      <c r="TQW24" s="263"/>
      <c r="TQX24" s="263"/>
      <c r="TQY24" s="263"/>
      <c r="TQZ24" s="263"/>
      <c r="TRA24" s="263"/>
      <c r="TRB24" s="263"/>
      <c r="TRC24" s="263"/>
      <c r="TRD24" s="263"/>
      <c r="TRE24" s="263"/>
      <c r="TRF24" s="263"/>
      <c r="TRG24" s="263"/>
      <c r="TRH24" s="263"/>
      <c r="TRI24" s="263"/>
      <c r="TRJ24" s="263"/>
      <c r="TRK24" s="263"/>
      <c r="TRL24" s="263"/>
      <c r="TRM24" s="263"/>
      <c r="TRN24" s="263"/>
      <c r="TRO24" s="263"/>
      <c r="TRP24" s="263"/>
      <c r="TRQ24" s="263"/>
      <c r="TRR24" s="263"/>
      <c r="TRS24" s="263"/>
      <c r="TRT24" s="263"/>
      <c r="TRU24" s="263"/>
      <c r="TRV24" s="263"/>
      <c r="TRW24" s="263"/>
      <c r="TRX24" s="263"/>
      <c r="TRY24" s="263"/>
      <c r="TRZ24" s="263"/>
      <c r="TSA24" s="263"/>
      <c r="TSB24" s="263"/>
      <c r="TSC24" s="263"/>
      <c r="TSD24" s="263"/>
      <c r="TSE24" s="263"/>
      <c r="TSF24" s="263"/>
      <c r="TSG24" s="263"/>
      <c r="TSH24" s="263"/>
      <c r="TSI24" s="263"/>
      <c r="TSJ24" s="263"/>
      <c r="TSK24" s="263"/>
      <c r="TSL24" s="263"/>
      <c r="TSM24" s="263"/>
      <c r="TSN24" s="263"/>
      <c r="TSO24" s="263"/>
      <c r="TSP24" s="263"/>
      <c r="TSQ24" s="263"/>
      <c r="TSR24" s="263"/>
      <c r="TSS24" s="263"/>
      <c r="TST24" s="263"/>
      <c r="TSU24" s="263"/>
      <c r="TSV24" s="263"/>
      <c r="TSW24" s="263"/>
      <c r="TSX24" s="263"/>
      <c r="TSY24" s="263"/>
      <c r="TSZ24" s="263"/>
      <c r="TTA24" s="263"/>
      <c r="TTB24" s="263"/>
      <c r="TTC24" s="263"/>
      <c r="TTD24" s="263"/>
      <c r="TTE24" s="263"/>
      <c r="TTF24" s="263"/>
      <c r="TTG24" s="263"/>
      <c r="TTH24" s="263"/>
      <c r="TTI24" s="263"/>
      <c r="TTJ24" s="263"/>
      <c r="TTK24" s="263"/>
      <c r="TTL24" s="263"/>
      <c r="TTM24" s="263"/>
      <c r="TTN24" s="263"/>
      <c r="TTO24" s="263"/>
      <c r="TTP24" s="263"/>
      <c r="TTQ24" s="263"/>
      <c r="TTR24" s="263"/>
      <c r="TTS24" s="263"/>
      <c r="TTT24" s="263"/>
      <c r="TTU24" s="263"/>
      <c r="TTV24" s="263"/>
      <c r="TTW24" s="263"/>
      <c r="TTX24" s="263"/>
      <c r="TTY24" s="263"/>
      <c r="TTZ24" s="263"/>
      <c r="TUA24" s="263"/>
      <c r="TUB24" s="263"/>
      <c r="TUC24" s="263"/>
      <c r="TUD24" s="263"/>
      <c r="TUE24" s="263"/>
      <c r="TUF24" s="263"/>
      <c r="TUG24" s="263"/>
      <c r="TUH24" s="263"/>
      <c r="TUI24" s="263"/>
      <c r="TUJ24" s="263"/>
      <c r="TUK24" s="263"/>
      <c r="TUL24" s="263"/>
      <c r="TUM24" s="263"/>
      <c r="TUN24" s="263"/>
      <c r="TUO24" s="263"/>
      <c r="TUP24" s="263"/>
      <c r="TUQ24" s="263"/>
      <c r="TUR24" s="263"/>
      <c r="TUS24" s="263"/>
      <c r="TUT24" s="263"/>
      <c r="TUU24" s="263"/>
      <c r="TUV24" s="263"/>
      <c r="TUW24" s="263"/>
      <c r="TUX24" s="263"/>
      <c r="TUY24" s="263"/>
      <c r="TUZ24" s="263"/>
      <c r="TVA24" s="263"/>
      <c r="TVB24" s="263"/>
      <c r="TVC24" s="263"/>
      <c r="TVD24" s="263"/>
      <c r="TVE24" s="263"/>
      <c r="TVF24" s="263"/>
      <c r="TVG24" s="263"/>
      <c r="TVH24" s="263"/>
      <c r="TVI24" s="263"/>
      <c r="TVJ24" s="263"/>
      <c r="TVK24" s="263"/>
      <c r="TVL24" s="263"/>
      <c r="TVM24" s="263"/>
      <c r="TVN24" s="263"/>
      <c r="TVO24" s="263"/>
      <c r="TVP24" s="263"/>
      <c r="TVQ24" s="263"/>
      <c r="TVR24" s="263"/>
      <c r="TVS24" s="263"/>
      <c r="TVT24" s="263"/>
      <c r="TVU24" s="263"/>
      <c r="TVV24" s="263"/>
      <c r="TVW24" s="263"/>
      <c r="TVX24" s="263"/>
      <c r="TVY24" s="263"/>
      <c r="TVZ24" s="263"/>
      <c r="TWA24" s="263"/>
      <c r="TWB24" s="263"/>
      <c r="TWC24" s="263"/>
      <c r="TWD24" s="263"/>
      <c r="TWE24" s="263"/>
      <c r="TWF24" s="263"/>
      <c r="TWG24" s="263"/>
      <c r="TWH24" s="263"/>
      <c r="TWI24" s="263"/>
      <c r="TWJ24" s="263"/>
      <c r="TWK24" s="263"/>
      <c r="TWL24" s="263"/>
      <c r="TWM24" s="263"/>
      <c r="TWN24" s="263"/>
      <c r="TWO24" s="263"/>
      <c r="TWP24" s="263"/>
      <c r="TWQ24" s="263"/>
      <c r="TWR24" s="263"/>
      <c r="TWS24" s="263"/>
      <c r="TWT24" s="263"/>
      <c r="TWU24" s="263"/>
      <c r="TWV24" s="263"/>
      <c r="TWW24" s="263"/>
      <c r="TWX24" s="263"/>
      <c r="TWY24" s="263"/>
      <c r="TWZ24" s="263"/>
      <c r="TXA24" s="263"/>
      <c r="TXB24" s="263"/>
      <c r="TXC24" s="263"/>
      <c r="TXD24" s="263"/>
      <c r="TXE24" s="263"/>
      <c r="TXF24" s="263"/>
      <c r="TXG24" s="263"/>
      <c r="TXH24" s="263"/>
      <c r="TXI24" s="263"/>
      <c r="TXJ24" s="263"/>
      <c r="TXK24" s="263"/>
      <c r="TXL24" s="263"/>
      <c r="TXM24" s="263"/>
      <c r="TXN24" s="263"/>
      <c r="TXO24" s="263"/>
      <c r="TXP24" s="263"/>
      <c r="TXQ24" s="263"/>
      <c r="TXR24" s="263"/>
      <c r="TXS24" s="263"/>
      <c r="TXT24" s="263"/>
      <c r="TXU24" s="263"/>
      <c r="TXV24" s="263"/>
      <c r="TXW24" s="263"/>
      <c r="TXX24" s="263"/>
      <c r="TXY24" s="263"/>
      <c r="TXZ24" s="263"/>
      <c r="TYA24" s="263"/>
      <c r="TYB24" s="263"/>
      <c r="TYC24" s="263"/>
      <c r="TYD24" s="263"/>
      <c r="TYE24" s="263"/>
      <c r="TYF24" s="263"/>
      <c r="TYG24" s="263"/>
      <c r="TYH24" s="263"/>
      <c r="TYI24" s="263"/>
      <c r="TYJ24" s="263"/>
      <c r="TYK24" s="263"/>
      <c r="TYL24" s="263"/>
      <c r="TYM24" s="263"/>
      <c r="TYN24" s="263"/>
      <c r="TYO24" s="263"/>
      <c r="TYP24" s="263"/>
      <c r="TYQ24" s="263"/>
      <c r="TYR24" s="263"/>
      <c r="TYS24" s="263"/>
      <c r="TYT24" s="263"/>
      <c r="TYU24" s="263"/>
      <c r="TYV24" s="263"/>
      <c r="TYW24" s="263"/>
      <c r="TYX24" s="263"/>
      <c r="TYY24" s="263"/>
      <c r="TYZ24" s="263"/>
      <c r="TZA24" s="263"/>
      <c r="TZB24" s="263"/>
      <c r="TZC24" s="263"/>
      <c r="TZD24" s="263"/>
      <c r="TZE24" s="263"/>
      <c r="TZF24" s="263"/>
      <c r="TZG24" s="263"/>
      <c r="TZH24" s="263"/>
      <c r="TZI24" s="263"/>
      <c r="TZJ24" s="263"/>
      <c r="TZK24" s="263"/>
      <c r="TZL24" s="263"/>
      <c r="TZM24" s="263"/>
      <c r="TZN24" s="263"/>
      <c r="TZO24" s="263"/>
      <c r="TZP24" s="263"/>
      <c r="TZQ24" s="263"/>
      <c r="TZR24" s="263"/>
      <c r="TZS24" s="263"/>
      <c r="TZT24" s="263"/>
      <c r="TZU24" s="263"/>
      <c r="TZV24" s="263"/>
      <c r="TZW24" s="263"/>
      <c r="TZX24" s="263"/>
      <c r="TZY24" s="263"/>
      <c r="TZZ24" s="263"/>
      <c r="UAA24" s="263"/>
      <c r="UAB24" s="263"/>
      <c r="UAC24" s="263"/>
      <c r="UAD24" s="263"/>
      <c r="UAE24" s="263"/>
      <c r="UAF24" s="263"/>
      <c r="UAG24" s="263"/>
      <c r="UAH24" s="263"/>
      <c r="UAI24" s="263"/>
      <c r="UAJ24" s="263"/>
      <c r="UAK24" s="263"/>
      <c r="UAL24" s="263"/>
      <c r="UAM24" s="263"/>
      <c r="UAN24" s="263"/>
      <c r="UAO24" s="263"/>
      <c r="UAP24" s="263"/>
      <c r="UAQ24" s="263"/>
      <c r="UAR24" s="263"/>
      <c r="UAS24" s="263"/>
      <c r="UAT24" s="263"/>
      <c r="UAU24" s="263"/>
      <c r="UAV24" s="263"/>
      <c r="UAW24" s="263"/>
      <c r="UAX24" s="263"/>
      <c r="UAY24" s="263"/>
      <c r="UAZ24" s="263"/>
      <c r="UBA24" s="263"/>
      <c r="UBB24" s="263"/>
      <c r="UBC24" s="263"/>
      <c r="UBD24" s="263"/>
      <c r="UBE24" s="263"/>
      <c r="UBF24" s="263"/>
      <c r="UBG24" s="263"/>
      <c r="UBH24" s="263"/>
      <c r="UBI24" s="263"/>
      <c r="UBJ24" s="263"/>
      <c r="UBK24" s="263"/>
      <c r="UBL24" s="263"/>
      <c r="UBM24" s="263"/>
      <c r="UBN24" s="263"/>
      <c r="UBO24" s="263"/>
      <c r="UBP24" s="263"/>
      <c r="UBQ24" s="263"/>
      <c r="UBR24" s="263"/>
      <c r="UBS24" s="263"/>
      <c r="UBT24" s="263"/>
      <c r="UBU24" s="263"/>
      <c r="UBV24" s="263"/>
      <c r="UBW24" s="263"/>
      <c r="UBX24" s="263"/>
      <c r="UBY24" s="263"/>
      <c r="UBZ24" s="263"/>
      <c r="UCA24" s="263"/>
      <c r="UCB24" s="263"/>
      <c r="UCC24" s="263"/>
      <c r="UCD24" s="263"/>
      <c r="UCE24" s="263"/>
      <c r="UCF24" s="263"/>
      <c r="UCG24" s="263"/>
      <c r="UCH24" s="263"/>
      <c r="UCI24" s="263"/>
      <c r="UCJ24" s="263"/>
      <c r="UCK24" s="263"/>
      <c r="UCL24" s="263"/>
      <c r="UCM24" s="263"/>
      <c r="UCN24" s="263"/>
      <c r="UCO24" s="263"/>
      <c r="UCP24" s="263"/>
      <c r="UCQ24" s="263"/>
      <c r="UCR24" s="263"/>
      <c r="UCS24" s="263"/>
      <c r="UCT24" s="263"/>
      <c r="UCU24" s="263"/>
      <c r="UCV24" s="263"/>
      <c r="UCW24" s="263"/>
      <c r="UCX24" s="263"/>
      <c r="UCY24" s="263"/>
      <c r="UCZ24" s="263"/>
      <c r="UDA24" s="263"/>
      <c r="UDB24" s="263"/>
      <c r="UDC24" s="263"/>
      <c r="UDD24" s="263"/>
      <c r="UDE24" s="263"/>
      <c r="UDF24" s="263"/>
      <c r="UDG24" s="263"/>
      <c r="UDH24" s="263"/>
      <c r="UDI24" s="263"/>
      <c r="UDJ24" s="263"/>
      <c r="UDK24" s="263"/>
      <c r="UDL24" s="263"/>
      <c r="UDM24" s="263"/>
      <c r="UDN24" s="263"/>
      <c r="UDO24" s="263"/>
      <c r="UDP24" s="263"/>
      <c r="UDQ24" s="263"/>
      <c r="UDR24" s="263"/>
      <c r="UDS24" s="263"/>
      <c r="UDT24" s="263"/>
      <c r="UDU24" s="263"/>
      <c r="UDV24" s="263"/>
      <c r="UDW24" s="263"/>
      <c r="UDX24" s="263"/>
      <c r="UDY24" s="263"/>
      <c r="UDZ24" s="263"/>
      <c r="UEA24" s="263"/>
      <c r="UEB24" s="263"/>
      <c r="UEC24" s="263"/>
      <c r="UED24" s="263"/>
      <c r="UEE24" s="263"/>
      <c r="UEF24" s="263"/>
      <c r="UEG24" s="263"/>
      <c r="UEH24" s="263"/>
      <c r="UEI24" s="263"/>
      <c r="UEJ24" s="263"/>
      <c r="UEK24" s="263"/>
      <c r="UEL24" s="263"/>
      <c r="UEM24" s="263"/>
      <c r="UEN24" s="263"/>
      <c r="UEO24" s="263"/>
      <c r="UEP24" s="263"/>
      <c r="UEQ24" s="263"/>
      <c r="UER24" s="263"/>
      <c r="UES24" s="263"/>
      <c r="UET24" s="263"/>
      <c r="UEU24" s="263"/>
      <c r="UEV24" s="263"/>
      <c r="UEW24" s="263"/>
      <c r="UEX24" s="263"/>
      <c r="UEY24" s="263"/>
      <c r="UEZ24" s="263"/>
      <c r="UFA24" s="263"/>
      <c r="UFB24" s="263"/>
      <c r="UFC24" s="263"/>
      <c r="UFD24" s="263"/>
      <c r="UFE24" s="263"/>
      <c r="UFF24" s="263"/>
      <c r="UFG24" s="263"/>
      <c r="UFH24" s="263"/>
      <c r="UFI24" s="263"/>
      <c r="UFJ24" s="263"/>
      <c r="UFK24" s="263"/>
      <c r="UFL24" s="263"/>
      <c r="UFM24" s="263"/>
      <c r="UFN24" s="263"/>
      <c r="UFO24" s="263"/>
      <c r="UFP24" s="263"/>
      <c r="UFQ24" s="263"/>
      <c r="UFR24" s="263"/>
      <c r="UFS24" s="263"/>
      <c r="UFT24" s="263"/>
      <c r="UFU24" s="263"/>
      <c r="UFV24" s="263"/>
      <c r="UFW24" s="263"/>
      <c r="UFX24" s="263"/>
      <c r="UFY24" s="263"/>
      <c r="UFZ24" s="263"/>
      <c r="UGA24" s="263"/>
      <c r="UGB24" s="263"/>
      <c r="UGC24" s="263"/>
      <c r="UGD24" s="263"/>
      <c r="UGE24" s="263"/>
      <c r="UGF24" s="263"/>
      <c r="UGG24" s="263"/>
      <c r="UGH24" s="263"/>
      <c r="UGI24" s="263"/>
      <c r="UGJ24" s="263"/>
      <c r="UGK24" s="263"/>
      <c r="UGL24" s="263"/>
      <c r="UGM24" s="263"/>
      <c r="UGN24" s="263"/>
      <c r="UGO24" s="263"/>
      <c r="UGP24" s="263"/>
      <c r="UGQ24" s="263"/>
      <c r="UGR24" s="263"/>
      <c r="UGS24" s="263"/>
      <c r="UGT24" s="263"/>
      <c r="UGU24" s="263"/>
      <c r="UGV24" s="263"/>
      <c r="UGW24" s="263"/>
      <c r="UGX24" s="263"/>
      <c r="UGY24" s="263"/>
      <c r="UGZ24" s="263"/>
      <c r="UHA24" s="263"/>
      <c r="UHB24" s="263"/>
      <c r="UHC24" s="263"/>
      <c r="UHD24" s="263"/>
      <c r="UHE24" s="263"/>
      <c r="UHF24" s="263"/>
      <c r="UHG24" s="263"/>
      <c r="UHH24" s="263"/>
      <c r="UHI24" s="263"/>
      <c r="UHJ24" s="263"/>
      <c r="UHK24" s="263"/>
      <c r="UHL24" s="263"/>
      <c r="UHM24" s="263"/>
      <c r="UHN24" s="263"/>
      <c r="UHO24" s="263"/>
      <c r="UHP24" s="263"/>
      <c r="UHQ24" s="263"/>
      <c r="UHR24" s="263"/>
      <c r="UHS24" s="263"/>
      <c r="UHT24" s="263"/>
      <c r="UHU24" s="263"/>
      <c r="UHV24" s="263"/>
      <c r="UHW24" s="263"/>
      <c r="UHX24" s="263"/>
      <c r="UHY24" s="263"/>
      <c r="UHZ24" s="263"/>
      <c r="UIA24" s="263"/>
      <c r="UIB24" s="263"/>
      <c r="UIC24" s="263"/>
      <c r="UID24" s="263"/>
      <c r="UIE24" s="263"/>
      <c r="UIF24" s="263"/>
      <c r="UIG24" s="263"/>
      <c r="UIH24" s="263"/>
      <c r="UII24" s="263"/>
      <c r="UIJ24" s="263"/>
      <c r="UIK24" s="263"/>
      <c r="UIL24" s="263"/>
      <c r="UIM24" s="263"/>
      <c r="UIN24" s="263"/>
      <c r="UIO24" s="263"/>
      <c r="UIP24" s="263"/>
      <c r="UIQ24" s="263"/>
      <c r="UIR24" s="263"/>
      <c r="UIS24" s="263"/>
      <c r="UIT24" s="263"/>
      <c r="UIU24" s="263"/>
      <c r="UIV24" s="263"/>
      <c r="UIW24" s="263"/>
      <c r="UIX24" s="263"/>
      <c r="UIY24" s="263"/>
      <c r="UIZ24" s="263"/>
      <c r="UJA24" s="263"/>
      <c r="UJB24" s="263"/>
      <c r="UJC24" s="263"/>
      <c r="UJD24" s="263"/>
      <c r="UJE24" s="263"/>
      <c r="UJF24" s="263"/>
      <c r="UJG24" s="263"/>
      <c r="UJH24" s="263"/>
      <c r="UJI24" s="263"/>
      <c r="UJJ24" s="263"/>
      <c r="UJK24" s="263"/>
      <c r="UJL24" s="263"/>
      <c r="UJM24" s="263"/>
      <c r="UJN24" s="263"/>
      <c r="UJO24" s="263"/>
      <c r="UJP24" s="263"/>
      <c r="UJQ24" s="263"/>
      <c r="UJR24" s="263"/>
      <c r="UJS24" s="263"/>
      <c r="UJT24" s="263"/>
      <c r="UJU24" s="263"/>
      <c r="UJV24" s="263"/>
      <c r="UJW24" s="263"/>
      <c r="UJX24" s="263"/>
      <c r="UJY24" s="263"/>
      <c r="UJZ24" s="263"/>
      <c r="UKA24" s="263"/>
      <c r="UKB24" s="263"/>
      <c r="UKC24" s="263"/>
      <c r="UKD24" s="263"/>
      <c r="UKE24" s="263"/>
      <c r="UKF24" s="263"/>
      <c r="UKG24" s="263"/>
      <c r="UKH24" s="263"/>
      <c r="UKI24" s="263"/>
      <c r="UKJ24" s="263"/>
      <c r="UKK24" s="263"/>
      <c r="UKL24" s="263"/>
      <c r="UKM24" s="263"/>
      <c r="UKN24" s="263"/>
      <c r="UKO24" s="263"/>
      <c r="UKP24" s="263"/>
      <c r="UKQ24" s="263"/>
      <c r="UKR24" s="263"/>
      <c r="UKS24" s="263"/>
      <c r="UKT24" s="263"/>
      <c r="UKU24" s="263"/>
      <c r="UKV24" s="263"/>
      <c r="UKW24" s="263"/>
      <c r="UKX24" s="263"/>
      <c r="UKY24" s="263"/>
      <c r="UKZ24" s="263"/>
      <c r="ULA24" s="263"/>
      <c r="ULB24" s="263"/>
      <c r="ULC24" s="263"/>
      <c r="ULD24" s="263"/>
      <c r="ULE24" s="263"/>
      <c r="ULF24" s="263"/>
      <c r="ULG24" s="263"/>
      <c r="ULH24" s="263"/>
      <c r="ULI24" s="263"/>
      <c r="ULJ24" s="263"/>
      <c r="ULK24" s="263"/>
      <c r="ULL24" s="263"/>
      <c r="ULM24" s="263"/>
      <c r="ULN24" s="263"/>
      <c r="ULO24" s="263"/>
      <c r="ULP24" s="263"/>
      <c r="ULQ24" s="263"/>
      <c r="ULR24" s="263"/>
      <c r="ULS24" s="263"/>
      <c r="ULT24" s="263"/>
      <c r="ULU24" s="263"/>
      <c r="ULV24" s="263"/>
      <c r="ULW24" s="263"/>
      <c r="ULX24" s="263"/>
      <c r="ULY24" s="263"/>
      <c r="ULZ24" s="263"/>
      <c r="UMA24" s="263"/>
      <c r="UMB24" s="263"/>
      <c r="UMC24" s="263"/>
      <c r="UMD24" s="263"/>
      <c r="UME24" s="263"/>
      <c r="UMF24" s="263"/>
      <c r="UMG24" s="263"/>
      <c r="UMH24" s="263"/>
      <c r="UMI24" s="263"/>
      <c r="UMJ24" s="263"/>
      <c r="UMK24" s="263"/>
      <c r="UML24" s="263"/>
      <c r="UMM24" s="263"/>
      <c r="UMN24" s="263"/>
      <c r="UMO24" s="263"/>
      <c r="UMP24" s="263"/>
      <c r="UMQ24" s="263"/>
      <c r="UMR24" s="263"/>
      <c r="UMS24" s="263"/>
      <c r="UMT24" s="263"/>
      <c r="UMU24" s="263"/>
      <c r="UMV24" s="263"/>
      <c r="UMW24" s="263"/>
      <c r="UMX24" s="263"/>
      <c r="UMY24" s="263"/>
      <c r="UMZ24" s="263"/>
      <c r="UNA24" s="263"/>
      <c r="UNB24" s="263"/>
      <c r="UNC24" s="263"/>
      <c r="UND24" s="263"/>
      <c r="UNE24" s="263"/>
      <c r="UNF24" s="263"/>
      <c r="UNG24" s="263"/>
      <c r="UNH24" s="263"/>
      <c r="UNI24" s="263"/>
      <c r="UNJ24" s="263"/>
      <c r="UNK24" s="263"/>
      <c r="UNL24" s="263"/>
      <c r="UNM24" s="263"/>
      <c r="UNN24" s="263"/>
      <c r="UNO24" s="263"/>
      <c r="UNP24" s="263"/>
      <c r="UNQ24" s="263"/>
      <c r="UNR24" s="263"/>
      <c r="UNS24" s="263"/>
      <c r="UNT24" s="263"/>
      <c r="UNU24" s="263"/>
      <c r="UNV24" s="263"/>
      <c r="UNW24" s="263"/>
      <c r="UNX24" s="263"/>
      <c r="UNY24" s="263"/>
      <c r="UNZ24" s="263"/>
      <c r="UOA24" s="263"/>
      <c r="UOB24" s="263"/>
      <c r="UOC24" s="263"/>
      <c r="UOD24" s="263"/>
      <c r="UOE24" s="263"/>
      <c r="UOF24" s="263"/>
      <c r="UOG24" s="263"/>
      <c r="UOH24" s="263"/>
      <c r="UOI24" s="263"/>
      <c r="UOJ24" s="263"/>
      <c r="UOK24" s="263"/>
      <c r="UOL24" s="263"/>
      <c r="UOM24" s="263"/>
      <c r="UON24" s="263"/>
      <c r="UOO24" s="263"/>
      <c r="UOP24" s="263"/>
      <c r="UOQ24" s="263"/>
      <c r="UOR24" s="263"/>
      <c r="UOS24" s="263"/>
      <c r="UOT24" s="263"/>
      <c r="UOU24" s="263"/>
      <c r="UOV24" s="263"/>
      <c r="UOW24" s="263"/>
      <c r="UOX24" s="263"/>
      <c r="UOY24" s="263"/>
      <c r="UOZ24" s="263"/>
      <c r="UPA24" s="263"/>
      <c r="UPB24" s="263"/>
      <c r="UPC24" s="263"/>
      <c r="UPD24" s="263"/>
      <c r="UPE24" s="263"/>
      <c r="UPF24" s="263"/>
      <c r="UPG24" s="263"/>
      <c r="UPH24" s="263"/>
      <c r="UPI24" s="263"/>
      <c r="UPJ24" s="263"/>
      <c r="UPK24" s="263"/>
      <c r="UPL24" s="263"/>
      <c r="UPM24" s="263"/>
      <c r="UPN24" s="263"/>
      <c r="UPO24" s="263"/>
      <c r="UPP24" s="263"/>
      <c r="UPQ24" s="263"/>
      <c r="UPR24" s="263"/>
      <c r="UPS24" s="263"/>
      <c r="UPT24" s="263"/>
      <c r="UPU24" s="263"/>
      <c r="UPV24" s="263"/>
      <c r="UPW24" s="263"/>
      <c r="UPX24" s="263"/>
      <c r="UPY24" s="263"/>
      <c r="UPZ24" s="263"/>
      <c r="UQA24" s="263"/>
      <c r="UQB24" s="263"/>
      <c r="UQC24" s="263"/>
      <c r="UQD24" s="263"/>
      <c r="UQE24" s="263"/>
      <c r="UQF24" s="263"/>
      <c r="UQG24" s="263"/>
      <c r="UQH24" s="263"/>
      <c r="UQI24" s="263"/>
      <c r="UQJ24" s="263"/>
      <c r="UQK24" s="263"/>
      <c r="UQL24" s="263"/>
      <c r="UQM24" s="263"/>
      <c r="UQN24" s="263"/>
      <c r="UQO24" s="263"/>
      <c r="UQP24" s="263"/>
      <c r="UQQ24" s="263"/>
      <c r="UQR24" s="263"/>
      <c r="UQS24" s="263"/>
      <c r="UQT24" s="263"/>
      <c r="UQU24" s="263"/>
      <c r="UQV24" s="263"/>
      <c r="UQW24" s="263"/>
      <c r="UQX24" s="263"/>
      <c r="UQY24" s="263"/>
      <c r="UQZ24" s="263"/>
      <c r="URA24" s="263"/>
      <c r="URB24" s="263"/>
      <c r="URC24" s="263"/>
      <c r="URD24" s="263"/>
      <c r="URE24" s="263"/>
      <c r="URF24" s="263"/>
      <c r="URG24" s="263"/>
      <c r="URH24" s="263"/>
      <c r="URI24" s="263"/>
      <c r="URJ24" s="263"/>
      <c r="URK24" s="263"/>
      <c r="URL24" s="263"/>
      <c r="URM24" s="263"/>
      <c r="URN24" s="263"/>
      <c r="URO24" s="263"/>
      <c r="URP24" s="263"/>
      <c r="URQ24" s="263"/>
      <c r="URR24" s="263"/>
      <c r="URS24" s="263"/>
      <c r="URT24" s="263"/>
      <c r="URU24" s="263"/>
      <c r="URV24" s="263"/>
      <c r="URW24" s="263"/>
      <c r="URX24" s="263"/>
      <c r="URY24" s="263"/>
      <c r="URZ24" s="263"/>
      <c r="USA24" s="263"/>
      <c r="USB24" s="263"/>
      <c r="USC24" s="263"/>
      <c r="USD24" s="263"/>
      <c r="USE24" s="263"/>
      <c r="USF24" s="263"/>
      <c r="USG24" s="263"/>
      <c r="USH24" s="263"/>
      <c r="USI24" s="263"/>
      <c r="USJ24" s="263"/>
      <c r="USK24" s="263"/>
      <c r="USL24" s="263"/>
      <c r="USM24" s="263"/>
      <c r="USN24" s="263"/>
      <c r="USO24" s="263"/>
      <c r="USP24" s="263"/>
      <c r="USQ24" s="263"/>
      <c r="USR24" s="263"/>
      <c r="USS24" s="263"/>
      <c r="UST24" s="263"/>
      <c r="USU24" s="263"/>
      <c r="USV24" s="263"/>
      <c r="USW24" s="263"/>
      <c r="USX24" s="263"/>
      <c r="USY24" s="263"/>
      <c r="USZ24" s="263"/>
      <c r="UTA24" s="263"/>
      <c r="UTB24" s="263"/>
      <c r="UTC24" s="263"/>
      <c r="UTD24" s="263"/>
      <c r="UTE24" s="263"/>
      <c r="UTF24" s="263"/>
      <c r="UTG24" s="263"/>
      <c r="UTH24" s="263"/>
      <c r="UTI24" s="263"/>
      <c r="UTJ24" s="263"/>
      <c r="UTK24" s="263"/>
      <c r="UTL24" s="263"/>
      <c r="UTM24" s="263"/>
      <c r="UTN24" s="263"/>
      <c r="UTO24" s="263"/>
      <c r="UTP24" s="263"/>
      <c r="UTQ24" s="263"/>
      <c r="UTR24" s="263"/>
      <c r="UTS24" s="263"/>
      <c r="UTT24" s="263"/>
      <c r="UTU24" s="263"/>
      <c r="UTV24" s="263"/>
      <c r="UTW24" s="263"/>
      <c r="UTX24" s="263"/>
      <c r="UTY24" s="263"/>
      <c r="UTZ24" s="263"/>
      <c r="UUA24" s="263"/>
      <c r="UUB24" s="263"/>
      <c r="UUC24" s="263"/>
      <c r="UUD24" s="263"/>
      <c r="UUE24" s="263"/>
      <c r="UUF24" s="263"/>
      <c r="UUG24" s="263"/>
      <c r="UUH24" s="263"/>
      <c r="UUI24" s="263"/>
      <c r="UUJ24" s="263"/>
      <c r="UUK24" s="263"/>
      <c r="UUL24" s="263"/>
      <c r="UUM24" s="263"/>
      <c r="UUN24" s="263"/>
      <c r="UUO24" s="263"/>
      <c r="UUP24" s="263"/>
      <c r="UUQ24" s="263"/>
      <c r="UUR24" s="263"/>
      <c r="UUS24" s="263"/>
      <c r="UUT24" s="263"/>
      <c r="UUU24" s="263"/>
      <c r="UUV24" s="263"/>
      <c r="UUW24" s="263"/>
      <c r="UUX24" s="263"/>
      <c r="UUY24" s="263"/>
      <c r="UUZ24" s="263"/>
      <c r="UVA24" s="263"/>
      <c r="UVB24" s="263"/>
      <c r="UVC24" s="263"/>
      <c r="UVD24" s="263"/>
      <c r="UVE24" s="263"/>
      <c r="UVF24" s="263"/>
      <c r="UVG24" s="263"/>
      <c r="UVH24" s="263"/>
      <c r="UVI24" s="263"/>
      <c r="UVJ24" s="263"/>
      <c r="UVK24" s="263"/>
      <c r="UVL24" s="263"/>
      <c r="UVM24" s="263"/>
      <c r="UVN24" s="263"/>
      <c r="UVO24" s="263"/>
      <c r="UVP24" s="263"/>
      <c r="UVQ24" s="263"/>
      <c r="UVR24" s="263"/>
      <c r="UVS24" s="263"/>
      <c r="UVT24" s="263"/>
      <c r="UVU24" s="263"/>
      <c r="UVV24" s="263"/>
      <c r="UVW24" s="263"/>
      <c r="UVX24" s="263"/>
      <c r="UVY24" s="263"/>
      <c r="UVZ24" s="263"/>
      <c r="UWA24" s="263"/>
      <c r="UWB24" s="263"/>
      <c r="UWC24" s="263"/>
      <c r="UWD24" s="263"/>
      <c r="UWE24" s="263"/>
      <c r="UWF24" s="263"/>
      <c r="UWG24" s="263"/>
      <c r="UWH24" s="263"/>
      <c r="UWI24" s="263"/>
      <c r="UWJ24" s="263"/>
      <c r="UWK24" s="263"/>
      <c r="UWL24" s="263"/>
      <c r="UWM24" s="263"/>
      <c r="UWN24" s="263"/>
      <c r="UWO24" s="263"/>
      <c r="UWP24" s="263"/>
      <c r="UWQ24" s="263"/>
      <c r="UWR24" s="263"/>
      <c r="UWS24" s="263"/>
      <c r="UWT24" s="263"/>
      <c r="UWU24" s="263"/>
      <c r="UWV24" s="263"/>
      <c r="UWW24" s="263"/>
      <c r="UWX24" s="263"/>
      <c r="UWY24" s="263"/>
      <c r="UWZ24" s="263"/>
      <c r="UXA24" s="263"/>
      <c r="UXB24" s="263"/>
      <c r="UXC24" s="263"/>
      <c r="UXD24" s="263"/>
      <c r="UXE24" s="263"/>
      <c r="UXF24" s="263"/>
      <c r="UXG24" s="263"/>
      <c r="UXH24" s="263"/>
      <c r="UXI24" s="263"/>
      <c r="UXJ24" s="263"/>
      <c r="UXK24" s="263"/>
      <c r="UXL24" s="263"/>
      <c r="UXM24" s="263"/>
      <c r="UXN24" s="263"/>
      <c r="UXO24" s="263"/>
      <c r="UXP24" s="263"/>
      <c r="UXQ24" s="263"/>
      <c r="UXR24" s="263"/>
      <c r="UXS24" s="263"/>
      <c r="UXT24" s="263"/>
      <c r="UXU24" s="263"/>
      <c r="UXV24" s="263"/>
      <c r="UXW24" s="263"/>
      <c r="UXX24" s="263"/>
      <c r="UXY24" s="263"/>
      <c r="UXZ24" s="263"/>
      <c r="UYA24" s="263"/>
      <c r="UYB24" s="263"/>
      <c r="UYC24" s="263"/>
      <c r="UYD24" s="263"/>
      <c r="UYE24" s="263"/>
      <c r="UYF24" s="263"/>
      <c r="UYG24" s="263"/>
      <c r="UYH24" s="263"/>
      <c r="UYI24" s="263"/>
      <c r="UYJ24" s="263"/>
      <c r="UYK24" s="263"/>
      <c r="UYL24" s="263"/>
      <c r="UYM24" s="263"/>
      <c r="UYN24" s="263"/>
      <c r="UYO24" s="263"/>
      <c r="UYP24" s="263"/>
      <c r="UYQ24" s="263"/>
      <c r="UYR24" s="263"/>
      <c r="UYS24" s="263"/>
      <c r="UYT24" s="263"/>
      <c r="UYU24" s="263"/>
      <c r="UYV24" s="263"/>
      <c r="UYW24" s="263"/>
      <c r="UYX24" s="263"/>
      <c r="UYY24" s="263"/>
      <c r="UYZ24" s="263"/>
      <c r="UZA24" s="263"/>
      <c r="UZB24" s="263"/>
      <c r="UZC24" s="263"/>
      <c r="UZD24" s="263"/>
      <c r="UZE24" s="263"/>
      <c r="UZF24" s="263"/>
      <c r="UZG24" s="263"/>
      <c r="UZH24" s="263"/>
      <c r="UZI24" s="263"/>
      <c r="UZJ24" s="263"/>
      <c r="UZK24" s="263"/>
      <c r="UZL24" s="263"/>
      <c r="UZM24" s="263"/>
      <c r="UZN24" s="263"/>
      <c r="UZO24" s="263"/>
      <c r="UZP24" s="263"/>
      <c r="UZQ24" s="263"/>
      <c r="UZR24" s="263"/>
      <c r="UZS24" s="263"/>
      <c r="UZT24" s="263"/>
      <c r="UZU24" s="263"/>
      <c r="UZV24" s="263"/>
      <c r="UZW24" s="263"/>
      <c r="UZX24" s="263"/>
      <c r="UZY24" s="263"/>
      <c r="UZZ24" s="263"/>
      <c r="VAA24" s="263"/>
      <c r="VAB24" s="263"/>
      <c r="VAC24" s="263"/>
      <c r="VAD24" s="263"/>
      <c r="VAE24" s="263"/>
      <c r="VAF24" s="263"/>
      <c r="VAG24" s="263"/>
      <c r="VAH24" s="263"/>
      <c r="VAI24" s="263"/>
      <c r="VAJ24" s="263"/>
      <c r="VAK24" s="263"/>
      <c r="VAL24" s="263"/>
      <c r="VAM24" s="263"/>
      <c r="VAN24" s="263"/>
      <c r="VAO24" s="263"/>
      <c r="VAP24" s="263"/>
      <c r="VAQ24" s="263"/>
      <c r="VAR24" s="263"/>
      <c r="VAS24" s="263"/>
      <c r="VAT24" s="263"/>
      <c r="VAU24" s="263"/>
      <c r="VAV24" s="263"/>
      <c r="VAW24" s="263"/>
      <c r="VAX24" s="263"/>
      <c r="VAY24" s="263"/>
      <c r="VAZ24" s="263"/>
      <c r="VBA24" s="263"/>
      <c r="VBB24" s="263"/>
      <c r="VBC24" s="263"/>
      <c r="VBD24" s="263"/>
      <c r="VBE24" s="263"/>
      <c r="VBF24" s="263"/>
      <c r="VBG24" s="263"/>
      <c r="VBH24" s="263"/>
      <c r="VBI24" s="263"/>
      <c r="VBJ24" s="263"/>
      <c r="VBK24" s="263"/>
      <c r="VBL24" s="263"/>
      <c r="VBM24" s="263"/>
      <c r="VBN24" s="263"/>
      <c r="VBO24" s="263"/>
      <c r="VBP24" s="263"/>
      <c r="VBQ24" s="263"/>
      <c r="VBR24" s="263"/>
      <c r="VBS24" s="263"/>
      <c r="VBT24" s="263"/>
      <c r="VBU24" s="263"/>
      <c r="VBV24" s="263"/>
      <c r="VBW24" s="263"/>
      <c r="VBX24" s="263"/>
      <c r="VBY24" s="263"/>
      <c r="VBZ24" s="263"/>
      <c r="VCA24" s="263"/>
      <c r="VCB24" s="263"/>
      <c r="VCC24" s="263"/>
      <c r="VCD24" s="263"/>
      <c r="VCE24" s="263"/>
      <c r="VCF24" s="263"/>
      <c r="VCG24" s="263"/>
      <c r="VCH24" s="263"/>
      <c r="VCI24" s="263"/>
      <c r="VCJ24" s="263"/>
      <c r="VCK24" s="263"/>
      <c r="VCL24" s="263"/>
      <c r="VCM24" s="263"/>
      <c r="VCN24" s="263"/>
      <c r="VCO24" s="263"/>
      <c r="VCP24" s="263"/>
      <c r="VCQ24" s="263"/>
      <c r="VCR24" s="263"/>
      <c r="VCS24" s="263"/>
      <c r="VCT24" s="263"/>
      <c r="VCU24" s="263"/>
      <c r="VCV24" s="263"/>
      <c r="VCW24" s="263"/>
      <c r="VCX24" s="263"/>
      <c r="VCY24" s="263"/>
      <c r="VCZ24" s="263"/>
      <c r="VDA24" s="263"/>
      <c r="VDB24" s="263"/>
      <c r="VDC24" s="263"/>
      <c r="VDD24" s="263"/>
      <c r="VDE24" s="263"/>
      <c r="VDF24" s="263"/>
      <c r="VDG24" s="263"/>
      <c r="VDH24" s="263"/>
      <c r="VDI24" s="263"/>
      <c r="VDJ24" s="263"/>
      <c r="VDK24" s="263"/>
      <c r="VDL24" s="263"/>
      <c r="VDM24" s="263"/>
      <c r="VDN24" s="263"/>
      <c r="VDO24" s="263"/>
      <c r="VDP24" s="263"/>
      <c r="VDQ24" s="263"/>
      <c r="VDR24" s="263"/>
      <c r="VDS24" s="263"/>
      <c r="VDT24" s="263"/>
      <c r="VDU24" s="263"/>
      <c r="VDV24" s="263"/>
      <c r="VDW24" s="263"/>
      <c r="VDX24" s="263"/>
      <c r="VDY24" s="263"/>
      <c r="VDZ24" s="263"/>
      <c r="VEA24" s="263"/>
      <c r="VEB24" s="263"/>
      <c r="VEC24" s="263"/>
      <c r="VED24" s="263"/>
      <c r="VEE24" s="263"/>
      <c r="VEF24" s="263"/>
      <c r="VEG24" s="263"/>
      <c r="VEH24" s="263"/>
      <c r="VEI24" s="263"/>
      <c r="VEJ24" s="263"/>
      <c r="VEK24" s="263"/>
      <c r="VEL24" s="263"/>
      <c r="VEM24" s="263"/>
      <c r="VEN24" s="263"/>
      <c r="VEO24" s="263"/>
      <c r="VEP24" s="263"/>
      <c r="VEQ24" s="263"/>
      <c r="VER24" s="263"/>
      <c r="VES24" s="263"/>
      <c r="VET24" s="263"/>
      <c r="VEU24" s="263"/>
      <c r="VEV24" s="263"/>
      <c r="VEW24" s="263"/>
      <c r="VEX24" s="263"/>
      <c r="VEY24" s="263"/>
      <c r="VEZ24" s="263"/>
      <c r="VFA24" s="263"/>
      <c r="VFB24" s="263"/>
      <c r="VFC24" s="263"/>
      <c r="VFD24" s="263"/>
      <c r="VFE24" s="263"/>
      <c r="VFF24" s="263"/>
      <c r="VFG24" s="263"/>
      <c r="VFH24" s="263"/>
      <c r="VFI24" s="263"/>
      <c r="VFJ24" s="263"/>
      <c r="VFK24" s="263"/>
      <c r="VFL24" s="263"/>
      <c r="VFM24" s="263"/>
      <c r="VFN24" s="263"/>
      <c r="VFO24" s="263"/>
      <c r="VFP24" s="263"/>
      <c r="VFQ24" s="263"/>
      <c r="VFR24" s="263"/>
      <c r="VFS24" s="263"/>
      <c r="VFT24" s="263"/>
      <c r="VFU24" s="263"/>
      <c r="VFV24" s="263"/>
      <c r="VFW24" s="263"/>
      <c r="VFX24" s="263"/>
      <c r="VFY24" s="263"/>
      <c r="VFZ24" s="263"/>
      <c r="VGA24" s="263"/>
      <c r="VGB24" s="263"/>
      <c r="VGC24" s="263"/>
      <c r="VGD24" s="263"/>
      <c r="VGE24" s="263"/>
      <c r="VGF24" s="263"/>
      <c r="VGG24" s="263"/>
      <c r="VGH24" s="263"/>
      <c r="VGI24" s="263"/>
      <c r="VGJ24" s="263"/>
      <c r="VGK24" s="263"/>
      <c r="VGL24" s="263"/>
      <c r="VGM24" s="263"/>
      <c r="VGN24" s="263"/>
      <c r="VGO24" s="263"/>
      <c r="VGP24" s="263"/>
      <c r="VGQ24" s="263"/>
      <c r="VGR24" s="263"/>
      <c r="VGS24" s="263"/>
      <c r="VGT24" s="263"/>
      <c r="VGU24" s="263"/>
      <c r="VGV24" s="263"/>
      <c r="VGW24" s="263"/>
      <c r="VGX24" s="263"/>
      <c r="VGY24" s="263"/>
      <c r="VGZ24" s="263"/>
      <c r="VHA24" s="263"/>
      <c r="VHB24" s="263"/>
      <c r="VHC24" s="263"/>
      <c r="VHD24" s="263"/>
      <c r="VHE24" s="263"/>
      <c r="VHF24" s="263"/>
      <c r="VHG24" s="263"/>
      <c r="VHH24" s="263"/>
      <c r="VHI24" s="263"/>
      <c r="VHJ24" s="263"/>
      <c r="VHK24" s="263"/>
      <c r="VHL24" s="263"/>
      <c r="VHM24" s="263"/>
      <c r="VHN24" s="263"/>
      <c r="VHO24" s="263"/>
      <c r="VHP24" s="263"/>
      <c r="VHQ24" s="263"/>
      <c r="VHR24" s="263"/>
      <c r="VHS24" s="263"/>
      <c r="VHT24" s="263"/>
      <c r="VHU24" s="263"/>
      <c r="VHV24" s="263"/>
      <c r="VHW24" s="263"/>
      <c r="VHX24" s="263"/>
      <c r="VHY24" s="263"/>
      <c r="VHZ24" s="263"/>
      <c r="VIA24" s="263"/>
      <c r="VIB24" s="263"/>
      <c r="VIC24" s="263"/>
      <c r="VID24" s="263"/>
      <c r="VIE24" s="263"/>
      <c r="VIF24" s="263"/>
      <c r="VIG24" s="263"/>
      <c r="VIH24" s="263"/>
      <c r="VII24" s="263"/>
      <c r="VIJ24" s="263"/>
      <c r="VIK24" s="263"/>
      <c r="VIL24" s="263"/>
      <c r="VIM24" s="263"/>
      <c r="VIN24" s="263"/>
      <c r="VIO24" s="263"/>
      <c r="VIP24" s="263"/>
      <c r="VIQ24" s="263"/>
      <c r="VIR24" s="263"/>
      <c r="VIS24" s="263"/>
      <c r="VIT24" s="263"/>
      <c r="VIU24" s="263"/>
      <c r="VIV24" s="263"/>
      <c r="VIW24" s="263"/>
      <c r="VIX24" s="263"/>
      <c r="VIY24" s="263"/>
      <c r="VIZ24" s="263"/>
      <c r="VJA24" s="263"/>
      <c r="VJB24" s="263"/>
      <c r="VJC24" s="263"/>
      <c r="VJD24" s="263"/>
      <c r="VJE24" s="263"/>
      <c r="VJF24" s="263"/>
      <c r="VJG24" s="263"/>
      <c r="VJH24" s="263"/>
      <c r="VJI24" s="263"/>
      <c r="VJJ24" s="263"/>
      <c r="VJK24" s="263"/>
      <c r="VJL24" s="263"/>
      <c r="VJM24" s="263"/>
      <c r="VJN24" s="263"/>
      <c r="VJO24" s="263"/>
      <c r="VJP24" s="263"/>
      <c r="VJQ24" s="263"/>
      <c r="VJR24" s="263"/>
      <c r="VJS24" s="263"/>
      <c r="VJT24" s="263"/>
      <c r="VJU24" s="263"/>
      <c r="VJV24" s="263"/>
      <c r="VJW24" s="263"/>
      <c r="VJX24" s="263"/>
      <c r="VJY24" s="263"/>
      <c r="VJZ24" s="263"/>
      <c r="VKA24" s="263"/>
      <c r="VKB24" s="263"/>
      <c r="VKC24" s="263"/>
      <c r="VKD24" s="263"/>
      <c r="VKE24" s="263"/>
      <c r="VKF24" s="263"/>
      <c r="VKG24" s="263"/>
      <c r="VKH24" s="263"/>
      <c r="VKI24" s="263"/>
      <c r="VKJ24" s="263"/>
      <c r="VKK24" s="263"/>
      <c r="VKL24" s="263"/>
      <c r="VKM24" s="263"/>
      <c r="VKN24" s="263"/>
      <c r="VKO24" s="263"/>
      <c r="VKP24" s="263"/>
      <c r="VKQ24" s="263"/>
      <c r="VKR24" s="263"/>
      <c r="VKS24" s="263"/>
      <c r="VKT24" s="263"/>
      <c r="VKU24" s="263"/>
      <c r="VKV24" s="263"/>
      <c r="VKW24" s="263"/>
      <c r="VKX24" s="263"/>
      <c r="VKY24" s="263"/>
      <c r="VKZ24" s="263"/>
      <c r="VLA24" s="263"/>
      <c r="VLB24" s="263"/>
      <c r="VLC24" s="263"/>
      <c r="VLD24" s="263"/>
      <c r="VLE24" s="263"/>
      <c r="VLF24" s="263"/>
      <c r="VLG24" s="263"/>
      <c r="VLH24" s="263"/>
      <c r="VLI24" s="263"/>
      <c r="VLJ24" s="263"/>
      <c r="VLK24" s="263"/>
      <c r="VLL24" s="263"/>
      <c r="VLM24" s="263"/>
      <c r="VLN24" s="263"/>
      <c r="VLO24" s="263"/>
      <c r="VLP24" s="263"/>
      <c r="VLQ24" s="263"/>
      <c r="VLR24" s="263"/>
      <c r="VLS24" s="263"/>
      <c r="VLT24" s="263"/>
      <c r="VLU24" s="263"/>
      <c r="VLV24" s="263"/>
      <c r="VLW24" s="263"/>
      <c r="VLX24" s="263"/>
      <c r="VLY24" s="263"/>
      <c r="VLZ24" s="263"/>
      <c r="VMA24" s="263"/>
      <c r="VMB24" s="263"/>
      <c r="VMC24" s="263"/>
      <c r="VMD24" s="263"/>
      <c r="VME24" s="263"/>
      <c r="VMF24" s="263"/>
      <c r="VMG24" s="263"/>
      <c r="VMH24" s="263"/>
      <c r="VMI24" s="263"/>
      <c r="VMJ24" s="263"/>
      <c r="VMK24" s="263"/>
      <c r="VML24" s="263"/>
      <c r="VMM24" s="263"/>
      <c r="VMN24" s="263"/>
      <c r="VMO24" s="263"/>
      <c r="VMP24" s="263"/>
      <c r="VMQ24" s="263"/>
      <c r="VMR24" s="263"/>
      <c r="VMS24" s="263"/>
      <c r="VMT24" s="263"/>
      <c r="VMU24" s="263"/>
      <c r="VMV24" s="263"/>
      <c r="VMW24" s="263"/>
      <c r="VMX24" s="263"/>
      <c r="VMY24" s="263"/>
      <c r="VMZ24" s="263"/>
      <c r="VNA24" s="263"/>
      <c r="VNB24" s="263"/>
      <c r="VNC24" s="263"/>
      <c r="VND24" s="263"/>
      <c r="VNE24" s="263"/>
      <c r="VNF24" s="263"/>
      <c r="VNG24" s="263"/>
      <c r="VNH24" s="263"/>
      <c r="VNI24" s="263"/>
      <c r="VNJ24" s="263"/>
      <c r="VNK24" s="263"/>
      <c r="VNL24" s="263"/>
      <c r="VNM24" s="263"/>
      <c r="VNN24" s="263"/>
      <c r="VNO24" s="263"/>
      <c r="VNP24" s="263"/>
      <c r="VNQ24" s="263"/>
      <c r="VNR24" s="263"/>
      <c r="VNS24" s="263"/>
      <c r="VNT24" s="263"/>
      <c r="VNU24" s="263"/>
      <c r="VNV24" s="263"/>
      <c r="VNW24" s="263"/>
      <c r="VNX24" s="263"/>
      <c r="VNY24" s="263"/>
      <c r="VNZ24" s="263"/>
      <c r="VOA24" s="263"/>
      <c r="VOB24" s="263"/>
      <c r="VOC24" s="263"/>
      <c r="VOD24" s="263"/>
      <c r="VOE24" s="263"/>
      <c r="VOF24" s="263"/>
      <c r="VOG24" s="263"/>
      <c r="VOH24" s="263"/>
      <c r="VOI24" s="263"/>
      <c r="VOJ24" s="263"/>
      <c r="VOK24" s="263"/>
      <c r="VOL24" s="263"/>
      <c r="VOM24" s="263"/>
      <c r="VON24" s="263"/>
      <c r="VOO24" s="263"/>
      <c r="VOP24" s="263"/>
      <c r="VOQ24" s="263"/>
      <c r="VOR24" s="263"/>
      <c r="VOS24" s="263"/>
      <c r="VOT24" s="263"/>
      <c r="VOU24" s="263"/>
      <c r="VOV24" s="263"/>
      <c r="VOW24" s="263"/>
      <c r="VOX24" s="263"/>
      <c r="VOY24" s="263"/>
      <c r="VOZ24" s="263"/>
      <c r="VPA24" s="263"/>
      <c r="VPB24" s="263"/>
      <c r="VPC24" s="263"/>
      <c r="VPD24" s="263"/>
      <c r="VPE24" s="263"/>
      <c r="VPF24" s="263"/>
      <c r="VPG24" s="263"/>
      <c r="VPH24" s="263"/>
      <c r="VPI24" s="263"/>
      <c r="VPJ24" s="263"/>
      <c r="VPK24" s="263"/>
      <c r="VPL24" s="263"/>
      <c r="VPM24" s="263"/>
      <c r="VPN24" s="263"/>
      <c r="VPO24" s="263"/>
      <c r="VPP24" s="263"/>
      <c r="VPQ24" s="263"/>
      <c r="VPR24" s="263"/>
      <c r="VPS24" s="263"/>
      <c r="VPT24" s="263"/>
      <c r="VPU24" s="263"/>
      <c r="VPV24" s="263"/>
      <c r="VPW24" s="263"/>
      <c r="VPX24" s="263"/>
      <c r="VPY24" s="263"/>
      <c r="VPZ24" s="263"/>
      <c r="VQA24" s="263"/>
      <c r="VQB24" s="263"/>
      <c r="VQC24" s="263"/>
      <c r="VQD24" s="263"/>
      <c r="VQE24" s="263"/>
      <c r="VQF24" s="263"/>
      <c r="VQG24" s="263"/>
      <c r="VQH24" s="263"/>
      <c r="VQI24" s="263"/>
      <c r="VQJ24" s="263"/>
      <c r="VQK24" s="263"/>
      <c r="VQL24" s="263"/>
      <c r="VQM24" s="263"/>
      <c r="VQN24" s="263"/>
      <c r="VQO24" s="263"/>
      <c r="VQP24" s="263"/>
      <c r="VQQ24" s="263"/>
      <c r="VQR24" s="263"/>
      <c r="VQS24" s="263"/>
      <c r="VQT24" s="263"/>
      <c r="VQU24" s="263"/>
      <c r="VQV24" s="263"/>
      <c r="VQW24" s="263"/>
      <c r="VQX24" s="263"/>
      <c r="VQY24" s="263"/>
      <c r="VQZ24" s="263"/>
      <c r="VRA24" s="263"/>
      <c r="VRB24" s="263"/>
      <c r="VRC24" s="263"/>
      <c r="VRD24" s="263"/>
      <c r="VRE24" s="263"/>
      <c r="VRF24" s="263"/>
      <c r="VRG24" s="263"/>
      <c r="VRH24" s="263"/>
      <c r="VRI24" s="263"/>
      <c r="VRJ24" s="263"/>
      <c r="VRK24" s="263"/>
      <c r="VRL24" s="263"/>
      <c r="VRM24" s="263"/>
      <c r="VRN24" s="263"/>
      <c r="VRO24" s="263"/>
      <c r="VRP24" s="263"/>
      <c r="VRQ24" s="263"/>
      <c r="VRR24" s="263"/>
      <c r="VRS24" s="263"/>
      <c r="VRT24" s="263"/>
      <c r="VRU24" s="263"/>
      <c r="VRV24" s="263"/>
      <c r="VRW24" s="263"/>
      <c r="VRX24" s="263"/>
      <c r="VRY24" s="263"/>
      <c r="VRZ24" s="263"/>
      <c r="VSA24" s="263"/>
      <c r="VSB24" s="263"/>
      <c r="VSC24" s="263"/>
      <c r="VSD24" s="263"/>
      <c r="VSE24" s="263"/>
      <c r="VSF24" s="263"/>
      <c r="VSG24" s="263"/>
      <c r="VSH24" s="263"/>
      <c r="VSI24" s="263"/>
      <c r="VSJ24" s="263"/>
      <c r="VSK24" s="263"/>
      <c r="VSL24" s="263"/>
      <c r="VSM24" s="263"/>
      <c r="VSN24" s="263"/>
      <c r="VSO24" s="263"/>
      <c r="VSP24" s="263"/>
      <c r="VSQ24" s="263"/>
      <c r="VSR24" s="263"/>
      <c r="VSS24" s="263"/>
      <c r="VST24" s="263"/>
      <c r="VSU24" s="263"/>
      <c r="VSV24" s="263"/>
      <c r="VSW24" s="263"/>
      <c r="VSX24" s="263"/>
      <c r="VSY24" s="263"/>
      <c r="VSZ24" s="263"/>
      <c r="VTA24" s="263"/>
      <c r="VTB24" s="263"/>
      <c r="VTC24" s="263"/>
      <c r="VTD24" s="263"/>
      <c r="VTE24" s="263"/>
      <c r="VTF24" s="263"/>
      <c r="VTG24" s="263"/>
      <c r="VTH24" s="263"/>
      <c r="VTI24" s="263"/>
      <c r="VTJ24" s="263"/>
      <c r="VTK24" s="263"/>
      <c r="VTL24" s="263"/>
      <c r="VTM24" s="263"/>
      <c r="VTN24" s="263"/>
      <c r="VTO24" s="263"/>
      <c r="VTP24" s="263"/>
      <c r="VTQ24" s="263"/>
      <c r="VTR24" s="263"/>
      <c r="VTS24" s="263"/>
      <c r="VTT24" s="263"/>
      <c r="VTU24" s="263"/>
      <c r="VTV24" s="263"/>
      <c r="VTW24" s="263"/>
      <c r="VTX24" s="263"/>
      <c r="VTY24" s="263"/>
      <c r="VTZ24" s="263"/>
      <c r="VUA24" s="263"/>
      <c r="VUB24" s="263"/>
      <c r="VUC24" s="263"/>
      <c r="VUD24" s="263"/>
      <c r="VUE24" s="263"/>
      <c r="VUF24" s="263"/>
      <c r="VUG24" s="263"/>
      <c r="VUH24" s="263"/>
      <c r="VUI24" s="263"/>
      <c r="VUJ24" s="263"/>
      <c r="VUK24" s="263"/>
      <c r="VUL24" s="263"/>
      <c r="VUM24" s="263"/>
      <c r="VUN24" s="263"/>
      <c r="VUO24" s="263"/>
      <c r="VUP24" s="263"/>
      <c r="VUQ24" s="263"/>
      <c r="VUR24" s="263"/>
      <c r="VUS24" s="263"/>
      <c r="VUT24" s="263"/>
      <c r="VUU24" s="263"/>
      <c r="VUV24" s="263"/>
      <c r="VUW24" s="263"/>
      <c r="VUX24" s="263"/>
      <c r="VUY24" s="263"/>
      <c r="VUZ24" s="263"/>
      <c r="VVA24" s="263"/>
      <c r="VVB24" s="263"/>
      <c r="VVC24" s="263"/>
      <c r="VVD24" s="263"/>
      <c r="VVE24" s="263"/>
      <c r="VVF24" s="263"/>
      <c r="VVG24" s="263"/>
      <c r="VVH24" s="263"/>
      <c r="VVI24" s="263"/>
      <c r="VVJ24" s="263"/>
      <c r="VVK24" s="263"/>
      <c r="VVL24" s="263"/>
      <c r="VVM24" s="263"/>
      <c r="VVN24" s="263"/>
      <c r="VVO24" s="263"/>
      <c r="VVP24" s="263"/>
      <c r="VVQ24" s="263"/>
      <c r="VVR24" s="263"/>
      <c r="VVS24" s="263"/>
      <c r="VVT24" s="263"/>
      <c r="VVU24" s="263"/>
      <c r="VVV24" s="263"/>
      <c r="VVW24" s="263"/>
      <c r="VVX24" s="263"/>
      <c r="VVY24" s="263"/>
      <c r="VVZ24" s="263"/>
      <c r="VWA24" s="263"/>
      <c r="VWB24" s="263"/>
      <c r="VWC24" s="263"/>
      <c r="VWD24" s="263"/>
      <c r="VWE24" s="263"/>
      <c r="VWF24" s="263"/>
      <c r="VWG24" s="263"/>
      <c r="VWH24" s="263"/>
      <c r="VWI24" s="263"/>
      <c r="VWJ24" s="263"/>
      <c r="VWK24" s="263"/>
      <c r="VWL24" s="263"/>
      <c r="VWM24" s="263"/>
      <c r="VWN24" s="263"/>
      <c r="VWO24" s="263"/>
      <c r="VWP24" s="263"/>
      <c r="VWQ24" s="263"/>
      <c r="VWR24" s="263"/>
      <c r="VWS24" s="263"/>
      <c r="VWT24" s="263"/>
      <c r="VWU24" s="263"/>
      <c r="VWV24" s="263"/>
      <c r="VWW24" s="263"/>
      <c r="VWX24" s="263"/>
      <c r="VWY24" s="263"/>
      <c r="VWZ24" s="263"/>
      <c r="VXA24" s="263"/>
      <c r="VXB24" s="263"/>
      <c r="VXC24" s="263"/>
      <c r="VXD24" s="263"/>
      <c r="VXE24" s="263"/>
      <c r="VXF24" s="263"/>
      <c r="VXG24" s="263"/>
      <c r="VXH24" s="263"/>
      <c r="VXI24" s="263"/>
      <c r="VXJ24" s="263"/>
      <c r="VXK24" s="263"/>
      <c r="VXL24" s="263"/>
      <c r="VXM24" s="263"/>
      <c r="VXN24" s="263"/>
      <c r="VXO24" s="263"/>
      <c r="VXP24" s="263"/>
      <c r="VXQ24" s="263"/>
      <c r="VXR24" s="263"/>
      <c r="VXS24" s="263"/>
      <c r="VXT24" s="263"/>
      <c r="VXU24" s="263"/>
      <c r="VXV24" s="263"/>
      <c r="VXW24" s="263"/>
      <c r="VXX24" s="263"/>
      <c r="VXY24" s="263"/>
      <c r="VXZ24" s="263"/>
      <c r="VYA24" s="263"/>
      <c r="VYB24" s="263"/>
      <c r="VYC24" s="263"/>
      <c r="VYD24" s="263"/>
      <c r="VYE24" s="263"/>
      <c r="VYF24" s="263"/>
      <c r="VYG24" s="263"/>
      <c r="VYH24" s="263"/>
      <c r="VYI24" s="263"/>
      <c r="VYJ24" s="263"/>
      <c r="VYK24" s="263"/>
      <c r="VYL24" s="263"/>
      <c r="VYM24" s="263"/>
      <c r="VYN24" s="263"/>
      <c r="VYO24" s="263"/>
      <c r="VYP24" s="263"/>
      <c r="VYQ24" s="263"/>
      <c r="VYR24" s="263"/>
      <c r="VYS24" s="263"/>
      <c r="VYT24" s="263"/>
      <c r="VYU24" s="263"/>
      <c r="VYV24" s="263"/>
      <c r="VYW24" s="263"/>
      <c r="VYX24" s="263"/>
      <c r="VYY24" s="263"/>
      <c r="VYZ24" s="263"/>
      <c r="VZA24" s="263"/>
      <c r="VZB24" s="263"/>
      <c r="VZC24" s="263"/>
      <c r="VZD24" s="263"/>
      <c r="VZE24" s="263"/>
      <c r="VZF24" s="263"/>
      <c r="VZG24" s="263"/>
      <c r="VZH24" s="263"/>
      <c r="VZI24" s="263"/>
      <c r="VZJ24" s="263"/>
      <c r="VZK24" s="263"/>
      <c r="VZL24" s="263"/>
      <c r="VZM24" s="263"/>
      <c r="VZN24" s="263"/>
      <c r="VZO24" s="263"/>
      <c r="VZP24" s="263"/>
      <c r="VZQ24" s="263"/>
      <c r="VZR24" s="263"/>
      <c r="VZS24" s="263"/>
      <c r="VZT24" s="263"/>
      <c r="VZU24" s="263"/>
      <c r="VZV24" s="263"/>
      <c r="VZW24" s="263"/>
      <c r="VZX24" s="263"/>
      <c r="VZY24" s="263"/>
      <c r="VZZ24" s="263"/>
      <c r="WAA24" s="263"/>
      <c r="WAB24" s="263"/>
      <c r="WAC24" s="263"/>
      <c r="WAD24" s="263"/>
      <c r="WAE24" s="263"/>
      <c r="WAF24" s="263"/>
      <c r="WAG24" s="263"/>
      <c r="WAH24" s="263"/>
      <c r="WAI24" s="263"/>
      <c r="WAJ24" s="263"/>
      <c r="WAK24" s="263"/>
      <c r="WAL24" s="263"/>
      <c r="WAM24" s="263"/>
      <c r="WAN24" s="263"/>
      <c r="WAO24" s="263"/>
      <c r="WAP24" s="263"/>
      <c r="WAQ24" s="263"/>
      <c r="WAR24" s="263"/>
      <c r="WAS24" s="263"/>
      <c r="WAT24" s="263"/>
      <c r="WAU24" s="263"/>
      <c r="WAV24" s="263"/>
      <c r="WAW24" s="263"/>
      <c r="WAX24" s="263"/>
      <c r="WAY24" s="263"/>
      <c r="WAZ24" s="263"/>
      <c r="WBA24" s="263"/>
      <c r="WBB24" s="263"/>
      <c r="WBC24" s="263"/>
      <c r="WBD24" s="263"/>
      <c r="WBE24" s="263"/>
      <c r="WBF24" s="263"/>
      <c r="WBG24" s="263"/>
      <c r="WBH24" s="263"/>
      <c r="WBI24" s="263"/>
      <c r="WBJ24" s="263"/>
      <c r="WBK24" s="263"/>
      <c r="WBL24" s="263"/>
      <c r="WBM24" s="263"/>
      <c r="WBN24" s="263"/>
      <c r="WBO24" s="263"/>
      <c r="WBP24" s="263"/>
      <c r="WBQ24" s="263"/>
      <c r="WBR24" s="263"/>
      <c r="WBS24" s="263"/>
      <c r="WBT24" s="263"/>
      <c r="WBU24" s="263"/>
      <c r="WBV24" s="263"/>
      <c r="WBW24" s="263"/>
      <c r="WBX24" s="263"/>
      <c r="WBY24" s="263"/>
      <c r="WBZ24" s="263"/>
      <c r="WCA24" s="263"/>
      <c r="WCB24" s="263"/>
      <c r="WCC24" s="263"/>
      <c r="WCD24" s="263"/>
      <c r="WCE24" s="263"/>
      <c r="WCF24" s="263"/>
      <c r="WCG24" s="263"/>
      <c r="WCH24" s="263"/>
      <c r="WCI24" s="263"/>
      <c r="WCJ24" s="263"/>
      <c r="WCK24" s="263"/>
      <c r="WCL24" s="263"/>
      <c r="WCM24" s="263"/>
      <c r="WCN24" s="263"/>
      <c r="WCO24" s="263"/>
      <c r="WCP24" s="263"/>
      <c r="WCQ24" s="263"/>
      <c r="WCR24" s="263"/>
      <c r="WCS24" s="263"/>
      <c r="WCT24" s="263"/>
      <c r="WCU24" s="263"/>
      <c r="WCV24" s="263"/>
      <c r="WCW24" s="263"/>
      <c r="WCX24" s="263"/>
      <c r="WCY24" s="263"/>
      <c r="WCZ24" s="263"/>
      <c r="WDA24" s="263"/>
      <c r="WDB24" s="263"/>
      <c r="WDC24" s="263"/>
      <c r="WDD24" s="263"/>
      <c r="WDE24" s="263"/>
      <c r="WDF24" s="263"/>
      <c r="WDG24" s="263"/>
      <c r="WDH24" s="263"/>
      <c r="WDI24" s="263"/>
      <c r="WDJ24" s="263"/>
      <c r="WDK24" s="263"/>
      <c r="WDL24" s="263"/>
      <c r="WDM24" s="263"/>
      <c r="WDN24" s="263"/>
      <c r="WDO24" s="263"/>
      <c r="WDP24" s="263"/>
      <c r="WDQ24" s="263"/>
      <c r="WDR24" s="263"/>
      <c r="WDS24" s="263"/>
      <c r="WDT24" s="263"/>
      <c r="WDU24" s="263"/>
      <c r="WDV24" s="263"/>
      <c r="WDW24" s="263"/>
      <c r="WDX24" s="263"/>
      <c r="WDY24" s="263"/>
      <c r="WDZ24" s="263"/>
      <c r="WEA24" s="263"/>
      <c r="WEB24" s="263"/>
      <c r="WEC24" s="263"/>
      <c r="WED24" s="263"/>
      <c r="WEE24" s="263"/>
      <c r="WEF24" s="263"/>
      <c r="WEG24" s="263"/>
      <c r="WEH24" s="263"/>
      <c r="WEI24" s="263"/>
      <c r="WEJ24" s="263"/>
      <c r="WEK24" s="263"/>
      <c r="WEL24" s="263"/>
      <c r="WEM24" s="263"/>
      <c r="WEN24" s="263"/>
      <c r="WEO24" s="263"/>
      <c r="WEP24" s="263"/>
      <c r="WEQ24" s="263"/>
      <c r="WER24" s="263"/>
      <c r="WES24" s="263"/>
      <c r="WET24" s="263"/>
      <c r="WEU24" s="263"/>
      <c r="WEV24" s="263"/>
      <c r="WEW24" s="263"/>
      <c r="WEX24" s="263"/>
      <c r="WEY24" s="263"/>
      <c r="WEZ24" s="263"/>
      <c r="WFA24" s="263"/>
      <c r="WFB24" s="263"/>
      <c r="WFC24" s="263"/>
      <c r="WFD24" s="263"/>
      <c r="WFE24" s="263"/>
      <c r="WFF24" s="263"/>
      <c r="WFG24" s="263"/>
      <c r="WFH24" s="263"/>
      <c r="WFI24" s="263"/>
      <c r="WFJ24" s="263"/>
      <c r="WFK24" s="263"/>
      <c r="WFL24" s="263"/>
      <c r="WFM24" s="263"/>
      <c r="WFN24" s="263"/>
      <c r="WFO24" s="263"/>
      <c r="WFP24" s="263"/>
      <c r="WFQ24" s="263"/>
      <c r="WFR24" s="263"/>
      <c r="WFS24" s="263"/>
      <c r="WFT24" s="263"/>
      <c r="WFU24" s="263"/>
      <c r="WFV24" s="263"/>
      <c r="WFW24" s="263"/>
      <c r="WFX24" s="263"/>
      <c r="WFY24" s="263"/>
      <c r="WFZ24" s="263"/>
      <c r="WGA24" s="263"/>
      <c r="WGB24" s="263"/>
      <c r="WGC24" s="263"/>
      <c r="WGD24" s="263"/>
      <c r="WGE24" s="263"/>
      <c r="WGF24" s="263"/>
      <c r="WGG24" s="263"/>
      <c r="WGH24" s="263"/>
      <c r="WGI24" s="263"/>
      <c r="WGJ24" s="263"/>
      <c r="WGK24" s="263"/>
      <c r="WGL24" s="263"/>
      <c r="WGM24" s="263"/>
      <c r="WGN24" s="263"/>
      <c r="WGO24" s="263"/>
      <c r="WGP24" s="263"/>
      <c r="WGQ24" s="263"/>
      <c r="WGR24" s="263"/>
      <c r="WGS24" s="263"/>
      <c r="WGT24" s="263"/>
      <c r="WGU24" s="263"/>
      <c r="WGV24" s="263"/>
      <c r="WGW24" s="263"/>
      <c r="WGX24" s="263"/>
      <c r="WGY24" s="263"/>
      <c r="WGZ24" s="263"/>
      <c r="WHA24" s="263"/>
      <c r="WHB24" s="263"/>
      <c r="WHC24" s="263"/>
      <c r="WHD24" s="263"/>
      <c r="WHE24" s="263"/>
      <c r="WHF24" s="263"/>
      <c r="WHG24" s="263"/>
      <c r="WHH24" s="263"/>
      <c r="WHI24" s="263"/>
      <c r="WHJ24" s="263"/>
      <c r="WHK24" s="263"/>
      <c r="WHL24" s="263"/>
      <c r="WHM24" s="263"/>
      <c r="WHN24" s="263"/>
      <c r="WHO24" s="263"/>
      <c r="WHP24" s="263"/>
      <c r="WHQ24" s="263"/>
      <c r="WHR24" s="263"/>
      <c r="WHS24" s="263"/>
      <c r="WHT24" s="263"/>
      <c r="WHU24" s="263"/>
      <c r="WHV24" s="263"/>
      <c r="WHW24" s="263"/>
      <c r="WHX24" s="263"/>
      <c r="WHY24" s="263"/>
      <c r="WHZ24" s="263"/>
      <c r="WIA24" s="263"/>
      <c r="WIB24" s="263"/>
      <c r="WIC24" s="263"/>
      <c r="WID24" s="263"/>
      <c r="WIE24" s="263"/>
      <c r="WIF24" s="263"/>
      <c r="WIG24" s="263"/>
      <c r="WIH24" s="263"/>
      <c r="WII24" s="263"/>
      <c r="WIJ24" s="263"/>
      <c r="WIK24" s="263"/>
      <c r="WIL24" s="263"/>
      <c r="WIM24" s="263"/>
      <c r="WIN24" s="263"/>
      <c r="WIO24" s="263"/>
      <c r="WIP24" s="263"/>
      <c r="WIQ24" s="263"/>
      <c r="WIR24" s="263"/>
      <c r="WIS24" s="263"/>
      <c r="WIT24" s="263"/>
      <c r="WIU24" s="263"/>
      <c r="WIV24" s="263"/>
      <c r="WIW24" s="263"/>
      <c r="WIX24" s="263"/>
      <c r="WIY24" s="263"/>
      <c r="WIZ24" s="263"/>
      <c r="WJA24" s="263"/>
      <c r="WJB24" s="263"/>
      <c r="WJC24" s="263"/>
      <c r="WJD24" s="263"/>
      <c r="WJE24" s="263"/>
      <c r="WJF24" s="263"/>
      <c r="WJG24" s="263"/>
      <c r="WJH24" s="263"/>
      <c r="WJI24" s="263"/>
      <c r="WJJ24" s="263"/>
      <c r="WJK24" s="263"/>
      <c r="WJL24" s="263"/>
      <c r="WJM24" s="263"/>
      <c r="WJN24" s="263"/>
      <c r="WJO24" s="263"/>
      <c r="WJP24" s="263"/>
      <c r="WJQ24" s="263"/>
      <c r="WJR24" s="263"/>
      <c r="WJS24" s="263"/>
      <c r="WJT24" s="263"/>
      <c r="WJU24" s="263"/>
      <c r="WJV24" s="263"/>
      <c r="WJW24" s="263"/>
      <c r="WJX24" s="263"/>
      <c r="WJY24" s="263"/>
      <c r="WJZ24" s="263"/>
      <c r="WKA24" s="263"/>
      <c r="WKB24" s="263"/>
      <c r="WKC24" s="263"/>
      <c r="WKD24" s="263"/>
      <c r="WKE24" s="263"/>
      <c r="WKF24" s="263"/>
      <c r="WKG24" s="263"/>
      <c r="WKH24" s="263"/>
      <c r="WKI24" s="263"/>
      <c r="WKJ24" s="263"/>
      <c r="WKK24" s="263"/>
      <c r="WKL24" s="263"/>
      <c r="WKM24" s="263"/>
      <c r="WKN24" s="263"/>
      <c r="WKO24" s="263"/>
      <c r="WKP24" s="263"/>
      <c r="WKQ24" s="263"/>
      <c r="WKR24" s="263"/>
      <c r="WKS24" s="263"/>
      <c r="WKT24" s="263"/>
      <c r="WKU24" s="263"/>
      <c r="WKV24" s="263"/>
      <c r="WKW24" s="263"/>
      <c r="WKX24" s="263"/>
      <c r="WKY24" s="263"/>
      <c r="WKZ24" s="263"/>
      <c r="WLA24" s="263"/>
      <c r="WLB24" s="263"/>
      <c r="WLC24" s="263"/>
      <c r="WLD24" s="263"/>
      <c r="WLE24" s="263"/>
      <c r="WLF24" s="263"/>
      <c r="WLG24" s="263"/>
      <c r="WLH24" s="263"/>
      <c r="WLI24" s="263"/>
      <c r="WLJ24" s="263"/>
      <c r="WLK24" s="263"/>
      <c r="WLL24" s="263"/>
      <c r="WLM24" s="263"/>
      <c r="WLN24" s="263"/>
      <c r="WLO24" s="263"/>
      <c r="WLP24" s="263"/>
      <c r="WLQ24" s="263"/>
      <c r="WLR24" s="263"/>
      <c r="WLS24" s="263"/>
      <c r="WLT24" s="263"/>
      <c r="WLU24" s="263"/>
      <c r="WLV24" s="263"/>
      <c r="WLW24" s="263"/>
      <c r="WLX24" s="263"/>
      <c r="WLY24" s="263"/>
      <c r="WLZ24" s="263"/>
      <c r="WMA24" s="263"/>
      <c r="WMB24" s="263"/>
      <c r="WMC24" s="263"/>
      <c r="WMD24" s="263"/>
      <c r="WME24" s="263"/>
      <c r="WMF24" s="263"/>
      <c r="WMG24" s="263"/>
      <c r="WMH24" s="263"/>
      <c r="WMI24" s="263"/>
      <c r="WMJ24" s="263"/>
      <c r="WMK24" s="263"/>
      <c r="WML24" s="263"/>
      <c r="WMM24" s="263"/>
      <c r="WMN24" s="263"/>
      <c r="WMO24" s="263"/>
      <c r="WMP24" s="263"/>
      <c r="WMQ24" s="263"/>
      <c r="WMR24" s="263"/>
      <c r="WMS24" s="263"/>
      <c r="WMT24" s="263"/>
      <c r="WMU24" s="263"/>
      <c r="WMV24" s="263"/>
      <c r="WMW24" s="263"/>
      <c r="WMX24" s="263"/>
      <c r="WMY24" s="263"/>
      <c r="WMZ24" s="263"/>
      <c r="WNA24" s="263"/>
      <c r="WNB24" s="263"/>
      <c r="WNC24" s="263"/>
      <c r="WND24" s="263"/>
      <c r="WNE24" s="263"/>
      <c r="WNF24" s="263"/>
      <c r="WNG24" s="263"/>
      <c r="WNH24" s="263"/>
      <c r="WNI24" s="263"/>
      <c r="WNJ24" s="263"/>
      <c r="WNK24" s="263"/>
      <c r="WNL24" s="263"/>
      <c r="WNM24" s="263"/>
      <c r="WNN24" s="263"/>
      <c r="WNO24" s="263"/>
      <c r="WNP24" s="263"/>
      <c r="WNQ24" s="263"/>
      <c r="WNR24" s="263"/>
      <c r="WNS24" s="263"/>
      <c r="WNT24" s="263"/>
      <c r="WNU24" s="263"/>
      <c r="WNV24" s="263"/>
      <c r="WNW24" s="263"/>
      <c r="WNX24" s="263"/>
      <c r="WNY24" s="263"/>
      <c r="WNZ24" s="263"/>
      <c r="WOA24" s="263"/>
      <c r="WOB24" s="263"/>
      <c r="WOC24" s="263"/>
      <c r="WOD24" s="263"/>
      <c r="WOE24" s="263"/>
      <c r="WOF24" s="263"/>
      <c r="WOG24" s="263"/>
      <c r="WOH24" s="263"/>
      <c r="WOI24" s="263"/>
      <c r="WOJ24" s="263"/>
      <c r="WOK24" s="263"/>
      <c r="WOL24" s="263"/>
      <c r="WOM24" s="263"/>
      <c r="WON24" s="263"/>
      <c r="WOO24" s="263"/>
      <c r="WOP24" s="263"/>
      <c r="WOQ24" s="263"/>
      <c r="WOR24" s="263"/>
      <c r="WOS24" s="263"/>
      <c r="WOT24" s="263"/>
      <c r="WOU24" s="263"/>
      <c r="WOV24" s="263"/>
      <c r="WOW24" s="263"/>
      <c r="WOX24" s="263"/>
      <c r="WOY24" s="263"/>
      <c r="WOZ24" s="263"/>
      <c r="WPA24" s="263"/>
      <c r="WPB24" s="263"/>
      <c r="WPC24" s="263"/>
      <c r="WPD24" s="263"/>
      <c r="WPE24" s="263"/>
      <c r="WPF24" s="263"/>
      <c r="WPG24" s="263"/>
      <c r="WPH24" s="263"/>
      <c r="WPI24" s="263"/>
      <c r="WPJ24" s="263"/>
      <c r="WPK24" s="263"/>
      <c r="WPL24" s="263"/>
      <c r="WPM24" s="263"/>
      <c r="WPN24" s="263"/>
      <c r="WPO24" s="263"/>
      <c r="WPP24" s="263"/>
      <c r="WPQ24" s="263"/>
      <c r="WPR24" s="263"/>
      <c r="WPS24" s="263"/>
      <c r="WPT24" s="263"/>
      <c r="WPU24" s="263"/>
      <c r="WPV24" s="263"/>
      <c r="WPW24" s="263"/>
      <c r="WPX24" s="263"/>
      <c r="WPY24" s="263"/>
      <c r="WPZ24" s="263"/>
      <c r="WQA24" s="263"/>
      <c r="WQB24" s="263"/>
      <c r="WQC24" s="263"/>
      <c r="WQD24" s="263"/>
      <c r="WQE24" s="263"/>
      <c r="WQF24" s="263"/>
      <c r="WQG24" s="263"/>
      <c r="WQH24" s="263"/>
      <c r="WQI24" s="263"/>
      <c r="WQJ24" s="263"/>
      <c r="WQK24" s="263"/>
      <c r="WQL24" s="263"/>
      <c r="WQM24" s="263"/>
      <c r="WQN24" s="263"/>
      <c r="WQO24" s="263"/>
      <c r="WQP24" s="263"/>
      <c r="WQQ24" s="263"/>
      <c r="WQR24" s="263"/>
      <c r="WQS24" s="263"/>
      <c r="WQT24" s="263"/>
      <c r="WQU24" s="263"/>
      <c r="WQV24" s="263"/>
      <c r="WQW24" s="263"/>
      <c r="WQX24" s="263"/>
      <c r="WQY24" s="263"/>
      <c r="WQZ24" s="263"/>
      <c r="WRA24" s="263"/>
      <c r="WRB24" s="263"/>
      <c r="WRC24" s="263"/>
      <c r="WRD24" s="263"/>
      <c r="WRE24" s="263"/>
      <c r="WRF24" s="263"/>
      <c r="WRG24" s="263"/>
      <c r="WRH24" s="263"/>
      <c r="WRI24" s="263"/>
      <c r="WRJ24" s="263"/>
      <c r="WRK24" s="263"/>
      <c r="WRL24" s="263"/>
      <c r="WRM24" s="263"/>
      <c r="WRN24" s="263"/>
      <c r="WRO24" s="263"/>
      <c r="WRP24" s="263"/>
      <c r="WRQ24" s="263"/>
      <c r="WRR24" s="263"/>
      <c r="WRS24" s="263"/>
      <c r="WRT24" s="263"/>
      <c r="WRU24" s="263"/>
      <c r="WRV24" s="263"/>
      <c r="WRW24" s="263"/>
      <c r="WRX24" s="263"/>
      <c r="WRY24" s="263"/>
      <c r="WRZ24" s="263"/>
      <c r="WSA24" s="263"/>
      <c r="WSB24" s="263"/>
      <c r="WSC24" s="263"/>
      <c r="WSD24" s="263"/>
      <c r="WSE24" s="263"/>
      <c r="WSF24" s="263"/>
      <c r="WSG24" s="263"/>
      <c r="WSH24" s="263"/>
      <c r="WSI24" s="263"/>
      <c r="WSJ24" s="263"/>
      <c r="WSK24" s="263"/>
      <c r="WSL24" s="263"/>
      <c r="WSM24" s="263"/>
      <c r="WSN24" s="263"/>
      <c r="WSO24" s="263"/>
      <c r="WSP24" s="263"/>
      <c r="WSQ24" s="263"/>
      <c r="WSR24" s="263"/>
      <c r="WSS24" s="263"/>
      <c r="WST24" s="263"/>
      <c r="WSU24" s="263"/>
      <c r="WSV24" s="263"/>
      <c r="WSW24" s="263"/>
      <c r="WSX24" s="263"/>
      <c r="WSY24" s="263"/>
      <c r="WSZ24" s="263"/>
      <c r="WTA24" s="263"/>
      <c r="WTB24" s="263"/>
      <c r="WTC24" s="263"/>
      <c r="WTD24" s="263"/>
      <c r="WTE24" s="263"/>
      <c r="WTF24" s="263"/>
      <c r="WTG24" s="263"/>
      <c r="WTH24" s="263"/>
      <c r="WTI24" s="263"/>
      <c r="WTJ24" s="263"/>
      <c r="WTK24" s="263"/>
      <c r="WTL24" s="263"/>
      <c r="WTM24" s="263"/>
      <c r="WTN24" s="263"/>
      <c r="WTO24" s="263"/>
      <c r="WTP24" s="263"/>
      <c r="WTQ24" s="263"/>
      <c r="WTR24" s="263"/>
      <c r="WTS24" s="263"/>
      <c r="WTT24" s="263"/>
      <c r="WTU24" s="263"/>
      <c r="WTV24" s="263"/>
      <c r="WTW24" s="263"/>
      <c r="WTX24" s="263"/>
      <c r="WTY24" s="263"/>
      <c r="WTZ24" s="263"/>
      <c r="WUA24" s="263"/>
      <c r="WUB24" s="263"/>
      <c r="WUC24" s="263"/>
      <c r="WUD24" s="263"/>
      <c r="WUE24" s="263"/>
      <c r="WUF24" s="263"/>
      <c r="WUG24" s="263"/>
      <c r="WUH24" s="263"/>
      <c r="WUI24" s="263"/>
      <c r="WUJ24" s="263"/>
      <c r="WUK24" s="263"/>
      <c r="WUL24" s="263"/>
      <c r="WUM24" s="263"/>
      <c r="WUN24" s="263"/>
      <c r="WUO24" s="263"/>
      <c r="WUP24" s="263"/>
      <c r="WUQ24" s="263"/>
      <c r="WUR24" s="263"/>
      <c r="WUS24" s="263"/>
      <c r="WUT24" s="263"/>
      <c r="WUU24" s="263"/>
      <c r="WUV24" s="263"/>
      <c r="WUW24" s="263"/>
      <c r="WUX24" s="263"/>
      <c r="WUY24" s="263"/>
      <c r="WUZ24" s="263"/>
      <c r="WVA24" s="263"/>
      <c r="WVB24" s="263"/>
      <c r="WVC24" s="263"/>
      <c r="WVD24" s="263"/>
      <c r="WVE24" s="263"/>
      <c r="WVF24" s="263"/>
      <c r="WVG24" s="263"/>
      <c r="WVH24" s="263"/>
      <c r="WVI24" s="263"/>
      <c r="WVJ24" s="263"/>
      <c r="WVK24" s="263"/>
      <c r="WVL24" s="263"/>
      <c r="WVM24" s="263"/>
      <c r="WVN24" s="263"/>
      <c r="WVO24" s="263"/>
      <c r="WVP24" s="263"/>
      <c r="WVQ24" s="263"/>
      <c r="WVR24" s="263"/>
      <c r="WVS24" s="263"/>
      <c r="WVT24" s="263"/>
      <c r="WVU24" s="263"/>
      <c r="WVV24" s="263"/>
      <c r="WVW24" s="263"/>
      <c r="WVX24" s="263"/>
      <c r="WVY24" s="263"/>
      <c r="WVZ24" s="263"/>
      <c r="WWA24" s="263"/>
      <c r="WWB24" s="263"/>
      <c r="WWC24" s="263"/>
      <c r="WWD24" s="263"/>
      <c r="WWE24" s="263"/>
      <c r="WWF24" s="263"/>
      <c r="WWG24" s="263"/>
      <c r="WWH24" s="263"/>
      <c r="WWI24" s="263"/>
      <c r="WWJ24" s="263"/>
      <c r="WWK24" s="263"/>
      <c r="WWL24" s="263"/>
      <c r="WWM24" s="263"/>
      <c r="WWN24" s="263"/>
      <c r="WWO24" s="263"/>
      <c r="WWP24" s="263"/>
      <c r="WWQ24" s="263"/>
      <c r="WWR24" s="263"/>
      <c r="WWS24" s="263"/>
      <c r="WWT24" s="263"/>
      <c r="WWU24" s="263"/>
      <c r="WWV24" s="263"/>
      <c r="WWW24" s="263"/>
      <c r="WWX24" s="263"/>
      <c r="WWY24" s="263"/>
      <c r="WWZ24" s="263"/>
      <c r="WXA24" s="263"/>
      <c r="WXB24" s="263"/>
      <c r="WXC24" s="263"/>
      <c r="WXD24" s="263"/>
      <c r="WXE24" s="263"/>
      <c r="WXF24" s="263"/>
      <c r="WXG24" s="263"/>
      <c r="WXH24" s="263"/>
      <c r="WXI24" s="263"/>
      <c r="WXJ24" s="263"/>
      <c r="WXK24" s="263"/>
      <c r="WXL24" s="263"/>
      <c r="WXM24" s="263"/>
      <c r="WXN24" s="263"/>
      <c r="WXO24" s="263"/>
      <c r="WXP24" s="263"/>
      <c r="WXQ24" s="263"/>
      <c r="WXR24" s="263"/>
      <c r="WXS24" s="263"/>
      <c r="WXT24" s="263"/>
      <c r="WXU24" s="263"/>
      <c r="WXV24" s="263"/>
      <c r="WXW24" s="263"/>
      <c r="WXX24" s="263"/>
      <c r="WXY24" s="263"/>
      <c r="WXZ24" s="263"/>
      <c r="WYA24" s="263"/>
      <c r="WYB24" s="263"/>
      <c r="WYC24" s="263"/>
      <c r="WYD24" s="263"/>
      <c r="WYE24" s="263"/>
      <c r="WYF24" s="263"/>
      <c r="WYG24" s="263"/>
      <c r="WYH24" s="263"/>
      <c r="WYI24" s="263"/>
      <c r="WYJ24" s="263"/>
      <c r="WYK24" s="263"/>
      <c r="WYL24" s="263"/>
      <c r="WYM24" s="263"/>
      <c r="WYN24" s="263"/>
      <c r="WYO24" s="263"/>
      <c r="WYP24" s="263"/>
      <c r="WYQ24" s="263"/>
      <c r="WYR24" s="263"/>
      <c r="WYS24" s="263"/>
      <c r="WYT24" s="263"/>
      <c r="WYU24" s="263"/>
      <c r="WYV24" s="263"/>
      <c r="WYW24" s="263"/>
      <c r="WYX24" s="263"/>
      <c r="WYY24" s="263"/>
      <c r="WYZ24" s="263"/>
      <c r="WZA24" s="263"/>
      <c r="WZB24" s="263"/>
      <c r="WZC24" s="263"/>
      <c r="WZD24" s="263"/>
      <c r="WZE24" s="263"/>
      <c r="WZF24" s="263"/>
      <c r="WZG24" s="263"/>
      <c r="WZH24" s="263"/>
      <c r="WZI24" s="263"/>
      <c r="WZJ24" s="263"/>
      <c r="WZK24" s="263"/>
      <c r="WZL24" s="263"/>
      <c r="WZM24" s="263"/>
      <c r="WZN24" s="263"/>
      <c r="WZO24" s="263"/>
      <c r="WZP24" s="263"/>
      <c r="WZQ24" s="263"/>
      <c r="WZR24" s="263"/>
      <c r="WZS24" s="263"/>
      <c r="WZT24" s="263"/>
      <c r="WZU24" s="263"/>
      <c r="WZV24" s="263"/>
      <c r="WZW24" s="263"/>
      <c r="WZX24" s="263"/>
      <c r="WZY24" s="263"/>
      <c r="WZZ24" s="263"/>
      <c r="XAA24" s="263"/>
      <c r="XAB24" s="263"/>
      <c r="XAC24" s="263"/>
      <c r="XAD24" s="263"/>
      <c r="XAE24" s="263"/>
      <c r="XAF24" s="263"/>
      <c r="XAG24" s="263"/>
      <c r="XAH24" s="263"/>
      <c r="XAI24" s="263"/>
      <c r="XAJ24" s="263"/>
      <c r="XAK24" s="263"/>
      <c r="XAL24" s="263"/>
      <c r="XAM24" s="263"/>
      <c r="XAN24" s="263"/>
      <c r="XAO24" s="263"/>
      <c r="XAP24" s="263"/>
      <c r="XAQ24" s="263"/>
      <c r="XAR24" s="263"/>
      <c r="XAS24" s="263"/>
      <c r="XAT24" s="263"/>
      <c r="XAU24" s="263"/>
      <c r="XAV24" s="263"/>
      <c r="XAW24" s="263"/>
      <c r="XAX24" s="263"/>
      <c r="XAY24" s="263"/>
      <c r="XAZ24" s="263"/>
      <c r="XBA24" s="263"/>
      <c r="XBB24" s="263"/>
      <c r="XBC24" s="263"/>
      <c r="XBD24" s="263"/>
      <c r="XBE24" s="263"/>
      <c r="XBF24" s="263"/>
      <c r="XBG24" s="263"/>
      <c r="XBH24" s="263"/>
      <c r="XBI24" s="263"/>
      <c r="XBJ24" s="263"/>
      <c r="XBK24" s="263"/>
      <c r="XBL24" s="263"/>
      <c r="XBM24" s="263"/>
      <c r="XBN24" s="263"/>
      <c r="XBO24" s="263"/>
      <c r="XBP24" s="263"/>
      <c r="XBQ24" s="263"/>
      <c r="XBR24" s="263"/>
      <c r="XBS24" s="263"/>
      <c r="XBT24" s="263"/>
      <c r="XBU24" s="263"/>
      <c r="XBV24" s="263"/>
      <c r="XBW24" s="263"/>
      <c r="XBX24" s="263"/>
      <c r="XBY24" s="263"/>
      <c r="XBZ24" s="263"/>
      <c r="XCA24" s="263"/>
      <c r="XCB24" s="263"/>
      <c r="XCC24" s="263"/>
      <c r="XCD24" s="263"/>
      <c r="XCE24" s="263"/>
      <c r="XCF24" s="263"/>
      <c r="XCG24" s="263"/>
      <c r="XCH24" s="263"/>
      <c r="XCI24" s="263"/>
      <c r="XCJ24" s="263"/>
      <c r="XCK24" s="263"/>
      <c r="XCL24" s="263"/>
      <c r="XCM24" s="263"/>
      <c r="XCN24" s="263"/>
      <c r="XCO24" s="263"/>
      <c r="XCP24" s="263"/>
      <c r="XCQ24" s="263"/>
      <c r="XCR24" s="263"/>
      <c r="XCS24" s="263"/>
      <c r="XCT24" s="263"/>
      <c r="XCU24" s="263"/>
      <c r="XCV24" s="263"/>
      <c r="XCW24" s="263"/>
      <c r="XCX24" s="263"/>
      <c r="XCY24" s="263"/>
      <c r="XCZ24" s="263"/>
      <c r="XDA24" s="263"/>
      <c r="XDB24" s="263"/>
      <c r="XDC24" s="263"/>
      <c r="XDD24" s="263"/>
      <c r="XDE24" s="263"/>
      <c r="XDF24" s="263"/>
      <c r="XDG24" s="263"/>
      <c r="XDH24" s="263"/>
      <c r="XDI24" s="263"/>
      <c r="XDJ24" s="263"/>
      <c r="XDK24" s="263"/>
      <c r="XDL24" s="263"/>
      <c r="XDM24" s="263"/>
      <c r="XDN24" s="263"/>
      <c r="XDO24" s="263"/>
      <c r="XDP24" s="263"/>
      <c r="XDQ24" s="263"/>
      <c r="XDR24" s="263"/>
      <c r="XDS24" s="263"/>
      <c r="XDT24" s="263"/>
      <c r="XDU24" s="263"/>
      <c r="XDV24" s="263"/>
      <c r="XDW24" s="263"/>
      <c r="XDX24" s="263"/>
      <c r="XDY24" s="263"/>
      <c r="XDZ24" s="263"/>
      <c r="XEA24" s="263"/>
      <c r="XEB24" s="263"/>
      <c r="XEC24" s="263"/>
      <c r="XED24" s="263"/>
      <c r="XEE24" s="263"/>
      <c r="XEF24" s="263"/>
      <c r="XEG24" s="263"/>
      <c r="XEH24" s="263"/>
      <c r="XEI24" s="263"/>
      <c r="XEJ24" s="263"/>
      <c r="XEK24" s="263"/>
      <c r="XEL24" s="263"/>
      <c r="XEM24" s="263"/>
      <c r="XEN24" s="263"/>
      <c r="XEO24" s="263"/>
      <c r="XEP24" s="263"/>
      <c r="XEQ24" s="263"/>
      <c r="XER24" s="263"/>
      <c r="XES24" s="263"/>
      <c r="XET24" s="263"/>
      <c r="XEU24" s="263"/>
      <c r="XEV24" s="263"/>
    </row>
    <row r="25" spans="1:16376" s="274" customFormat="1" ht="13.5" x14ac:dyDescent="0.2">
      <c r="A25" s="263" t="str">
        <f>'Stille Reserven'!A58</f>
        <v>Veränderung stille Reserven</v>
      </c>
      <c r="B25" s="265">
        <f>'Stille Reserven'!B58</f>
        <v>0</v>
      </c>
      <c r="C25" s="265">
        <f>'Stille Reserven'!C58</f>
        <v>-29949</v>
      </c>
      <c r="D25" s="265">
        <f>'Stille Reserven'!D58</f>
        <v>-10294</v>
      </c>
      <c r="E25" s="265">
        <f>'Stille Reserven'!E58</f>
        <v>1871</v>
      </c>
      <c r="F25" s="265">
        <f>'Stille Reserven'!F58</f>
        <v>-179689</v>
      </c>
      <c r="G25" s="265">
        <f>'Stille Reserven'!G58</f>
        <v>-13103</v>
      </c>
      <c r="H25" s="265">
        <f>'Stille Reserven'!H58</f>
        <v>0</v>
      </c>
      <c r="I25" s="265">
        <f>'Stille Reserven'!I58</f>
        <v>0</v>
      </c>
      <c r="J25" s="265">
        <f>'Stille Reserven'!J58</f>
        <v>0</v>
      </c>
      <c r="K25" s="265">
        <f>'Stille Reserven'!K58</f>
        <v>0</v>
      </c>
      <c r="L25" s="265">
        <f>'Stille Reserven'!L58</f>
        <v>0</v>
      </c>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c r="HV25" s="263"/>
      <c r="HW25" s="263"/>
      <c r="HX25" s="263"/>
      <c r="HY25" s="263"/>
      <c r="HZ25" s="263"/>
      <c r="IA25" s="263"/>
      <c r="IB25" s="263"/>
      <c r="IC25" s="263"/>
      <c r="ID25" s="263"/>
      <c r="IE25" s="263"/>
      <c r="IF25" s="263"/>
      <c r="IG25" s="263"/>
      <c r="IH25" s="263"/>
      <c r="II25" s="263"/>
      <c r="IJ25" s="263"/>
      <c r="IK25" s="263"/>
      <c r="IL25" s="263"/>
      <c r="IM25" s="263"/>
      <c r="IN25" s="263"/>
      <c r="IO25" s="263"/>
      <c r="IP25" s="263"/>
      <c r="IQ25" s="263"/>
      <c r="IR25" s="263"/>
      <c r="IS25" s="263"/>
      <c r="IT25" s="263"/>
      <c r="IU25" s="263"/>
      <c r="IV25" s="263"/>
      <c r="IW25" s="263"/>
      <c r="IX25" s="263"/>
      <c r="IY25" s="263"/>
      <c r="IZ25" s="263"/>
      <c r="JA25" s="263"/>
      <c r="JB25" s="263"/>
      <c r="JC25" s="263"/>
      <c r="JD25" s="263"/>
      <c r="JE25" s="263"/>
      <c r="JF25" s="263"/>
      <c r="JG25" s="263"/>
      <c r="JH25" s="263"/>
      <c r="JI25" s="263"/>
      <c r="JJ25" s="263"/>
      <c r="JK25" s="263"/>
      <c r="JL25" s="263"/>
      <c r="JM25" s="263"/>
      <c r="JN25" s="263"/>
      <c r="JO25" s="263"/>
      <c r="JP25" s="263"/>
      <c r="JQ25" s="263"/>
      <c r="JR25" s="263"/>
      <c r="JS25" s="263"/>
      <c r="JT25" s="263"/>
      <c r="JU25" s="263"/>
      <c r="JV25" s="263"/>
      <c r="JW25" s="263"/>
      <c r="JX25" s="263"/>
      <c r="JY25" s="263"/>
      <c r="JZ25" s="263"/>
      <c r="KA25" s="263"/>
      <c r="KB25" s="263"/>
      <c r="KC25" s="263"/>
      <c r="KD25" s="263"/>
      <c r="KE25" s="263"/>
      <c r="KF25" s="263"/>
      <c r="KG25" s="263"/>
      <c r="KH25" s="263"/>
      <c r="KI25" s="263"/>
      <c r="KJ25" s="263"/>
      <c r="KK25" s="263"/>
      <c r="KL25" s="263"/>
      <c r="KM25" s="263"/>
      <c r="KN25" s="263"/>
      <c r="KO25" s="263"/>
      <c r="KP25" s="263"/>
      <c r="KQ25" s="263"/>
      <c r="KR25" s="263"/>
      <c r="KS25" s="263"/>
      <c r="KT25" s="263"/>
      <c r="KU25" s="263"/>
      <c r="KV25" s="263"/>
      <c r="KW25" s="263"/>
      <c r="KX25" s="263"/>
      <c r="KY25" s="263"/>
      <c r="KZ25" s="263"/>
      <c r="LA25" s="263"/>
      <c r="LB25" s="263"/>
      <c r="LC25" s="263"/>
      <c r="LD25" s="263"/>
      <c r="LE25" s="263"/>
      <c r="LF25" s="263"/>
      <c r="LG25" s="263"/>
      <c r="LH25" s="263"/>
      <c r="LI25" s="263"/>
      <c r="LJ25" s="263"/>
      <c r="LK25" s="263"/>
      <c r="LL25" s="263"/>
      <c r="LM25" s="263"/>
      <c r="LN25" s="263"/>
      <c r="LO25" s="263"/>
      <c r="LP25" s="263"/>
      <c r="LQ25" s="263"/>
      <c r="LR25" s="263"/>
      <c r="LS25" s="263"/>
      <c r="LT25" s="263"/>
      <c r="LU25" s="263"/>
      <c r="LV25" s="263"/>
      <c r="LW25" s="263"/>
      <c r="LX25" s="263"/>
      <c r="LY25" s="263"/>
      <c r="LZ25" s="263"/>
      <c r="MA25" s="263"/>
      <c r="MB25" s="263"/>
      <c r="MC25" s="263"/>
      <c r="MD25" s="263"/>
      <c r="ME25" s="263"/>
      <c r="MF25" s="263"/>
      <c r="MG25" s="263"/>
      <c r="MH25" s="263"/>
      <c r="MI25" s="263"/>
      <c r="MJ25" s="263"/>
      <c r="MK25" s="263"/>
      <c r="ML25" s="263"/>
      <c r="MM25" s="263"/>
      <c r="MN25" s="263"/>
      <c r="MO25" s="263"/>
      <c r="MP25" s="263"/>
      <c r="MQ25" s="263"/>
      <c r="MR25" s="263"/>
      <c r="MS25" s="263"/>
      <c r="MT25" s="263"/>
      <c r="MU25" s="263"/>
      <c r="MV25" s="263"/>
      <c r="MW25" s="263"/>
      <c r="MX25" s="263"/>
      <c r="MY25" s="263"/>
      <c r="MZ25" s="263"/>
      <c r="NA25" s="263"/>
      <c r="NB25" s="263"/>
      <c r="NC25" s="263"/>
      <c r="ND25" s="263"/>
      <c r="NE25" s="263"/>
      <c r="NF25" s="263"/>
      <c r="NG25" s="263"/>
      <c r="NH25" s="263"/>
      <c r="NI25" s="263"/>
      <c r="NJ25" s="263"/>
      <c r="NK25" s="263"/>
      <c r="NL25" s="263"/>
      <c r="NM25" s="263"/>
      <c r="NN25" s="263"/>
      <c r="NO25" s="263"/>
      <c r="NP25" s="263"/>
      <c r="NQ25" s="263"/>
      <c r="NR25" s="263"/>
      <c r="NS25" s="263"/>
      <c r="NT25" s="263"/>
      <c r="NU25" s="263"/>
      <c r="NV25" s="263"/>
      <c r="NW25" s="263"/>
      <c r="NX25" s="263"/>
      <c r="NY25" s="263"/>
      <c r="NZ25" s="263"/>
      <c r="OA25" s="263"/>
      <c r="OB25" s="263"/>
      <c r="OC25" s="263"/>
      <c r="OD25" s="263"/>
      <c r="OE25" s="263"/>
      <c r="OF25" s="263"/>
      <c r="OG25" s="263"/>
      <c r="OH25" s="263"/>
      <c r="OI25" s="263"/>
      <c r="OJ25" s="263"/>
      <c r="OK25" s="263"/>
      <c r="OL25" s="263"/>
      <c r="OM25" s="263"/>
      <c r="ON25" s="263"/>
      <c r="OO25" s="263"/>
      <c r="OP25" s="263"/>
      <c r="OQ25" s="263"/>
      <c r="OR25" s="263"/>
      <c r="OS25" s="263"/>
      <c r="OT25" s="263"/>
      <c r="OU25" s="263"/>
      <c r="OV25" s="263"/>
      <c r="OW25" s="263"/>
      <c r="OX25" s="263"/>
      <c r="OY25" s="263"/>
      <c r="OZ25" s="263"/>
      <c r="PA25" s="263"/>
      <c r="PB25" s="263"/>
      <c r="PC25" s="263"/>
      <c r="PD25" s="263"/>
      <c r="PE25" s="263"/>
      <c r="PF25" s="263"/>
      <c r="PG25" s="263"/>
      <c r="PH25" s="263"/>
      <c r="PI25" s="263"/>
      <c r="PJ25" s="263"/>
      <c r="PK25" s="263"/>
      <c r="PL25" s="263"/>
      <c r="PM25" s="263"/>
      <c r="PN25" s="263"/>
      <c r="PO25" s="263"/>
      <c r="PP25" s="263"/>
      <c r="PQ25" s="263"/>
      <c r="PR25" s="263"/>
      <c r="PS25" s="263"/>
      <c r="PT25" s="263"/>
      <c r="PU25" s="263"/>
      <c r="PV25" s="263"/>
      <c r="PW25" s="263"/>
      <c r="PX25" s="263"/>
      <c r="PY25" s="263"/>
      <c r="PZ25" s="263"/>
      <c r="QA25" s="263"/>
      <c r="QB25" s="263"/>
      <c r="QC25" s="263"/>
      <c r="QD25" s="263"/>
      <c r="QE25" s="263"/>
      <c r="QF25" s="263"/>
      <c r="QG25" s="263"/>
      <c r="QH25" s="263"/>
      <c r="QI25" s="263"/>
      <c r="QJ25" s="263"/>
      <c r="QK25" s="263"/>
      <c r="QL25" s="263"/>
      <c r="QM25" s="263"/>
      <c r="QN25" s="263"/>
      <c r="QO25" s="263"/>
      <c r="QP25" s="263"/>
      <c r="QQ25" s="263"/>
      <c r="QR25" s="263"/>
      <c r="QS25" s="263"/>
      <c r="QT25" s="263"/>
      <c r="QU25" s="263"/>
      <c r="QV25" s="263"/>
      <c r="QW25" s="263"/>
      <c r="QX25" s="263"/>
      <c r="QY25" s="263"/>
      <c r="QZ25" s="263"/>
      <c r="RA25" s="263"/>
      <c r="RB25" s="263"/>
      <c r="RC25" s="263"/>
      <c r="RD25" s="263"/>
      <c r="RE25" s="263"/>
      <c r="RF25" s="263"/>
      <c r="RG25" s="263"/>
      <c r="RH25" s="263"/>
      <c r="RI25" s="263"/>
      <c r="RJ25" s="263"/>
      <c r="RK25" s="263"/>
      <c r="RL25" s="263"/>
      <c r="RM25" s="263"/>
      <c r="RN25" s="263"/>
      <c r="RO25" s="263"/>
      <c r="RP25" s="263"/>
      <c r="RQ25" s="263"/>
      <c r="RR25" s="263"/>
      <c r="RS25" s="263"/>
      <c r="RT25" s="263"/>
      <c r="RU25" s="263"/>
      <c r="RV25" s="263"/>
      <c r="RW25" s="263"/>
      <c r="RX25" s="263"/>
      <c r="RY25" s="263"/>
      <c r="RZ25" s="263"/>
      <c r="SA25" s="263"/>
      <c r="SB25" s="263"/>
      <c r="SC25" s="263"/>
      <c r="SD25" s="263"/>
      <c r="SE25" s="263"/>
      <c r="SF25" s="263"/>
      <c r="SG25" s="263"/>
      <c r="SH25" s="263"/>
      <c r="SI25" s="263"/>
      <c r="SJ25" s="263"/>
      <c r="SK25" s="263"/>
      <c r="SL25" s="263"/>
      <c r="SM25" s="263"/>
      <c r="SN25" s="263"/>
      <c r="SO25" s="263"/>
      <c r="SP25" s="263"/>
      <c r="SQ25" s="263"/>
      <c r="SR25" s="263"/>
      <c r="SS25" s="263"/>
      <c r="ST25" s="263"/>
      <c r="SU25" s="263"/>
      <c r="SV25" s="263"/>
      <c r="SW25" s="263"/>
      <c r="SX25" s="263"/>
      <c r="SY25" s="263"/>
      <c r="SZ25" s="263"/>
      <c r="TA25" s="263"/>
      <c r="TB25" s="263"/>
      <c r="TC25" s="263"/>
      <c r="TD25" s="263"/>
      <c r="TE25" s="263"/>
      <c r="TF25" s="263"/>
      <c r="TG25" s="263"/>
      <c r="TH25" s="263"/>
      <c r="TI25" s="263"/>
      <c r="TJ25" s="263"/>
      <c r="TK25" s="263"/>
      <c r="TL25" s="263"/>
      <c r="TM25" s="263"/>
      <c r="TN25" s="263"/>
      <c r="TO25" s="263"/>
      <c r="TP25" s="263"/>
      <c r="TQ25" s="263"/>
      <c r="TR25" s="263"/>
      <c r="TS25" s="263"/>
      <c r="TT25" s="263"/>
      <c r="TU25" s="263"/>
      <c r="TV25" s="263"/>
      <c r="TW25" s="263"/>
      <c r="TX25" s="263"/>
      <c r="TY25" s="263"/>
      <c r="TZ25" s="263"/>
      <c r="UA25" s="263"/>
      <c r="UB25" s="263"/>
      <c r="UC25" s="263"/>
      <c r="UD25" s="263"/>
      <c r="UE25" s="263"/>
      <c r="UF25" s="263"/>
      <c r="UG25" s="263"/>
      <c r="UH25" s="263"/>
      <c r="UI25" s="263"/>
      <c r="UJ25" s="263"/>
      <c r="UK25" s="263"/>
      <c r="UL25" s="263"/>
      <c r="UM25" s="263"/>
      <c r="UN25" s="263"/>
      <c r="UO25" s="263"/>
      <c r="UP25" s="263"/>
      <c r="UQ25" s="263"/>
      <c r="UR25" s="263"/>
      <c r="US25" s="263"/>
      <c r="UT25" s="263"/>
      <c r="UU25" s="263"/>
      <c r="UV25" s="263"/>
      <c r="UW25" s="263"/>
      <c r="UX25" s="263"/>
      <c r="UY25" s="263"/>
      <c r="UZ25" s="263"/>
      <c r="VA25" s="263"/>
      <c r="VB25" s="263"/>
      <c r="VC25" s="263"/>
      <c r="VD25" s="263"/>
      <c r="VE25" s="263"/>
      <c r="VF25" s="263"/>
      <c r="VG25" s="263"/>
      <c r="VH25" s="263"/>
      <c r="VI25" s="263"/>
      <c r="VJ25" s="263"/>
      <c r="VK25" s="263"/>
      <c r="VL25" s="263"/>
      <c r="VM25" s="263"/>
      <c r="VN25" s="263"/>
      <c r="VO25" s="263"/>
      <c r="VP25" s="263"/>
      <c r="VQ25" s="263"/>
      <c r="VR25" s="263"/>
      <c r="VS25" s="263"/>
      <c r="VT25" s="263"/>
      <c r="VU25" s="263"/>
      <c r="VV25" s="263"/>
      <c r="VW25" s="263"/>
      <c r="VX25" s="263"/>
      <c r="VY25" s="263"/>
      <c r="VZ25" s="263"/>
      <c r="WA25" s="263"/>
      <c r="WB25" s="263"/>
      <c r="WC25" s="263"/>
      <c r="WD25" s="263"/>
      <c r="WE25" s="263"/>
      <c r="WF25" s="263"/>
      <c r="WG25" s="263"/>
      <c r="WH25" s="263"/>
      <c r="WI25" s="263"/>
      <c r="WJ25" s="263"/>
      <c r="WK25" s="263"/>
      <c r="WL25" s="263"/>
      <c r="WM25" s="263"/>
      <c r="WN25" s="263"/>
      <c r="WO25" s="263"/>
      <c r="WP25" s="263"/>
      <c r="WQ25" s="263"/>
      <c r="WR25" s="263"/>
      <c r="WS25" s="263"/>
      <c r="WT25" s="263"/>
      <c r="WU25" s="263"/>
      <c r="WV25" s="263"/>
      <c r="WW25" s="263"/>
      <c r="WX25" s="263"/>
      <c r="WY25" s="263"/>
      <c r="WZ25" s="263"/>
      <c r="XA25" s="263"/>
      <c r="XB25" s="263"/>
      <c r="XC25" s="263"/>
      <c r="XD25" s="263"/>
      <c r="XE25" s="263"/>
      <c r="XF25" s="263"/>
      <c r="XG25" s="263"/>
      <c r="XH25" s="263"/>
      <c r="XI25" s="263"/>
      <c r="XJ25" s="263"/>
      <c r="XK25" s="263"/>
      <c r="XL25" s="263"/>
      <c r="XM25" s="263"/>
      <c r="XN25" s="263"/>
      <c r="XO25" s="263"/>
      <c r="XP25" s="263"/>
      <c r="XQ25" s="263"/>
      <c r="XR25" s="263"/>
      <c r="XS25" s="263"/>
      <c r="XT25" s="263"/>
      <c r="XU25" s="263"/>
      <c r="XV25" s="263"/>
      <c r="XW25" s="263"/>
      <c r="XX25" s="263"/>
      <c r="XY25" s="263"/>
      <c r="XZ25" s="263"/>
      <c r="YA25" s="263"/>
      <c r="YB25" s="263"/>
      <c r="YC25" s="263"/>
      <c r="YD25" s="263"/>
      <c r="YE25" s="263"/>
      <c r="YF25" s="263"/>
      <c r="YG25" s="263"/>
      <c r="YH25" s="263"/>
      <c r="YI25" s="263"/>
      <c r="YJ25" s="263"/>
      <c r="YK25" s="263"/>
      <c r="YL25" s="263"/>
      <c r="YM25" s="263"/>
      <c r="YN25" s="263"/>
      <c r="YO25" s="263"/>
      <c r="YP25" s="263"/>
      <c r="YQ25" s="263"/>
      <c r="YR25" s="263"/>
      <c r="YS25" s="263"/>
      <c r="YT25" s="263"/>
      <c r="YU25" s="263"/>
      <c r="YV25" s="263"/>
      <c r="YW25" s="263"/>
      <c r="YX25" s="263"/>
      <c r="YY25" s="263"/>
      <c r="YZ25" s="263"/>
      <c r="ZA25" s="263"/>
      <c r="ZB25" s="263"/>
      <c r="ZC25" s="263"/>
      <c r="ZD25" s="263"/>
      <c r="ZE25" s="263"/>
      <c r="ZF25" s="263"/>
      <c r="ZG25" s="263"/>
      <c r="ZH25" s="263"/>
      <c r="ZI25" s="263"/>
      <c r="ZJ25" s="263"/>
      <c r="ZK25" s="263"/>
      <c r="ZL25" s="263"/>
      <c r="ZM25" s="263"/>
      <c r="ZN25" s="263"/>
      <c r="ZO25" s="263"/>
      <c r="ZP25" s="263"/>
      <c r="ZQ25" s="263"/>
      <c r="ZR25" s="263"/>
      <c r="ZS25" s="263"/>
      <c r="ZT25" s="263"/>
      <c r="ZU25" s="263"/>
      <c r="ZV25" s="263"/>
      <c r="ZW25" s="263"/>
      <c r="ZX25" s="263"/>
      <c r="ZY25" s="263"/>
      <c r="ZZ25" s="263"/>
      <c r="AAA25" s="263"/>
      <c r="AAB25" s="263"/>
      <c r="AAC25" s="263"/>
      <c r="AAD25" s="263"/>
      <c r="AAE25" s="263"/>
      <c r="AAF25" s="263"/>
      <c r="AAG25" s="263"/>
      <c r="AAH25" s="263"/>
      <c r="AAI25" s="263"/>
      <c r="AAJ25" s="263"/>
      <c r="AAK25" s="263"/>
      <c r="AAL25" s="263"/>
      <c r="AAM25" s="263"/>
      <c r="AAN25" s="263"/>
      <c r="AAO25" s="263"/>
      <c r="AAP25" s="263"/>
      <c r="AAQ25" s="263"/>
      <c r="AAR25" s="263"/>
      <c r="AAS25" s="263"/>
      <c r="AAT25" s="263"/>
      <c r="AAU25" s="263"/>
      <c r="AAV25" s="263"/>
      <c r="AAW25" s="263"/>
      <c r="AAX25" s="263"/>
      <c r="AAY25" s="263"/>
      <c r="AAZ25" s="263"/>
      <c r="ABA25" s="263"/>
      <c r="ABB25" s="263"/>
      <c r="ABC25" s="263"/>
      <c r="ABD25" s="263"/>
      <c r="ABE25" s="263"/>
      <c r="ABF25" s="263"/>
      <c r="ABG25" s="263"/>
      <c r="ABH25" s="263"/>
      <c r="ABI25" s="263"/>
      <c r="ABJ25" s="263"/>
      <c r="ABK25" s="263"/>
      <c r="ABL25" s="263"/>
      <c r="ABM25" s="263"/>
      <c r="ABN25" s="263"/>
      <c r="ABO25" s="263"/>
      <c r="ABP25" s="263"/>
      <c r="ABQ25" s="263"/>
      <c r="ABR25" s="263"/>
      <c r="ABS25" s="263"/>
      <c r="ABT25" s="263"/>
      <c r="ABU25" s="263"/>
      <c r="ABV25" s="263"/>
      <c r="ABW25" s="263"/>
      <c r="ABX25" s="263"/>
      <c r="ABY25" s="263"/>
      <c r="ABZ25" s="263"/>
      <c r="ACA25" s="263"/>
      <c r="ACB25" s="263"/>
      <c r="ACC25" s="263"/>
      <c r="ACD25" s="263"/>
      <c r="ACE25" s="263"/>
      <c r="ACF25" s="263"/>
      <c r="ACG25" s="263"/>
      <c r="ACH25" s="263"/>
      <c r="ACI25" s="263"/>
      <c r="ACJ25" s="263"/>
      <c r="ACK25" s="263"/>
      <c r="ACL25" s="263"/>
      <c r="ACM25" s="263"/>
      <c r="ACN25" s="263"/>
      <c r="ACO25" s="263"/>
      <c r="ACP25" s="263"/>
      <c r="ACQ25" s="263"/>
      <c r="ACR25" s="263"/>
      <c r="ACS25" s="263"/>
      <c r="ACT25" s="263"/>
      <c r="ACU25" s="263"/>
      <c r="ACV25" s="263"/>
      <c r="ACW25" s="263"/>
      <c r="ACX25" s="263"/>
      <c r="ACY25" s="263"/>
      <c r="ACZ25" s="263"/>
      <c r="ADA25" s="263"/>
      <c r="ADB25" s="263"/>
      <c r="ADC25" s="263"/>
      <c r="ADD25" s="263"/>
      <c r="ADE25" s="263"/>
      <c r="ADF25" s="263"/>
      <c r="ADG25" s="263"/>
      <c r="ADH25" s="263"/>
      <c r="ADI25" s="263"/>
      <c r="ADJ25" s="263"/>
      <c r="ADK25" s="263"/>
      <c r="ADL25" s="263"/>
      <c r="ADM25" s="263"/>
      <c r="ADN25" s="263"/>
      <c r="ADO25" s="263"/>
      <c r="ADP25" s="263"/>
      <c r="ADQ25" s="263"/>
      <c r="ADR25" s="263"/>
      <c r="ADS25" s="263"/>
      <c r="ADT25" s="263"/>
      <c r="ADU25" s="263"/>
      <c r="ADV25" s="263"/>
      <c r="ADW25" s="263"/>
      <c r="ADX25" s="263"/>
      <c r="ADY25" s="263"/>
      <c r="ADZ25" s="263"/>
      <c r="AEA25" s="263"/>
      <c r="AEB25" s="263"/>
      <c r="AEC25" s="263"/>
      <c r="AED25" s="263"/>
      <c r="AEE25" s="263"/>
      <c r="AEF25" s="263"/>
      <c r="AEG25" s="263"/>
      <c r="AEH25" s="263"/>
      <c r="AEI25" s="263"/>
      <c r="AEJ25" s="263"/>
      <c r="AEK25" s="263"/>
      <c r="AEL25" s="263"/>
      <c r="AEM25" s="263"/>
      <c r="AEN25" s="263"/>
      <c r="AEO25" s="263"/>
      <c r="AEP25" s="263"/>
      <c r="AEQ25" s="263"/>
      <c r="AER25" s="263"/>
      <c r="AES25" s="263"/>
      <c r="AET25" s="263"/>
      <c r="AEU25" s="263"/>
      <c r="AEV25" s="263"/>
      <c r="AEW25" s="263"/>
      <c r="AEX25" s="263"/>
      <c r="AEY25" s="263"/>
      <c r="AEZ25" s="263"/>
      <c r="AFA25" s="263"/>
      <c r="AFB25" s="263"/>
      <c r="AFC25" s="263"/>
      <c r="AFD25" s="263"/>
      <c r="AFE25" s="263"/>
      <c r="AFF25" s="263"/>
      <c r="AFG25" s="263"/>
      <c r="AFH25" s="263"/>
      <c r="AFI25" s="263"/>
      <c r="AFJ25" s="263"/>
      <c r="AFK25" s="263"/>
      <c r="AFL25" s="263"/>
      <c r="AFM25" s="263"/>
      <c r="AFN25" s="263"/>
      <c r="AFO25" s="263"/>
      <c r="AFP25" s="263"/>
      <c r="AFQ25" s="263"/>
      <c r="AFR25" s="263"/>
      <c r="AFS25" s="263"/>
      <c r="AFT25" s="263"/>
      <c r="AFU25" s="263"/>
      <c r="AFV25" s="263"/>
      <c r="AFW25" s="263"/>
      <c r="AFX25" s="263"/>
      <c r="AFY25" s="263"/>
      <c r="AFZ25" s="263"/>
      <c r="AGA25" s="263"/>
      <c r="AGB25" s="263"/>
      <c r="AGC25" s="263"/>
      <c r="AGD25" s="263"/>
      <c r="AGE25" s="263"/>
      <c r="AGF25" s="263"/>
      <c r="AGG25" s="263"/>
      <c r="AGH25" s="263"/>
      <c r="AGI25" s="263"/>
      <c r="AGJ25" s="263"/>
      <c r="AGK25" s="263"/>
      <c r="AGL25" s="263"/>
      <c r="AGM25" s="263"/>
      <c r="AGN25" s="263"/>
      <c r="AGO25" s="263"/>
      <c r="AGP25" s="263"/>
      <c r="AGQ25" s="263"/>
      <c r="AGR25" s="263"/>
      <c r="AGS25" s="263"/>
      <c r="AGT25" s="263"/>
      <c r="AGU25" s="263"/>
      <c r="AGV25" s="263"/>
      <c r="AGW25" s="263"/>
      <c r="AGX25" s="263"/>
      <c r="AGY25" s="263"/>
      <c r="AGZ25" s="263"/>
      <c r="AHA25" s="263"/>
      <c r="AHB25" s="263"/>
      <c r="AHC25" s="263"/>
      <c r="AHD25" s="263"/>
      <c r="AHE25" s="263"/>
      <c r="AHF25" s="263"/>
      <c r="AHG25" s="263"/>
      <c r="AHH25" s="263"/>
      <c r="AHI25" s="263"/>
      <c r="AHJ25" s="263"/>
      <c r="AHK25" s="263"/>
      <c r="AHL25" s="263"/>
      <c r="AHM25" s="263"/>
      <c r="AHN25" s="263"/>
      <c r="AHO25" s="263"/>
      <c r="AHP25" s="263"/>
      <c r="AHQ25" s="263"/>
      <c r="AHR25" s="263"/>
      <c r="AHS25" s="263"/>
      <c r="AHT25" s="263"/>
      <c r="AHU25" s="263"/>
      <c r="AHV25" s="263"/>
      <c r="AHW25" s="263"/>
      <c r="AHX25" s="263"/>
      <c r="AHY25" s="263"/>
      <c r="AHZ25" s="263"/>
      <c r="AIA25" s="263"/>
      <c r="AIB25" s="263"/>
      <c r="AIC25" s="263"/>
      <c r="AID25" s="263"/>
      <c r="AIE25" s="263"/>
      <c r="AIF25" s="263"/>
      <c r="AIG25" s="263"/>
      <c r="AIH25" s="263"/>
      <c r="AII25" s="263"/>
      <c r="AIJ25" s="263"/>
      <c r="AIK25" s="263"/>
      <c r="AIL25" s="263"/>
      <c r="AIM25" s="263"/>
      <c r="AIN25" s="263"/>
      <c r="AIO25" s="263"/>
      <c r="AIP25" s="263"/>
      <c r="AIQ25" s="263"/>
      <c r="AIR25" s="263"/>
      <c r="AIS25" s="263"/>
      <c r="AIT25" s="263"/>
      <c r="AIU25" s="263"/>
      <c r="AIV25" s="263"/>
      <c r="AIW25" s="263"/>
      <c r="AIX25" s="263"/>
      <c r="AIY25" s="263"/>
      <c r="AIZ25" s="263"/>
      <c r="AJA25" s="263"/>
      <c r="AJB25" s="263"/>
      <c r="AJC25" s="263"/>
      <c r="AJD25" s="263"/>
      <c r="AJE25" s="263"/>
      <c r="AJF25" s="263"/>
      <c r="AJG25" s="263"/>
      <c r="AJH25" s="263"/>
      <c r="AJI25" s="263"/>
      <c r="AJJ25" s="263"/>
      <c r="AJK25" s="263"/>
      <c r="AJL25" s="263"/>
      <c r="AJM25" s="263"/>
      <c r="AJN25" s="263"/>
      <c r="AJO25" s="263"/>
      <c r="AJP25" s="263"/>
      <c r="AJQ25" s="263"/>
      <c r="AJR25" s="263"/>
      <c r="AJS25" s="263"/>
      <c r="AJT25" s="263"/>
      <c r="AJU25" s="263"/>
      <c r="AJV25" s="263"/>
      <c r="AJW25" s="263"/>
      <c r="AJX25" s="263"/>
      <c r="AJY25" s="263"/>
      <c r="AJZ25" s="263"/>
      <c r="AKA25" s="263"/>
      <c r="AKB25" s="263"/>
      <c r="AKC25" s="263"/>
      <c r="AKD25" s="263"/>
      <c r="AKE25" s="263"/>
      <c r="AKF25" s="263"/>
      <c r="AKG25" s="263"/>
      <c r="AKH25" s="263"/>
      <c r="AKI25" s="263"/>
      <c r="AKJ25" s="263"/>
      <c r="AKK25" s="263"/>
      <c r="AKL25" s="263"/>
      <c r="AKM25" s="263"/>
      <c r="AKN25" s="263"/>
      <c r="AKO25" s="263"/>
      <c r="AKP25" s="263"/>
      <c r="AKQ25" s="263"/>
      <c r="AKR25" s="263"/>
      <c r="AKS25" s="263"/>
      <c r="AKT25" s="263"/>
      <c r="AKU25" s="263"/>
      <c r="AKV25" s="263"/>
      <c r="AKW25" s="263"/>
      <c r="AKX25" s="263"/>
      <c r="AKY25" s="263"/>
      <c r="AKZ25" s="263"/>
      <c r="ALA25" s="263"/>
      <c r="ALB25" s="263"/>
      <c r="ALC25" s="263"/>
      <c r="ALD25" s="263"/>
      <c r="ALE25" s="263"/>
      <c r="ALF25" s="263"/>
      <c r="ALG25" s="263"/>
      <c r="ALH25" s="263"/>
      <c r="ALI25" s="263"/>
      <c r="ALJ25" s="263"/>
      <c r="ALK25" s="263"/>
      <c r="ALL25" s="263"/>
      <c r="ALM25" s="263"/>
      <c r="ALN25" s="263"/>
      <c r="ALO25" s="263"/>
      <c r="ALP25" s="263"/>
      <c r="ALQ25" s="263"/>
      <c r="ALR25" s="263"/>
      <c r="ALS25" s="263"/>
      <c r="ALT25" s="263"/>
      <c r="ALU25" s="263"/>
      <c r="ALV25" s="263"/>
      <c r="ALW25" s="263"/>
      <c r="ALX25" s="263"/>
      <c r="ALY25" s="263"/>
      <c r="ALZ25" s="263"/>
      <c r="AMA25" s="263"/>
      <c r="AMB25" s="263"/>
      <c r="AMC25" s="263"/>
      <c r="AMD25" s="263"/>
      <c r="AME25" s="263"/>
      <c r="AMF25" s="263"/>
      <c r="AMG25" s="263"/>
      <c r="AMH25" s="263"/>
      <c r="AMI25" s="263"/>
      <c r="AMJ25" s="263"/>
      <c r="AMK25" s="263"/>
      <c r="AML25" s="263"/>
      <c r="AMM25" s="263"/>
      <c r="AMN25" s="263"/>
      <c r="AMO25" s="263"/>
      <c r="AMP25" s="263"/>
      <c r="AMQ25" s="263"/>
      <c r="AMR25" s="263"/>
      <c r="AMS25" s="263"/>
      <c r="AMT25" s="263"/>
      <c r="AMU25" s="263"/>
      <c r="AMV25" s="263"/>
      <c r="AMW25" s="263"/>
      <c r="AMX25" s="263"/>
      <c r="AMY25" s="263"/>
      <c r="AMZ25" s="263"/>
      <c r="ANA25" s="263"/>
      <c r="ANB25" s="263"/>
      <c r="ANC25" s="263"/>
      <c r="AND25" s="263"/>
      <c r="ANE25" s="263"/>
      <c r="ANF25" s="263"/>
      <c r="ANG25" s="263"/>
      <c r="ANH25" s="263"/>
      <c r="ANI25" s="263"/>
      <c r="ANJ25" s="263"/>
      <c r="ANK25" s="263"/>
      <c r="ANL25" s="263"/>
      <c r="ANM25" s="263"/>
      <c r="ANN25" s="263"/>
      <c r="ANO25" s="263"/>
      <c r="ANP25" s="263"/>
      <c r="ANQ25" s="263"/>
      <c r="ANR25" s="263"/>
      <c r="ANS25" s="263"/>
      <c r="ANT25" s="263"/>
      <c r="ANU25" s="263"/>
      <c r="ANV25" s="263"/>
      <c r="ANW25" s="263"/>
      <c r="ANX25" s="263"/>
      <c r="ANY25" s="263"/>
      <c r="ANZ25" s="263"/>
      <c r="AOA25" s="263"/>
      <c r="AOB25" s="263"/>
      <c r="AOC25" s="263"/>
      <c r="AOD25" s="263"/>
      <c r="AOE25" s="263"/>
      <c r="AOF25" s="263"/>
      <c r="AOG25" s="263"/>
      <c r="AOH25" s="263"/>
      <c r="AOI25" s="263"/>
      <c r="AOJ25" s="263"/>
      <c r="AOK25" s="263"/>
      <c r="AOL25" s="263"/>
      <c r="AOM25" s="263"/>
      <c r="AON25" s="263"/>
      <c r="AOO25" s="263"/>
      <c r="AOP25" s="263"/>
      <c r="AOQ25" s="263"/>
      <c r="AOR25" s="263"/>
      <c r="AOS25" s="263"/>
      <c r="AOT25" s="263"/>
      <c r="AOU25" s="263"/>
      <c r="AOV25" s="263"/>
      <c r="AOW25" s="263"/>
      <c r="AOX25" s="263"/>
      <c r="AOY25" s="263"/>
      <c r="AOZ25" s="263"/>
      <c r="APA25" s="263"/>
      <c r="APB25" s="263"/>
      <c r="APC25" s="263"/>
      <c r="APD25" s="263"/>
      <c r="APE25" s="263"/>
      <c r="APF25" s="263"/>
      <c r="APG25" s="263"/>
      <c r="APH25" s="263"/>
      <c r="API25" s="263"/>
      <c r="APJ25" s="263"/>
      <c r="APK25" s="263"/>
      <c r="APL25" s="263"/>
      <c r="APM25" s="263"/>
      <c r="APN25" s="263"/>
      <c r="APO25" s="263"/>
      <c r="APP25" s="263"/>
      <c r="APQ25" s="263"/>
      <c r="APR25" s="263"/>
      <c r="APS25" s="263"/>
      <c r="APT25" s="263"/>
      <c r="APU25" s="263"/>
      <c r="APV25" s="263"/>
      <c r="APW25" s="263"/>
      <c r="APX25" s="263"/>
      <c r="APY25" s="263"/>
      <c r="APZ25" s="263"/>
      <c r="AQA25" s="263"/>
      <c r="AQB25" s="263"/>
      <c r="AQC25" s="263"/>
      <c r="AQD25" s="263"/>
      <c r="AQE25" s="263"/>
      <c r="AQF25" s="263"/>
      <c r="AQG25" s="263"/>
      <c r="AQH25" s="263"/>
      <c r="AQI25" s="263"/>
      <c r="AQJ25" s="263"/>
      <c r="AQK25" s="263"/>
      <c r="AQL25" s="263"/>
      <c r="AQM25" s="263"/>
      <c r="AQN25" s="263"/>
      <c r="AQO25" s="263"/>
      <c r="AQP25" s="263"/>
      <c r="AQQ25" s="263"/>
      <c r="AQR25" s="263"/>
      <c r="AQS25" s="263"/>
      <c r="AQT25" s="263"/>
      <c r="AQU25" s="263"/>
      <c r="AQV25" s="263"/>
      <c r="AQW25" s="263"/>
      <c r="AQX25" s="263"/>
      <c r="AQY25" s="263"/>
      <c r="AQZ25" s="263"/>
      <c r="ARA25" s="263"/>
      <c r="ARB25" s="263"/>
      <c r="ARC25" s="263"/>
      <c r="ARD25" s="263"/>
      <c r="ARE25" s="263"/>
      <c r="ARF25" s="263"/>
      <c r="ARG25" s="263"/>
      <c r="ARH25" s="263"/>
      <c r="ARI25" s="263"/>
      <c r="ARJ25" s="263"/>
      <c r="ARK25" s="263"/>
      <c r="ARL25" s="263"/>
      <c r="ARM25" s="263"/>
      <c r="ARN25" s="263"/>
      <c r="ARO25" s="263"/>
      <c r="ARP25" s="263"/>
      <c r="ARQ25" s="263"/>
      <c r="ARR25" s="263"/>
      <c r="ARS25" s="263"/>
      <c r="ART25" s="263"/>
      <c r="ARU25" s="263"/>
      <c r="ARV25" s="263"/>
      <c r="ARW25" s="263"/>
      <c r="ARX25" s="263"/>
      <c r="ARY25" s="263"/>
      <c r="ARZ25" s="263"/>
      <c r="ASA25" s="263"/>
      <c r="ASB25" s="263"/>
      <c r="ASC25" s="263"/>
      <c r="ASD25" s="263"/>
      <c r="ASE25" s="263"/>
      <c r="ASF25" s="263"/>
      <c r="ASG25" s="263"/>
      <c r="ASH25" s="263"/>
      <c r="ASI25" s="263"/>
      <c r="ASJ25" s="263"/>
      <c r="ASK25" s="263"/>
      <c r="ASL25" s="263"/>
      <c r="ASM25" s="263"/>
      <c r="ASN25" s="263"/>
      <c r="ASO25" s="263"/>
      <c r="ASP25" s="263"/>
      <c r="ASQ25" s="263"/>
      <c r="ASR25" s="263"/>
      <c r="ASS25" s="263"/>
      <c r="AST25" s="263"/>
      <c r="ASU25" s="263"/>
      <c r="ASV25" s="263"/>
      <c r="ASW25" s="263"/>
      <c r="ASX25" s="263"/>
      <c r="ASY25" s="263"/>
      <c r="ASZ25" s="263"/>
      <c r="ATA25" s="263"/>
      <c r="ATB25" s="263"/>
      <c r="ATC25" s="263"/>
      <c r="ATD25" s="263"/>
      <c r="ATE25" s="263"/>
      <c r="ATF25" s="263"/>
      <c r="ATG25" s="263"/>
      <c r="ATH25" s="263"/>
      <c r="ATI25" s="263"/>
      <c r="ATJ25" s="263"/>
      <c r="ATK25" s="263"/>
      <c r="ATL25" s="263"/>
      <c r="ATM25" s="263"/>
      <c r="ATN25" s="263"/>
      <c r="ATO25" s="263"/>
      <c r="ATP25" s="263"/>
      <c r="ATQ25" s="263"/>
      <c r="ATR25" s="263"/>
      <c r="ATS25" s="263"/>
      <c r="ATT25" s="263"/>
      <c r="ATU25" s="263"/>
      <c r="ATV25" s="263"/>
      <c r="ATW25" s="263"/>
      <c r="ATX25" s="263"/>
      <c r="ATY25" s="263"/>
      <c r="ATZ25" s="263"/>
      <c r="AUA25" s="263"/>
      <c r="AUB25" s="263"/>
      <c r="AUC25" s="263"/>
      <c r="AUD25" s="263"/>
      <c r="AUE25" s="263"/>
      <c r="AUF25" s="263"/>
      <c r="AUG25" s="263"/>
      <c r="AUH25" s="263"/>
      <c r="AUI25" s="263"/>
      <c r="AUJ25" s="263"/>
      <c r="AUK25" s="263"/>
      <c r="AUL25" s="263"/>
      <c r="AUM25" s="263"/>
      <c r="AUN25" s="263"/>
      <c r="AUO25" s="263"/>
      <c r="AUP25" s="263"/>
      <c r="AUQ25" s="263"/>
      <c r="AUR25" s="263"/>
      <c r="AUS25" s="263"/>
      <c r="AUT25" s="263"/>
      <c r="AUU25" s="263"/>
      <c r="AUV25" s="263"/>
      <c r="AUW25" s="263"/>
      <c r="AUX25" s="263"/>
      <c r="AUY25" s="263"/>
      <c r="AUZ25" s="263"/>
      <c r="AVA25" s="263"/>
      <c r="AVB25" s="263"/>
      <c r="AVC25" s="263"/>
      <c r="AVD25" s="263"/>
      <c r="AVE25" s="263"/>
      <c r="AVF25" s="263"/>
      <c r="AVG25" s="263"/>
      <c r="AVH25" s="263"/>
      <c r="AVI25" s="263"/>
      <c r="AVJ25" s="263"/>
      <c r="AVK25" s="263"/>
      <c r="AVL25" s="263"/>
      <c r="AVM25" s="263"/>
      <c r="AVN25" s="263"/>
      <c r="AVO25" s="263"/>
      <c r="AVP25" s="263"/>
      <c r="AVQ25" s="263"/>
      <c r="AVR25" s="263"/>
      <c r="AVS25" s="263"/>
      <c r="AVT25" s="263"/>
      <c r="AVU25" s="263"/>
      <c r="AVV25" s="263"/>
      <c r="AVW25" s="263"/>
      <c r="AVX25" s="263"/>
      <c r="AVY25" s="263"/>
      <c r="AVZ25" s="263"/>
      <c r="AWA25" s="263"/>
      <c r="AWB25" s="263"/>
      <c r="AWC25" s="263"/>
      <c r="AWD25" s="263"/>
      <c r="AWE25" s="263"/>
      <c r="AWF25" s="263"/>
      <c r="AWG25" s="263"/>
      <c r="AWH25" s="263"/>
      <c r="AWI25" s="263"/>
      <c r="AWJ25" s="263"/>
      <c r="AWK25" s="263"/>
      <c r="AWL25" s="263"/>
      <c r="AWM25" s="263"/>
      <c r="AWN25" s="263"/>
      <c r="AWO25" s="263"/>
      <c r="AWP25" s="263"/>
      <c r="AWQ25" s="263"/>
      <c r="AWR25" s="263"/>
      <c r="AWS25" s="263"/>
      <c r="AWT25" s="263"/>
      <c r="AWU25" s="263"/>
      <c r="AWV25" s="263"/>
      <c r="AWW25" s="263"/>
      <c r="AWX25" s="263"/>
      <c r="AWY25" s="263"/>
      <c r="AWZ25" s="263"/>
      <c r="AXA25" s="263"/>
      <c r="AXB25" s="263"/>
      <c r="AXC25" s="263"/>
      <c r="AXD25" s="263"/>
      <c r="AXE25" s="263"/>
      <c r="AXF25" s="263"/>
      <c r="AXG25" s="263"/>
      <c r="AXH25" s="263"/>
      <c r="AXI25" s="263"/>
      <c r="AXJ25" s="263"/>
      <c r="AXK25" s="263"/>
      <c r="AXL25" s="263"/>
      <c r="AXM25" s="263"/>
      <c r="AXN25" s="263"/>
      <c r="AXO25" s="263"/>
      <c r="AXP25" s="263"/>
      <c r="AXQ25" s="263"/>
      <c r="AXR25" s="263"/>
      <c r="AXS25" s="263"/>
      <c r="AXT25" s="263"/>
      <c r="AXU25" s="263"/>
      <c r="AXV25" s="263"/>
      <c r="AXW25" s="263"/>
      <c r="AXX25" s="263"/>
      <c r="AXY25" s="263"/>
      <c r="AXZ25" s="263"/>
      <c r="AYA25" s="263"/>
      <c r="AYB25" s="263"/>
      <c r="AYC25" s="263"/>
      <c r="AYD25" s="263"/>
      <c r="AYE25" s="263"/>
      <c r="AYF25" s="263"/>
      <c r="AYG25" s="263"/>
      <c r="AYH25" s="263"/>
      <c r="AYI25" s="263"/>
      <c r="AYJ25" s="263"/>
      <c r="AYK25" s="263"/>
      <c r="AYL25" s="263"/>
      <c r="AYM25" s="263"/>
      <c r="AYN25" s="263"/>
      <c r="AYO25" s="263"/>
      <c r="AYP25" s="263"/>
      <c r="AYQ25" s="263"/>
      <c r="AYR25" s="263"/>
      <c r="AYS25" s="263"/>
      <c r="AYT25" s="263"/>
      <c r="AYU25" s="263"/>
      <c r="AYV25" s="263"/>
      <c r="AYW25" s="263"/>
      <c r="AYX25" s="263"/>
      <c r="AYY25" s="263"/>
      <c r="AYZ25" s="263"/>
      <c r="AZA25" s="263"/>
      <c r="AZB25" s="263"/>
      <c r="AZC25" s="263"/>
      <c r="AZD25" s="263"/>
      <c r="AZE25" s="263"/>
      <c r="AZF25" s="263"/>
      <c r="AZG25" s="263"/>
      <c r="AZH25" s="263"/>
      <c r="AZI25" s="263"/>
      <c r="AZJ25" s="263"/>
      <c r="AZK25" s="263"/>
      <c r="AZL25" s="263"/>
      <c r="AZM25" s="263"/>
      <c r="AZN25" s="263"/>
      <c r="AZO25" s="263"/>
      <c r="AZP25" s="263"/>
      <c r="AZQ25" s="263"/>
      <c r="AZR25" s="263"/>
      <c r="AZS25" s="263"/>
      <c r="AZT25" s="263"/>
      <c r="AZU25" s="263"/>
      <c r="AZV25" s="263"/>
      <c r="AZW25" s="263"/>
      <c r="AZX25" s="263"/>
      <c r="AZY25" s="263"/>
      <c r="AZZ25" s="263"/>
      <c r="BAA25" s="263"/>
      <c r="BAB25" s="263"/>
      <c r="BAC25" s="263"/>
      <c r="BAD25" s="263"/>
      <c r="BAE25" s="263"/>
      <c r="BAF25" s="263"/>
      <c r="BAG25" s="263"/>
      <c r="BAH25" s="263"/>
      <c r="BAI25" s="263"/>
      <c r="BAJ25" s="263"/>
      <c r="BAK25" s="263"/>
      <c r="BAL25" s="263"/>
      <c r="BAM25" s="263"/>
      <c r="BAN25" s="263"/>
      <c r="BAO25" s="263"/>
      <c r="BAP25" s="263"/>
      <c r="BAQ25" s="263"/>
      <c r="BAR25" s="263"/>
      <c r="BAS25" s="263"/>
      <c r="BAT25" s="263"/>
      <c r="BAU25" s="263"/>
      <c r="BAV25" s="263"/>
      <c r="BAW25" s="263"/>
      <c r="BAX25" s="263"/>
      <c r="BAY25" s="263"/>
      <c r="BAZ25" s="263"/>
      <c r="BBA25" s="263"/>
      <c r="BBB25" s="263"/>
      <c r="BBC25" s="263"/>
      <c r="BBD25" s="263"/>
      <c r="BBE25" s="263"/>
      <c r="BBF25" s="263"/>
      <c r="BBG25" s="263"/>
      <c r="BBH25" s="263"/>
      <c r="BBI25" s="263"/>
      <c r="BBJ25" s="263"/>
      <c r="BBK25" s="263"/>
      <c r="BBL25" s="263"/>
      <c r="BBM25" s="263"/>
      <c r="BBN25" s="263"/>
      <c r="BBO25" s="263"/>
      <c r="BBP25" s="263"/>
      <c r="BBQ25" s="263"/>
      <c r="BBR25" s="263"/>
      <c r="BBS25" s="263"/>
      <c r="BBT25" s="263"/>
      <c r="BBU25" s="263"/>
      <c r="BBV25" s="263"/>
      <c r="BBW25" s="263"/>
      <c r="BBX25" s="263"/>
      <c r="BBY25" s="263"/>
      <c r="BBZ25" s="263"/>
      <c r="BCA25" s="263"/>
      <c r="BCB25" s="263"/>
      <c r="BCC25" s="263"/>
      <c r="BCD25" s="263"/>
      <c r="BCE25" s="263"/>
      <c r="BCF25" s="263"/>
      <c r="BCG25" s="263"/>
      <c r="BCH25" s="263"/>
      <c r="BCI25" s="263"/>
      <c r="BCJ25" s="263"/>
      <c r="BCK25" s="263"/>
      <c r="BCL25" s="263"/>
      <c r="BCM25" s="263"/>
      <c r="BCN25" s="263"/>
      <c r="BCO25" s="263"/>
      <c r="BCP25" s="263"/>
      <c r="BCQ25" s="263"/>
      <c r="BCR25" s="263"/>
      <c r="BCS25" s="263"/>
      <c r="BCT25" s="263"/>
      <c r="BCU25" s="263"/>
      <c r="BCV25" s="263"/>
      <c r="BCW25" s="263"/>
      <c r="BCX25" s="263"/>
      <c r="BCY25" s="263"/>
      <c r="BCZ25" s="263"/>
      <c r="BDA25" s="263"/>
      <c r="BDB25" s="263"/>
      <c r="BDC25" s="263"/>
      <c r="BDD25" s="263"/>
      <c r="BDE25" s="263"/>
      <c r="BDF25" s="263"/>
      <c r="BDG25" s="263"/>
      <c r="BDH25" s="263"/>
      <c r="BDI25" s="263"/>
      <c r="BDJ25" s="263"/>
      <c r="BDK25" s="263"/>
      <c r="BDL25" s="263"/>
      <c r="BDM25" s="263"/>
      <c r="BDN25" s="263"/>
      <c r="BDO25" s="263"/>
      <c r="BDP25" s="263"/>
      <c r="BDQ25" s="263"/>
      <c r="BDR25" s="263"/>
      <c r="BDS25" s="263"/>
      <c r="BDT25" s="263"/>
      <c r="BDU25" s="263"/>
      <c r="BDV25" s="263"/>
      <c r="BDW25" s="263"/>
      <c r="BDX25" s="263"/>
      <c r="BDY25" s="263"/>
      <c r="BDZ25" s="263"/>
      <c r="BEA25" s="263"/>
      <c r="BEB25" s="263"/>
      <c r="BEC25" s="263"/>
      <c r="BED25" s="263"/>
      <c r="BEE25" s="263"/>
      <c r="BEF25" s="263"/>
      <c r="BEG25" s="263"/>
      <c r="BEH25" s="263"/>
      <c r="BEI25" s="263"/>
      <c r="BEJ25" s="263"/>
      <c r="BEK25" s="263"/>
      <c r="BEL25" s="263"/>
      <c r="BEM25" s="263"/>
      <c r="BEN25" s="263"/>
      <c r="BEO25" s="263"/>
      <c r="BEP25" s="263"/>
      <c r="BEQ25" s="263"/>
      <c r="BER25" s="263"/>
      <c r="BES25" s="263"/>
      <c r="BET25" s="263"/>
      <c r="BEU25" s="263"/>
      <c r="BEV25" s="263"/>
      <c r="BEW25" s="263"/>
      <c r="BEX25" s="263"/>
      <c r="BEY25" s="263"/>
      <c r="BEZ25" s="263"/>
      <c r="BFA25" s="263"/>
      <c r="BFB25" s="263"/>
      <c r="BFC25" s="263"/>
      <c r="BFD25" s="263"/>
      <c r="BFE25" s="263"/>
      <c r="BFF25" s="263"/>
      <c r="BFG25" s="263"/>
      <c r="BFH25" s="263"/>
      <c r="BFI25" s="263"/>
      <c r="BFJ25" s="263"/>
      <c r="BFK25" s="263"/>
      <c r="BFL25" s="263"/>
      <c r="BFM25" s="263"/>
      <c r="BFN25" s="263"/>
      <c r="BFO25" s="263"/>
      <c r="BFP25" s="263"/>
      <c r="BFQ25" s="263"/>
      <c r="BFR25" s="263"/>
      <c r="BFS25" s="263"/>
      <c r="BFT25" s="263"/>
      <c r="BFU25" s="263"/>
      <c r="BFV25" s="263"/>
      <c r="BFW25" s="263"/>
      <c r="BFX25" s="263"/>
      <c r="BFY25" s="263"/>
      <c r="BFZ25" s="263"/>
      <c r="BGA25" s="263"/>
      <c r="BGB25" s="263"/>
      <c r="BGC25" s="263"/>
      <c r="BGD25" s="263"/>
      <c r="BGE25" s="263"/>
      <c r="BGF25" s="263"/>
      <c r="BGG25" s="263"/>
      <c r="BGH25" s="263"/>
      <c r="BGI25" s="263"/>
      <c r="BGJ25" s="263"/>
      <c r="BGK25" s="263"/>
      <c r="BGL25" s="263"/>
      <c r="BGM25" s="263"/>
      <c r="BGN25" s="263"/>
      <c r="BGO25" s="263"/>
      <c r="BGP25" s="263"/>
      <c r="BGQ25" s="263"/>
      <c r="BGR25" s="263"/>
      <c r="BGS25" s="263"/>
      <c r="BGT25" s="263"/>
      <c r="BGU25" s="263"/>
      <c r="BGV25" s="263"/>
      <c r="BGW25" s="263"/>
      <c r="BGX25" s="263"/>
      <c r="BGY25" s="263"/>
      <c r="BGZ25" s="263"/>
      <c r="BHA25" s="263"/>
      <c r="BHB25" s="263"/>
      <c r="BHC25" s="263"/>
      <c r="BHD25" s="263"/>
      <c r="BHE25" s="263"/>
      <c r="BHF25" s="263"/>
      <c r="BHG25" s="263"/>
      <c r="BHH25" s="263"/>
      <c r="BHI25" s="263"/>
      <c r="BHJ25" s="263"/>
      <c r="BHK25" s="263"/>
      <c r="BHL25" s="263"/>
      <c r="BHM25" s="263"/>
      <c r="BHN25" s="263"/>
      <c r="BHO25" s="263"/>
      <c r="BHP25" s="263"/>
      <c r="BHQ25" s="263"/>
      <c r="BHR25" s="263"/>
      <c r="BHS25" s="263"/>
      <c r="BHT25" s="263"/>
      <c r="BHU25" s="263"/>
      <c r="BHV25" s="263"/>
      <c r="BHW25" s="263"/>
      <c r="BHX25" s="263"/>
      <c r="BHY25" s="263"/>
      <c r="BHZ25" s="263"/>
      <c r="BIA25" s="263"/>
      <c r="BIB25" s="263"/>
      <c r="BIC25" s="263"/>
      <c r="BID25" s="263"/>
      <c r="BIE25" s="263"/>
      <c r="BIF25" s="263"/>
      <c r="BIG25" s="263"/>
      <c r="BIH25" s="263"/>
      <c r="BII25" s="263"/>
      <c r="BIJ25" s="263"/>
      <c r="BIK25" s="263"/>
      <c r="BIL25" s="263"/>
      <c r="BIM25" s="263"/>
      <c r="BIN25" s="263"/>
      <c r="BIO25" s="263"/>
      <c r="BIP25" s="263"/>
      <c r="BIQ25" s="263"/>
      <c r="BIR25" s="263"/>
      <c r="BIS25" s="263"/>
      <c r="BIT25" s="263"/>
      <c r="BIU25" s="263"/>
      <c r="BIV25" s="263"/>
      <c r="BIW25" s="263"/>
      <c r="BIX25" s="263"/>
      <c r="BIY25" s="263"/>
      <c r="BIZ25" s="263"/>
      <c r="BJA25" s="263"/>
      <c r="BJB25" s="263"/>
      <c r="BJC25" s="263"/>
      <c r="BJD25" s="263"/>
      <c r="BJE25" s="263"/>
      <c r="BJF25" s="263"/>
      <c r="BJG25" s="263"/>
      <c r="BJH25" s="263"/>
      <c r="BJI25" s="263"/>
      <c r="BJJ25" s="263"/>
      <c r="BJK25" s="263"/>
      <c r="BJL25" s="263"/>
      <c r="BJM25" s="263"/>
      <c r="BJN25" s="263"/>
      <c r="BJO25" s="263"/>
      <c r="BJP25" s="263"/>
      <c r="BJQ25" s="263"/>
      <c r="BJR25" s="263"/>
      <c r="BJS25" s="263"/>
      <c r="BJT25" s="263"/>
      <c r="BJU25" s="263"/>
      <c r="BJV25" s="263"/>
      <c r="BJW25" s="263"/>
      <c r="BJX25" s="263"/>
      <c r="BJY25" s="263"/>
      <c r="BJZ25" s="263"/>
      <c r="BKA25" s="263"/>
      <c r="BKB25" s="263"/>
      <c r="BKC25" s="263"/>
      <c r="BKD25" s="263"/>
      <c r="BKE25" s="263"/>
      <c r="BKF25" s="263"/>
      <c r="BKG25" s="263"/>
      <c r="BKH25" s="263"/>
      <c r="BKI25" s="263"/>
      <c r="BKJ25" s="263"/>
      <c r="BKK25" s="263"/>
      <c r="BKL25" s="263"/>
      <c r="BKM25" s="263"/>
      <c r="BKN25" s="263"/>
      <c r="BKO25" s="263"/>
      <c r="BKP25" s="263"/>
      <c r="BKQ25" s="263"/>
      <c r="BKR25" s="263"/>
      <c r="BKS25" s="263"/>
      <c r="BKT25" s="263"/>
      <c r="BKU25" s="263"/>
      <c r="BKV25" s="263"/>
      <c r="BKW25" s="263"/>
      <c r="BKX25" s="263"/>
      <c r="BKY25" s="263"/>
      <c r="BKZ25" s="263"/>
      <c r="BLA25" s="263"/>
      <c r="BLB25" s="263"/>
      <c r="BLC25" s="263"/>
      <c r="BLD25" s="263"/>
      <c r="BLE25" s="263"/>
      <c r="BLF25" s="263"/>
      <c r="BLG25" s="263"/>
      <c r="BLH25" s="263"/>
      <c r="BLI25" s="263"/>
      <c r="BLJ25" s="263"/>
      <c r="BLK25" s="263"/>
      <c r="BLL25" s="263"/>
      <c r="BLM25" s="263"/>
      <c r="BLN25" s="263"/>
      <c r="BLO25" s="263"/>
      <c r="BLP25" s="263"/>
      <c r="BLQ25" s="263"/>
      <c r="BLR25" s="263"/>
      <c r="BLS25" s="263"/>
      <c r="BLT25" s="263"/>
      <c r="BLU25" s="263"/>
      <c r="BLV25" s="263"/>
      <c r="BLW25" s="263"/>
      <c r="BLX25" s="263"/>
      <c r="BLY25" s="263"/>
      <c r="BLZ25" s="263"/>
      <c r="BMA25" s="263"/>
      <c r="BMB25" s="263"/>
      <c r="BMC25" s="263"/>
      <c r="BMD25" s="263"/>
      <c r="BME25" s="263"/>
      <c r="BMF25" s="263"/>
      <c r="BMG25" s="263"/>
      <c r="BMH25" s="263"/>
      <c r="BMI25" s="263"/>
      <c r="BMJ25" s="263"/>
      <c r="BMK25" s="263"/>
      <c r="BML25" s="263"/>
      <c r="BMM25" s="263"/>
      <c r="BMN25" s="263"/>
      <c r="BMO25" s="263"/>
      <c r="BMP25" s="263"/>
      <c r="BMQ25" s="263"/>
      <c r="BMR25" s="263"/>
      <c r="BMS25" s="263"/>
      <c r="BMT25" s="263"/>
      <c r="BMU25" s="263"/>
      <c r="BMV25" s="263"/>
      <c r="BMW25" s="263"/>
      <c r="BMX25" s="263"/>
      <c r="BMY25" s="263"/>
      <c r="BMZ25" s="263"/>
      <c r="BNA25" s="263"/>
      <c r="BNB25" s="263"/>
      <c r="BNC25" s="263"/>
      <c r="BND25" s="263"/>
      <c r="BNE25" s="263"/>
      <c r="BNF25" s="263"/>
      <c r="BNG25" s="263"/>
      <c r="BNH25" s="263"/>
      <c r="BNI25" s="263"/>
      <c r="BNJ25" s="263"/>
      <c r="BNK25" s="263"/>
      <c r="BNL25" s="263"/>
      <c r="BNM25" s="263"/>
      <c r="BNN25" s="263"/>
      <c r="BNO25" s="263"/>
      <c r="BNP25" s="263"/>
      <c r="BNQ25" s="263"/>
      <c r="BNR25" s="263"/>
      <c r="BNS25" s="263"/>
      <c r="BNT25" s="263"/>
      <c r="BNU25" s="263"/>
      <c r="BNV25" s="263"/>
      <c r="BNW25" s="263"/>
      <c r="BNX25" s="263"/>
      <c r="BNY25" s="263"/>
      <c r="BNZ25" s="263"/>
      <c r="BOA25" s="263"/>
      <c r="BOB25" s="263"/>
      <c r="BOC25" s="263"/>
      <c r="BOD25" s="263"/>
      <c r="BOE25" s="263"/>
      <c r="BOF25" s="263"/>
      <c r="BOG25" s="263"/>
      <c r="BOH25" s="263"/>
      <c r="BOI25" s="263"/>
      <c r="BOJ25" s="263"/>
      <c r="BOK25" s="263"/>
      <c r="BOL25" s="263"/>
      <c r="BOM25" s="263"/>
      <c r="BON25" s="263"/>
      <c r="BOO25" s="263"/>
      <c r="BOP25" s="263"/>
      <c r="BOQ25" s="263"/>
      <c r="BOR25" s="263"/>
      <c r="BOS25" s="263"/>
      <c r="BOT25" s="263"/>
      <c r="BOU25" s="263"/>
      <c r="BOV25" s="263"/>
      <c r="BOW25" s="263"/>
      <c r="BOX25" s="263"/>
      <c r="BOY25" s="263"/>
      <c r="BOZ25" s="263"/>
      <c r="BPA25" s="263"/>
      <c r="BPB25" s="263"/>
      <c r="BPC25" s="263"/>
      <c r="BPD25" s="263"/>
      <c r="BPE25" s="263"/>
      <c r="BPF25" s="263"/>
      <c r="BPG25" s="263"/>
      <c r="BPH25" s="263"/>
      <c r="BPI25" s="263"/>
      <c r="BPJ25" s="263"/>
      <c r="BPK25" s="263"/>
      <c r="BPL25" s="263"/>
      <c r="BPM25" s="263"/>
      <c r="BPN25" s="263"/>
      <c r="BPO25" s="263"/>
      <c r="BPP25" s="263"/>
      <c r="BPQ25" s="263"/>
      <c r="BPR25" s="263"/>
      <c r="BPS25" s="263"/>
      <c r="BPT25" s="263"/>
      <c r="BPU25" s="263"/>
      <c r="BPV25" s="263"/>
      <c r="BPW25" s="263"/>
      <c r="BPX25" s="263"/>
      <c r="BPY25" s="263"/>
      <c r="BPZ25" s="263"/>
      <c r="BQA25" s="263"/>
      <c r="BQB25" s="263"/>
      <c r="BQC25" s="263"/>
      <c r="BQD25" s="263"/>
      <c r="BQE25" s="263"/>
      <c r="BQF25" s="263"/>
      <c r="BQG25" s="263"/>
      <c r="BQH25" s="263"/>
      <c r="BQI25" s="263"/>
      <c r="BQJ25" s="263"/>
      <c r="BQK25" s="263"/>
      <c r="BQL25" s="263"/>
      <c r="BQM25" s="263"/>
      <c r="BQN25" s="263"/>
      <c r="BQO25" s="263"/>
      <c r="BQP25" s="263"/>
      <c r="BQQ25" s="263"/>
      <c r="BQR25" s="263"/>
      <c r="BQS25" s="263"/>
      <c r="BQT25" s="263"/>
      <c r="BQU25" s="263"/>
      <c r="BQV25" s="263"/>
      <c r="BQW25" s="263"/>
      <c r="BQX25" s="263"/>
      <c r="BQY25" s="263"/>
      <c r="BQZ25" s="263"/>
      <c r="BRA25" s="263"/>
      <c r="BRB25" s="263"/>
      <c r="BRC25" s="263"/>
      <c r="BRD25" s="263"/>
      <c r="BRE25" s="263"/>
      <c r="BRF25" s="263"/>
      <c r="BRG25" s="263"/>
      <c r="BRH25" s="263"/>
      <c r="BRI25" s="263"/>
      <c r="BRJ25" s="263"/>
      <c r="BRK25" s="263"/>
      <c r="BRL25" s="263"/>
      <c r="BRM25" s="263"/>
      <c r="BRN25" s="263"/>
      <c r="BRO25" s="263"/>
      <c r="BRP25" s="263"/>
      <c r="BRQ25" s="263"/>
      <c r="BRR25" s="263"/>
      <c r="BRS25" s="263"/>
      <c r="BRT25" s="263"/>
      <c r="BRU25" s="263"/>
      <c r="BRV25" s="263"/>
      <c r="BRW25" s="263"/>
      <c r="BRX25" s="263"/>
      <c r="BRY25" s="263"/>
      <c r="BRZ25" s="263"/>
      <c r="BSA25" s="263"/>
      <c r="BSB25" s="263"/>
      <c r="BSC25" s="263"/>
      <c r="BSD25" s="263"/>
      <c r="BSE25" s="263"/>
      <c r="BSF25" s="263"/>
      <c r="BSG25" s="263"/>
      <c r="BSH25" s="263"/>
      <c r="BSI25" s="263"/>
      <c r="BSJ25" s="263"/>
      <c r="BSK25" s="263"/>
      <c r="BSL25" s="263"/>
      <c r="BSM25" s="263"/>
      <c r="BSN25" s="263"/>
      <c r="BSO25" s="263"/>
      <c r="BSP25" s="263"/>
      <c r="BSQ25" s="263"/>
      <c r="BSR25" s="263"/>
      <c r="BSS25" s="263"/>
      <c r="BST25" s="263"/>
      <c r="BSU25" s="263"/>
      <c r="BSV25" s="263"/>
      <c r="BSW25" s="263"/>
      <c r="BSX25" s="263"/>
      <c r="BSY25" s="263"/>
      <c r="BSZ25" s="263"/>
      <c r="BTA25" s="263"/>
      <c r="BTB25" s="263"/>
      <c r="BTC25" s="263"/>
      <c r="BTD25" s="263"/>
      <c r="BTE25" s="263"/>
      <c r="BTF25" s="263"/>
      <c r="BTG25" s="263"/>
      <c r="BTH25" s="263"/>
      <c r="BTI25" s="263"/>
      <c r="BTJ25" s="263"/>
      <c r="BTK25" s="263"/>
      <c r="BTL25" s="263"/>
      <c r="BTM25" s="263"/>
      <c r="BTN25" s="263"/>
      <c r="BTO25" s="263"/>
      <c r="BTP25" s="263"/>
      <c r="BTQ25" s="263"/>
      <c r="BTR25" s="263"/>
      <c r="BTS25" s="263"/>
      <c r="BTT25" s="263"/>
      <c r="BTU25" s="263"/>
      <c r="BTV25" s="263"/>
      <c r="BTW25" s="263"/>
      <c r="BTX25" s="263"/>
      <c r="BTY25" s="263"/>
      <c r="BTZ25" s="263"/>
      <c r="BUA25" s="263"/>
      <c r="BUB25" s="263"/>
      <c r="BUC25" s="263"/>
      <c r="BUD25" s="263"/>
      <c r="BUE25" s="263"/>
      <c r="BUF25" s="263"/>
      <c r="BUG25" s="263"/>
      <c r="BUH25" s="263"/>
      <c r="BUI25" s="263"/>
      <c r="BUJ25" s="263"/>
      <c r="BUK25" s="263"/>
      <c r="BUL25" s="263"/>
      <c r="BUM25" s="263"/>
      <c r="BUN25" s="263"/>
      <c r="BUO25" s="263"/>
      <c r="BUP25" s="263"/>
      <c r="BUQ25" s="263"/>
      <c r="BUR25" s="263"/>
      <c r="BUS25" s="263"/>
      <c r="BUT25" s="263"/>
      <c r="BUU25" s="263"/>
      <c r="BUV25" s="263"/>
      <c r="BUW25" s="263"/>
      <c r="BUX25" s="263"/>
      <c r="BUY25" s="263"/>
      <c r="BUZ25" s="263"/>
      <c r="BVA25" s="263"/>
      <c r="BVB25" s="263"/>
      <c r="BVC25" s="263"/>
      <c r="BVD25" s="263"/>
      <c r="BVE25" s="263"/>
      <c r="BVF25" s="263"/>
      <c r="BVG25" s="263"/>
      <c r="BVH25" s="263"/>
      <c r="BVI25" s="263"/>
      <c r="BVJ25" s="263"/>
      <c r="BVK25" s="263"/>
      <c r="BVL25" s="263"/>
      <c r="BVM25" s="263"/>
      <c r="BVN25" s="263"/>
      <c r="BVO25" s="263"/>
      <c r="BVP25" s="263"/>
      <c r="BVQ25" s="263"/>
      <c r="BVR25" s="263"/>
      <c r="BVS25" s="263"/>
      <c r="BVT25" s="263"/>
      <c r="BVU25" s="263"/>
      <c r="BVV25" s="263"/>
      <c r="BVW25" s="263"/>
      <c r="BVX25" s="263"/>
      <c r="BVY25" s="263"/>
      <c r="BVZ25" s="263"/>
      <c r="BWA25" s="263"/>
      <c r="BWB25" s="263"/>
      <c r="BWC25" s="263"/>
      <c r="BWD25" s="263"/>
      <c r="BWE25" s="263"/>
      <c r="BWF25" s="263"/>
      <c r="BWG25" s="263"/>
      <c r="BWH25" s="263"/>
      <c r="BWI25" s="263"/>
      <c r="BWJ25" s="263"/>
      <c r="BWK25" s="263"/>
      <c r="BWL25" s="263"/>
      <c r="BWM25" s="263"/>
      <c r="BWN25" s="263"/>
      <c r="BWO25" s="263"/>
      <c r="BWP25" s="263"/>
      <c r="BWQ25" s="263"/>
      <c r="BWR25" s="263"/>
      <c r="BWS25" s="263"/>
      <c r="BWT25" s="263"/>
      <c r="BWU25" s="263"/>
      <c r="BWV25" s="263"/>
      <c r="BWW25" s="263"/>
      <c r="BWX25" s="263"/>
      <c r="BWY25" s="263"/>
      <c r="BWZ25" s="263"/>
      <c r="BXA25" s="263"/>
      <c r="BXB25" s="263"/>
      <c r="BXC25" s="263"/>
      <c r="BXD25" s="263"/>
      <c r="BXE25" s="263"/>
      <c r="BXF25" s="263"/>
      <c r="BXG25" s="263"/>
      <c r="BXH25" s="263"/>
      <c r="BXI25" s="263"/>
      <c r="BXJ25" s="263"/>
      <c r="BXK25" s="263"/>
      <c r="BXL25" s="263"/>
      <c r="BXM25" s="263"/>
      <c r="BXN25" s="263"/>
      <c r="BXO25" s="263"/>
      <c r="BXP25" s="263"/>
      <c r="BXQ25" s="263"/>
      <c r="BXR25" s="263"/>
      <c r="BXS25" s="263"/>
      <c r="BXT25" s="263"/>
      <c r="BXU25" s="263"/>
      <c r="BXV25" s="263"/>
      <c r="BXW25" s="263"/>
      <c r="BXX25" s="263"/>
      <c r="BXY25" s="263"/>
      <c r="BXZ25" s="263"/>
      <c r="BYA25" s="263"/>
      <c r="BYB25" s="263"/>
      <c r="BYC25" s="263"/>
      <c r="BYD25" s="263"/>
      <c r="BYE25" s="263"/>
      <c r="BYF25" s="263"/>
      <c r="BYG25" s="263"/>
      <c r="BYH25" s="263"/>
      <c r="BYI25" s="263"/>
      <c r="BYJ25" s="263"/>
      <c r="BYK25" s="263"/>
      <c r="BYL25" s="263"/>
      <c r="BYM25" s="263"/>
      <c r="BYN25" s="263"/>
      <c r="BYO25" s="263"/>
      <c r="BYP25" s="263"/>
      <c r="BYQ25" s="263"/>
      <c r="BYR25" s="263"/>
      <c r="BYS25" s="263"/>
      <c r="BYT25" s="263"/>
      <c r="BYU25" s="263"/>
      <c r="BYV25" s="263"/>
      <c r="BYW25" s="263"/>
      <c r="BYX25" s="263"/>
      <c r="BYY25" s="263"/>
      <c r="BYZ25" s="263"/>
      <c r="BZA25" s="263"/>
      <c r="BZB25" s="263"/>
      <c r="BZC25" s="263"/>
      <c r="BZD25" s="263"/>
      <c r="BZE25" s="263"/>
      <c r="BZF25" s="263"/>
      <c r="BZG25" s="263"/>
      <c r="BZH25" s="263"/>
      <c r="BZI25" s="263"/>
      <c r="BZJ25" s="263"/>
      <c r="BZK25" s="263"/>
      <c r="BZL25" s="263"/>
      <c r="BZM25" s="263"/>
      <c r="BZN25" s="263"/>
      <c r="BZO25" s="263"/>
      <c r="BZP25" s="263"/>
      <c r="BZQ25" s="263"/>
      <c r="BZR25" s="263"/>
      <c r="BZS25" s="263"/>
      <c r="BZT25" s="263"/>
      <c r="BZU25" s="263"/>
      <c r="BZV25" s="263"/>
      <c r="BZW25" s="263"/>
      <c r="BZX25" s="263"/>
      <c r="BZY25" s="263"/>
      <c r="BZZ25" s="263"/>
      <c r="CAA25" s="263"/>
      <c r="CAB25" s="263"/>
      <c r="CAC25" s="263"/>
      <c r="CAD25" s="263"/>
      <c r="CAE25" s="263"/>
      <c r="CAF25" s="263"/>
      <c r="CAG25" s="263"/>
      <c r="CAH25" s="263"/>
      <c r="CAI25" s="263"/>
      <c r="CAJ25" s="263"/>
      <c r="CAK25" s="263"/>
      <c r="CAL25" s="263"/>
      <c r="CAM25" s="263"/>
      <c r="CAN25" s="263"/>
      <c r="CAO25" s="263"/>
      <c r="CAP25" s="263"/>
      <c r="CAQ25" s="263"/>
      <c r="CAR25" s="263"/>
      <c r="CAS25" s="263"/>
      <c r="CAT25" s="263"/>
      <c r="CAU25" s="263"/>
      <c r="CAV25" s="263"/>
      <c r="CAW25" s="263"/>
      <c r="CAX25" s="263"/>
      <c r="CAY25" s="263"/>
      <c r="CAZ25" s="263"/>
      <c r="CBA25" s="263"/>
      <c r="CBB25" s="263"/>
      <c r="CBC25" s="263"/>
      <c r="CBD25" s="263"/>
      <c r="CBE25" s="263"/>
      <c r="CBF25" s="263"/>
      <c r="CBG25" s="263"/>
      <c r="CBH25" s="263"/>
      <c r="CBI25" s="263"/>
      <c r="CBJ25" s="263"/>
      <c r="CBK25" s="263"/>
      <c r="CBL25" s="263"/>
      <c r="CBM25" s="263"/>
      <c r="CBN25" s="263"/>
      <c r="CBO25" s="263"/>
      <c r="CBP25" s="263"/>
      <c r="CBQ25" s="263"/>
      <c r="CBR25" s="263"/>
      <c r="CBS25" s="263"/>
      <c r="CBT25" s="263"/>
      <c r="CBU25" s="263"/>
      <c r="CBV25" s="263"/>
      <c r="CBW25" s="263"/>
      <c r="CBX25" s="263"/>
      <c r="CBY25" s="263"/>
      <c r="CBZ25" s="263"/>
      <c r="CCA25" s="263"/>
      <c r="CCB25" s="263"/>
      <c r="CCC25" s="263"/>
      <c r="CCD25" s="263"/>
      <c r="CCE25" s="263"/>
      <c r="CCF25" s="263"/>
      <c r="CCG25" s="263"/>
      <c r="CCH25" s="263"/>
      <c r="CCI25" s="263"/>
      <c r="CCJ25" s="263"/>
      <c r="CCK25" s="263"/>
      <c r="CCL25" s="263"/>
      <c r="CCM25" s="263"/>
      <c r="CCN25" s="263"/>
      <c r="CCO25" s="263"/>
      <c r="CCP25" s="263"/>
      <c r="CCQ25" s="263"/>
      <c r="CCR25" s="263"/>
      <c r="CCS25" s="263"/>
      <c r="CCT25" s="263"/>
      <c r="CCU25" s="263"/>
      <c r="CCV25" s="263"/>
      <c r="CCW25" s="263"/>
      <c r="CCX25" s="263"/>
      <c r="CCY25" s="263"/>
      <c r="CCZ25" s="263"/>
      <c r="CDA25" s="263"/>
      <c r="CDB25" s="263"/>
      <c r="CDC25" s="263"/>
      <c r="CDD25" s="263"/>
      <c r="CDE25" s="263"/>
      <c r="CDF25" s="263"/>
      <c r="CDG25" s="263"/>
      <c r="CDH25" s="263"/>
      <c r="CDI25" s="263"/>
      <c r="CDJ25" s="263"/>
      <c r="CDK25" s="263"/>
      <c r="CDL25" s="263"/>
      <c r="CDM25" s="263"/>
      <c r="CDN25" s="263"/>
      <c r="CDO25" s="263"/>
      <c r="CDP25" s="263"/>
      <c r="CDQ25" s="263"/>
      <c r="CDR25" s="263"/>
      <c r="CDS25" s="263"/>
      <c r="CDT25" s="263"/>
      <c r="CDU25" s="263"/>
      <c r="CDV25" s="263"/>
      <c r="CDW25" s="263"/>
      <c r="CDX25" s="263"/>
      <c r="CDY25" s="263"/>
      <c r="CDZ25" s="263"/>
      <c r="CEA25" s="263"/>
      <c r="CEB25" s="263"/>
      <c r="CEC25" s="263"/>
      <c r="CED25" s="263"/>
      <c r="CEE25" s="263"/>
      <c r="CEF25" s="263"/>
      <c r="CEG25" s="263"/>
      <c r="CEH25" s="263"/>
      <c r="CEI25" s="263"/>
      <c r="CEJ25" s="263"/>
      <c r="CEK25" s="263"/>
      <c r="CEL25" s="263"/>
      <c r="CEM25" s="263"/>
      <c r="CEN25" s="263"/>
      <c r="CEO25" s="263"/>
      <c r="CEP25" s="263"/>
      <c r="CEQ25" s="263"/>
      <c r="CER25" s="263"/>
      <c r="CES25" s="263"/>
      <c r="CET25" s="263"/>
      <c r="CEU25" s="263"/>
      <c r="CEV25" s="263"/>
      <c r="CEW25" s="263"/>
      <c r="CEX25" s="263"/>
      <c r="CEY25" s="263"/>
      <c r="CEZ25" s="263"/>
      <c r="CFA25" s="263"/>
      <c r="CFB25" s="263"/>
      <c r="CFC25" s="263"/>
      <c r="CFD25" s="263"/>
      <c r="CFE25" s="263"/>
      <c r="CFF25" s="263"/>
      <c r="CFG25" s="263"/>
      <c r="CFH25" s="263"/>
      <c r="CFI25" s="263"/>
      <c r="CFJ25" s="263"/>
      <c r="CFK25" s="263"/>
      <c r="CFL25" s="263"/>
      <c r="CFM25" s="263"/>
      <c r="CFN25" s="263"/>
      <c r="CFO25" s="263"/>
      <c r="CFP25" s="263"/>
      <c r="CFQ25" s="263"/>
      <c r="CFR25" s="263"/>
      <c r="CFS25" s="263"/>
      <c r="CFT25" s="263"/>
      <c r="CFU25" s="263"/>
      <c r="CFV25" s="263"/>
      <c r="CFW25" s="263"/>
      <c r="CFX25" s="263"/>
      <c r="CFY25" s="263"/>
      <c r="CFZ25" s="263"/>
      <c r="CGA25" s="263"/>
      <c r="CGB25" s="263"/>
      <c r="CGC25" s="263"/>
      <c r="CGD25" s="263"/>
      <c r="CGE25" s="263"/>
      <c r="CGF25" s="263"/>
      <c r="CGG25" s="263"/>
      <c r="CGH25" s="263"/>
      <c r="CGI25" s="263"/>
      <c r="CGJ25" s="263"/>
      <c r="CGK25" s="263"/>
      <c r="CGL25" s="263"/>
      <c r="CGM25" s="263"/>
      <c r="CGN25" s="263"/>
      <c r="CGO25" s="263"/>
      <c r="CGP25" s="263"/>
      <c r="CGQ25" s="263"/>
      <c r="CGR25" s="263"/>
      <c r="CGS25" s="263"/>
      <c r="CGT25" s="263"/>
      <c r="CGU25" s="263"/>
      <c r="CGV25" s="263"/>
      <c r="CGW25" s="263"/>
      <c r="CGX25" s="263"/>
      <c r="CGY25" s="263"/>
      <c r="CGZ25" s="263"/>
      <c r="CHA25" s="263"/>
      <c r="CHB25" s="263"/>
      <c r="CHC25" s="263"/>
      <c r="CHD25" s="263"/>
      <c r="CHE25" s="263"/>
      <c r="CHF25" s="263"/>
      <c r="CHG25" s="263"/>
      <c r="CHH25" s="263"/>
      <c r="CHI25" s="263"/>
      <c r="CHJ25" s="263"/>
      <c r="CHK25" s="263"/>
      <c r="CHL25" s="263"/>
      <c r="CHM25" s="263"/>
      <c r="CHN25" s="263"/>
      <c r="CHO25" s="263"/>
      <c r="CHP25" s="263"/>
      <c r="CHQ25" s="263"/>
      <c r="CHR25" s="263"/>
      <c r="CHS25" s="263"/>
      <c r="CHT25" s="263"/>
      <c r="CHU25" s="263"/>
      <c r="CHV25" s="263"/>
      <c r="CHW25" s="263"/>
      <c r="CHX25" s="263"/>
      <c r="CHY25" s="263"/>
      <c r="CHZ25" s="263"/>
      <c r="CIA25" s="263"/>
      <c r="CIB25" s="263"/>
      <c r="CIC25" s="263"/>
      <c r="CID25" s="263"/>
      <c r="CIE25" s="263"/>
      <c r="CIF25" s="263"/>
      <c r="CIG25" s="263"/>
      <c r="CIH25" s="263"/>
      <c r="CII25" s="263"/>
      <c r="CIJ25" s="263"/>
      <c r="CIK25" s="263"/>
      <c r="CIL25" s="263"/>
      <c r="CIM25" s="263"/>
      <c r="CIN25" s="263"/>
      <c r="CIO25" s="263"/>
      <c r="CIP25" s="263"/>
      <c r="CIQ25" s="263"/>
      <c r="CIR25" s="263"/>
      <c r="CIS25" s="263"/>
      <c r="CIT25" s="263"/>
      <c r="CIU25" s="263"/>
      <c r="CIV25" s="263"/>
      <c r="CIW25" s="263"/>
      <c r="CIX25" s="263"/>
      <c r="CIY25" s="263"/>
      <c r="CIZ25" s="263"/>
      <c r="CJA25" s="263"/>
      <c r="CJB25" s="263"/>
      <c r="CJC25" s="263"/>
      <c r="CJD25" s="263"/>
      <c r="CJE25" s="263"/>
      <c r="CJF25" s="263"/>
      <c r="CJG25" s="263"/>
      <c r="CJH25" s="263"/>
      <c r="CJI25" s="263"/>
      <c r="CJJ25" s="263"/>
      <c r="CJK25" s="263"/>
      <c r="CJL25" s="263"/>
      <c r="CJM25" s="263"/>
      <c r="CJN25" s="263"/>
      <c r="CJO25" s="263"/>
      <c r="CJP25" s="263"/>
      <c r="CJQ25" s="263"/>
      <c r="CJR25" s="263"/>
      <c r="CJS25" s="263"/>
      <c r="CJT25" s="263"/>
      <c r="CJU25" s="263"/>
      <c r="CJV25" s="263"/>
      <c r="CJW25" s="263"/>
      <c r="CJX25" s="263"/>
      <c r="CJY25" s="263"/>
      <c r="CJZ25" s="263"/>
      <c r="CKA25" s="263"/>
      <c r="CKB25" s="263"/>
      <c r="CKC25" s="263"/>
      <c r="CKD25" s="263"/>
      <c r="CKE25" s="263"/>
      <c r="CKF25" s="263"/>
      <c r="CKG25" s="263"/>
      <c r="CKH25" s="263"/>
      <c r="CKI25" s="263"/>
      <c r="CKJ25" s="263"/>
      <c r="CKK25" s="263"/>
      <c r="CKL25" s="263"/>
      <c r="CKM25" s="263"/>
      <c r="CKN25" s="263"/>
      <c r="CKO25" s="263"/>
      <c r="CKP25" s="263"/>
      <c r="CKQ25" s="263"/>
      <c r="CKR25" s="263"/>
      <c r="CKS25" s="263"/>
      <c r="CKT25" s="263"/>
      <c r="CKU25" s="263"/>
      <c r="CKV25" s="263"/>
      <c r="CKW25" s="263"/>
      <c r="CKX25" s="263"/>
      <c r="CKY25" s="263"/>
      <c r="CKZ25" s="263"/>
      <c r="CLA25" s="263"/>
      <c r="CLB25" s="263"/>
      <c r="CLC25" s="263"/>
      <c r="CLD25" s="263"/>
      <c r="CLE25" s="263"/>
      <c r="CLF25" s="263"/>
      <c r="CLG25" s="263"/>
      <c r="CLH25" s="263"/>
      <c r="CLI25" s="263"/>
      <c r="CLJ25" s="263"/>
      <c r="CLK25" s="263"/>
      <c r="CLL25" s="263"/>
      <c r="CLM25" s="263"/>
      <c r="CLN25" s="263"/>
      <c r="CLO25" s="263"/>
      <c r="CLP25" s="263"/>
      <c r="CLQ25" s="263"/>
      <c r="CLR25" s="263"/>
      <c r="CLS25" s="263"/>
      <c r="CLT25" s="263"/>
      <c r="CLU25" s="263"/>
      <c r="CLV25" s="263"/>
      <c r="CLW25" s="263"/>
      <c r="CLX25" s="263"/>
      <c r="CLY25" s="263"/>
      <c r="CLZ25" s="263"/>
      <c r="CMA25" s="263"/>
      <c r="CMB25" s="263"/>
      <c r="CMC25" s="263"/>
      <c r="CMD25" s="263"/>
      <c r="CME25" s="263"/>
      <c r="CMF25" s="263"/>
      <c r="CMG25" s="263"/>
      <c r="CMH25" s="263"/>
      <c r="CMI25" s="263"/>
      <c r="CMJ25" s="263"/>
      <c r="CMK25" s="263"/>
      <c r="CML25" s="263"/>
      <c r="CMM25" s="263"/>
      <c r="CMN25" s="263"/>
      <c r="CMO25" s="263"/>
      <c r="CMP25" s="263"/>
      <c r="CMQ25" s="263"/>
      <c r="CMR25" s="263"/>
      <c r="CMS25" s="263"/>
      <c r="CMT25" s="263"/>
      <c r="CMU25" s="263"/>
      <c r="CMV25" s="263"/>
      <c r="CMW25" s="263"/>
      <c r="CMX25" s="263"/>
      <c r="CMY25" s="263"/>
      <c r="CMZ25" s="263"/>
      <c r="CNA25" s="263"/>
      <c r="CNB25" s="263"/>
      <c r="CNC25" s="263"/>
      <c r="CND25" s="263"/>
      <c r="CNE25" s="263"/>
      <c r="CNF25" s="263"/>
      <c r="CNG25" s="263"/>
      <c r="CNH25" s="263"/>
      <c r="CNI25" s="263"/>
      <c r="CNJ25" s="263"/>
      <c r="CNK25" s="263"/>
      <c r="CNL25" s="263"/>
      <c r="CNM25" s="263"/>
      <c r="CNN25" s="263"/>
      <c r="CNO25" s="263"/>
      <c r="CNP25" s="263"/>
      <c r="CNQ25" s="263"/>
      <c r="CNR25" s="263"/>
      <c r="CNS25" s="263"/>
      <c r="CNT25" s="263"/>
      <c r="CNU25" s="263"/>
      <c r="CNV25" s="263"/>
      <c r="CNW25" s="263"/>
      <c r="CNX25" s="263"/>
      <c r="CNY25" s="263"/>
      <c r="CNZ25" s="263"/>
      <c r="COA25" s="263"/>
      <c r="COB25" s="263"/>
      <c r="COC25" s="263"/>
      <c r="COD25" s="263"/>
      <c r="COE25" s="263"/>
      <c r="COF25" s="263"/>
      <c r="COG25" s="263"/>
      <c r="COH25" s="263"/>
      <c r="COI25" s="263"/>
      <c r="COJ25" s="263"/>
      <c r="COK25" s="263"/>
      <c r="COL25" s="263"/>
      <c r="COM25" s="263"/>
      <c r="CON25" s="263"/>
      <c r="COO25" s="263"/>
      <c r="COP25" s="263"/>
      <c r="COQ25" s="263"/>
      <c r="COR25" s="263"/>
      <c r="COS25" s="263"/>
      <c r="COT25" s="263"/>
      <c r="COU25" s="263"/>
      <c r="COV25" s="263"/>
      <c r="COW25" s="263"/>
      <c r="COX25" s="263"/>
      <c r="COY25" s="263"/>
      <c r="COZ25" s="263"/>
      <c r="CPA25" s="263"/>
      <c r="CPB25" s="263"/>
      <c r="CPC25" s="263"/>
      <c r="CPD25" s="263"/>
      <c r="CPE25" s="263"/>
      <c r="CPF25" s="263"/>
      <c r="CPG25" s="263"/>
      <c r="CPH25" s="263"/>
      <c r="CPI25" s="263"/>
      <c r="CPJ25" s="263"/>
      <c r="CPK25" s="263"/>
      <c r="CPL25" s="263"/>
      <c r="CPM25" s="263"/>
      <c r="CPN25" s="263"/>
      <c r="CPO25" s="263"/>
      <c r="CPP25" s="263"/>
      <c r="CPQ25" s="263"/>
      <c r="CPR25" s="263"/>
      <c r="CPS25" s="263"/>
      <c r="CPT25" s="263"/>
      <c r="CPU25" s="263"/>
      <c r="CPV25" s="263"/>
      <c r="CPW25" s="263"/>
      <c r="CPX25" s="263"/>
      <c r="CPY25" s="263"/>
      <c r="CPZ25" s="263"/>
      <c r="CQA25" s="263"/>
      <c r="CQB25" s="263"/>
      <c r="CQC25" s="263"/>
      <c r="CQD25" s="263"/>
      <c r="CQE25" s="263"/>
      <c r="CQF25" s="263"/>
      <c r="CQG25" s="263"/>
      <c r="CQH25" s="263"/>
      <c r="CQI25" s="263"/>
      <c r="CQJ25" s="263"/>
      <c r="CQK25" s="263"/>
      <c r="CQL25" s="263"/>
      <c r="CQM25" s="263"/>
      <c r="CQN25" s="263"/>
      <c r="CQO25" s="263"/>
      <c r="CQP25" s="263"/>
      <c r="CQQ25" s="263"/>
      <c r="CQR25" s="263"/>
      <c r="CQS25" s="263"/>
      <c r="CQT25" s="263"/>
      <c r="CQU25" s="263"/>
      <c r="CQV25" s="263"/>
      <c r="CQW25" s="263"/>
      <c r="CQX25" s="263"/>
      <c r="CQY25" s="263"/>
      <c r="CQZ25" s="263"/>
      <c r="CRA25" s="263"/>
      <c r="CRB25" s="263"/>
      <c r="CRC25" s="263"/>
      <c r="CRD25" s="263"/>
      <c r="CRE25" s="263"/>
      <c r="CRF25" s="263"/>
      <c r="CRG25" s="263"/>
      <c r="CRH25" s="263"/>
      <c r="CRI25" s="263"/>
      <c r="CRJ25" s="263"/>
      <c r="CRK25" s="263"/>
      <c r="CRL25" s="263"/>
      <c r="CRM25" s="263"/>
      <c r="CRN25" s="263"/>
      <c r="CRO25" s="263"/>
      <c r="CRP25" s="263"/>
      <c r="CRQ25" s="263"/>
      <c r="CRR25" s="263"/>
      <c r="CRS25" s="263"/>
      <c r="CRT25" s="263"/>
      <c r="CRU25" s="263"/>
      <c r="CRV25" s="263"/>
      <c r="CRW25" s="263"/>
      <c r="CRX25" s="263"/>
      <c r="CRY25" s="263"/>
      <c r="CRZ25" s="263"/>
      <c r="CSA25" s="263"/>
      <c r="CSB25" s="263"/>
      <c r="CSC25" s="263"/>
      <c r="CSD25" s="263"/>
      <c r="CSE25" s="263"/>
      <c r="CSF25" s="263"/>
      <c r="CSG25" s="263"/>
      <c r="CSH25" s="263"/>
      <c r="CSI25" s="263"/>
      <c r="CSJ25" s="263"/>
      <c r="CSK25" s="263"/>
      <c r="CSL25" s="263"/>
      <c r="CSM25" s="263"/>
      <c r="CSN25" s="263"/>
      <c r="CSO25" s="263"/>
      <c r="CSP25" s="263"/>
      <c r="CSQ25" s="263"/>
      <c r="CSR25" s="263"/>
      <c r="CSS25" s="263"/>
      <c r="CST25" s="263"/>
      <c r="CSU25" s="263"/>
      <c r="CSV25" s="263"/>
      <c r="CSW25" s="263"/>
      <c r="CSX25" s="263"/>
      <c r="CSY25" s="263"/>
      <c r="CSZ25" s="263"/>
      <c r="CTA25" s="263"/>
      <c r="CTB25" s="263"/>
      <c r="CTC25" s="263"/>
      <c r="CTD25" s="263"/>
      <c r="CTE25" s="263"/>
      <c r="CTF25" s="263"/>
      <c r="CTG25" s="263"/>
      <c r="CTH25" s="263"/>
      <c r="CTI25" s="263"/>
      <c r="CTJ25" s="263"/>
      <c r="CTK25" s="263"/>
      <c r="CTL25" s="263"/>
      <c r="CTM25" s="263"/>
      <c r="CTN25" s="263"/>
      <c r="CTO25" s="263"/>
      <c r="CTP25" s="263"/>
      <c r="CTQ25" s="263"/>
      <c r="CTR25" s="263"/>
      <c r="CTS25" s="263"/>
      <c r="CTT25" s="263"/>
      <c r="CTU25" s="263"/>
      <c r="CTV25" s="263"/>
      <c r="CTW25" s="263"/>
      <c r="CTX25" s="263"/>
      <c r="CTY25" s="263"/>
      <c r="CTZ25" s="263"/>
      <c r="CUA25" s="263"/>
      <c r="CUB25" s="263"/>
      <c r="CUC25" s="263"/>
      <c r="CUD25" s="263"/>
      <c r="CUE25" s="263"/>
      <c r="CUF25" s="263"/>
      <c r="CUG25" s="263"/>
      <c r="CUH25" s="263"/>
      <c r="CUI25" s="263"/>
      <c r="CUJ25" s="263"/>
      <c r="CUK25" s="263"/>
      <c r="CUL25" s="263"/>
      <c r="CUM25" s="263"/>
      <c r="CUN25" s="263"/>
      <c r="CUO25" s="263"/>
      <c r="CUP25" s="263"/>
      <c r="CUQ25" s="263"/>
      <c r="CUR25" s="263"/>
      <c r="CUS25" s="263"/>
      <c r="CUT25" s="263"/>
      <c r="CUU25" s="263"/>
      <c r="CUV25" s="263"/>
      <c r="CUW25" s="263"/>
      <c r="CUX25" s="263"/>
      <c r="CUY25" s="263"/>
      <c r="CUZ25" s="263"/>
      <c r="CVA25" s="263"/>
      <c r="CVB25" s="263"/>
      <c r="CVC25" s="263"/>
      <c r="CVD25" s="263"/>
      <c r="CVE25" s="263"/>
      <c r="CVF25" s="263"/>
      <c r="CVG25" s="263"/>
      <c r="CVH25" s="263"/>
      <c r="CVI25" s="263"/>
      <c r="CVJ25" s="263"/>
      <c r="CVK25" s="263"/>
      <c r="CVL25" s="263"/>
      <c r="CVM25" s="263"/>
      <c r="CVN25" s="263"/>
      <c r="CVO25" s="263"/>
      <c r="CVP25" s="263"/>
      <c r="CVQ25" s="263"/>
      <c r="CVR25" s="263"/>
      <c r="CVS25" s="263"/>
      <c r="CVT25" s="263"/>
      <c r="CVU25" s="263"/>
      <c r="CVV25" s="263"/>
      <c r="CVW25" s="263"/>
      <c r="CVX25" s="263"/>
      <c r="CVY25" s="263"/>
      <c r="CVZ25" s="263"/>
      <c r="CWA25" s="263"/>
      <c r="CWB25" s="263"/>
      <c r="CWC25" s="263"/>
      <c r="CWD25" s="263"/>
      <c r="CWE25" s="263"/>
      <c r="CWF25" s="263"/>
      <c r="CWG25" s="263"/>
      <c r="CWH25" s="263"/>
      <c r="CWI25" s="263"/>
      <c r="CWJ25" s="263"/>
      <c r="CWK25" s="263"/>
      <c r="CWL25" s="263"/>
      <c r="CWM25" s="263"/>
      <c r="CWN25" s="263"/>
      <c r="CWO25" s="263"/>
      <c r="CWP25" s="263"/>
      <c r="CWQ25" s="263"/>
      <c r="CWR25" s="263"/>
      <c r="CWS25" s="263"/>
      <c r="CWT25" s="263"/>
      <c r="CWU25" s="263"/>
      <c r="CWV25" s="263"/>
      <c r="CWW25" s="263"/>
      <c r="CWX25" s="263"/>
      <c r="CWY25" s="263"/>
      <c r="CWZ25" s="263"/>
      <c r="CXA25" s="263"/>
      <c r="CXB25" s="263"/>
      <c r="CXC25" s="263"/>
      <c r="CXD25" s="263"/>
      <c r="CXE25" s="263"/>
      <c r="CXF25" s="263"/>
      <c r="CXG25" s="263"/>
      <c r="CXH25" s="263"/>
      <c r="CXI25" s="263"/>
      <c r="CXJ25" s="263"/>
      <c r="CXK25" s="263"/>
      <c r="CXL25" s="263"/>
      <c r="CXM25" s="263"/>
      <c r="CXN25" s="263"/>
      <c r="CXO25" s="263"/>
      <c r="CXP25" s="263"/>
      <c r="CXQ25" s="263"/>
      <c r="CXR25" s="263"/>
      <c r="CXS25" s="263"/>
      <c r="CXT25" s="263"/>
      <c r="CXU25" s="263"/>
      <c r="CXV25" s="263"/>
      <c r="CXW25" s="263"/>
      <c r="CXX25" s="263"/>
      <c r="CXY25" s="263"/>
      <c r="CXZ25" s="263"/>
      <c r="CYA25" s="263"/>
      <c r="CYB25" s="263"/>
      <c r="CYC25" s="263"/>
      <c r="CYD25" s="263"/>
      <c r="CYE25" s="263"/>
      <c r="CYF25" s="263"/>
      <c r="CYG25" s="263"/>
      <c r="CYH25" s="263"/>
      <c r="CYI25" s="263"/>
      <c r="CYJ25" s="263"/>
      <c r="CYK25" s="263"/>
      <c r="CYL25" s="263"/>
      <c r="CYM25" s="263"/>
      <c r="CYN25" s="263"/>
      <c r="CYO25" s="263"/>
      <c r="CYP25" s="263"/>
      <c r="CYQ25" s="263"/>
      <c r="CYR25" s="263"/>
      <c r="CYS25" s="263"/>
      <c r="CYT25" s="263"/>
      <c r="CYU25" s="263"/>
      <c r="CYV25" s="263"/>
      <c r="CYW25" s="263"/>
      <c r="CYX25" s="263"/>
      <c r="CYY25" s="263"/>
      <c r="CYZ25" s="263"/>
      <c r="CZA25" s="263"/>
      <c r="CZB25" s="263"/>
      <c r="CZC25" s="263"/>
      <c r="CZD25" s="263"/>
      <c r="CZE25" s="263"/>
      <c r="CZF25" s="263"/>
      <c r="CZG25" s="263"/>
      <c r="CZH25" s="263"/>
      <c r="CZI25" s="263"/>
      <c r="CZJ25" s="263"/>
      <c r="CZK25" s="263"/>
      <c r="CZL25" s="263"/>
      <c r="CZM25" s="263"/>
      <c r="CZN25" s="263"/>
      <c r="CZO25" s="263"/>
      <c r="CZP25" s="263"/>
      <c r="CZQ25" s="263"/>
      <c r="CZR25" s="263"/>
      <c r="CZS25" s="263"/>
      <c r="CZT25" s="263"/>
      <c r="CZU25" s="263"/>
      <c r="CZV25" s="263"/>
      <c r="CZW25" s="263"/>
      <c r="CZX25" s="263"/>
      <c r="CZY25" s="263"/>
      <c r="CZZ25" s="263"/>
      <c r="DAA25" s="263"/>
      <c r="DAB25" s="263"/>
      <c r="DAC25" s="263"/>
      <c r="DAD25" s="263"/>
      <c r="DAE25" s="263"/>
      <c r="DAF25" s="263"/>
      <c r="DAG25" s="263"/>
      <c r="DAH25" s="263"/>
      <c r="DAI25" s="263"/>
      <c r="DAJ25" s="263"/>
      <c r="DAK25" s="263"/>
      <c r="DAL25" s="263"/>
      <c r="DAM25" s="263"/>
      <c r="DAN25" s="263"/>
      <c r="DAO25" s="263"/>
      <c r="DAP25" s="263"/>
      <c r="DAQ25" s="263"/>
      <c r="DAR25" s="263"/>
      <c r="DAS25" s="263"/>
      <c r="DAT25" s="263"/>
      <c r="DAU25" s="263"/>
      <c r="DAV25" s="263"/>
      <c r="DAW25" s="263"/>
      <c r="DAX25" s="263"/>
      <c r="DAY25" s="263"/>
      <c r="DAZ25" s="263"/>
      <c r="DBA25" s="263"/>
      <c r="DBB25" s="263"/>
      <c r="DBC25" s="263"/>
      <c r="DBD25" s="263"/>
      <c r="DBE25" s="263"/>
      <c r="DBF25" s="263"/>
      <c r="DBG25" s="263"/>
      <c r="DBH25" s="263"/>
      <c r="DBI25" s="263"/>
      <c r="DBJ25" s="263"/>
      <c r="DBK25" s="263"/>
      <c r="DBL25" s="263"/>
      <c r="DBM25" s="263"/>
      <c r="DBN25" s="263"/>
      <c r="DBO25" s="263"/>
      <c r="DBP25" s="263"/>
      <c r="DBQ25" s="263"/>
      <c r="DBR25" s="263"/>
      <c r="DBS25" s="263"/>
      <c r="DBT25" s="263"/>
      <c r="DBU25" s="263"/>
      <c r="DBV25" s="263"/>
      <c r="DBW25" s="263"/>
      <c r="DBX25" s="263"/>
      <c r="DBY25" s="263"/>
      <c r="DBZ25" s="263"/>
      <c r="DCA25" s="263"/>
      <c r="DCB25" s="263"/>
      <c r="DCC25" s="263"/>
      <c r="DCD25" s="263"/>
      <c r="DCE25" s="263"/>
      <c r="DCF25" s="263"/>
      <c r="DCG25" s="263"/>
      <c r="DCH25" s="263"/>
      <c r="DCI25" s="263"/>
      <c r="DCJ25" s="263"/>
      <c r="DCK25" s="263"/>
      <c r="DCL25" s="263"/>
      <c r="DCM25" s="263"/>
      <c r="DCN25" s="263"/>
      <c r="DCO25" s="263"/>
      <c r="DCP25" s="263"/>
      <c r="DCQ25" s="263"/>
      <c r="DCR25" s="263"/>
      <c r="DCS25" s="263"/>
      <c r="DCT25" s="263"/>
      <c r="DCU25" s="263"/>
      <c r="DCV25" s="263"/>
      <c r="DCW25" s="263"/>
      <c r="DCX25" s="263"/>
      <c r="DCY25" s="263"/>
      <c r="DCZ25" s="263"/>
      <c r="DDA25" s="263"/>
      <c r="DDB25" s="263"/>
      <c r="DDC25" s="263"/>
      <c r="DDD25" s="263"/>
      <c r="DDE25" s="263"/>
      <c r="DDF25" s="263"/>
      <c r="DDG25" s="263"/>
      <c r="DDH25" s="263"/>
      <c r="DDI25" s="263"/>
      <c r="DDJ25" s="263"/>
      <c r="DDK25" s="263"/>
      <c r="DDL25" s="263"/>
      <c r="DDM25" s="263"/>
      <c r="DDN25" s="263"/>
      <c r="DDO25" s="263"/>
      <c r="DDP25" s="263"/>
      <c r="DDQ25" s="263"/>
      <c r="DDR25" s="263"/>
      <c r="DDS25" s="263"/>
      <c r="DDT25" s="263"/>
      <c r="DDU25" s="263"/>
      <c r="DDV25" s="263"/>
      <c r="DDW25" s="263"/>
      <c r="DDX25" s="263"/>
      <c r="DDY25" s="263"/>
      <c r="DDZ25" s="263"/>
      <c r="DEA25" s="263"/>
      <c r="DEB25" s="263"/>
      <c r="DEC25" s="263"/>
      <c r="DED25" s="263"/>
      <c r="DEE25" s="263"/>
      <c r="DEF25" s="263"/>
      <c r="DEG25" s="263"/>
      <c r="DEH25" s="263"/>
      <c r="DEI25" s="263"/>
      <c r="DEJ25" s="263"/>
      <c r="DEK25" s="263"/>
      <c r="DEL25" s="263"/>
      <c r="DEM25" s="263"/>
      <c r="DEN25" s="263"/>
      <c r="DEO25" s="263"/>
      <c r="DEP25" s="263"/>
      <c r="DEQ25" s="263"/>
      <c r="DER25" s="263"/>
      <c r="DES25" s="263"/>
      <c r="DET25" s="263"/>
      <c r="DEU25" s="263"/>
      <c r="DEV25" s="263"/>
      <c r="DEW25" s="263"/>
      <c r="DEX25" s="263"/>
      <c r="DEY25" s="263"/>
      <c r="DEZ25" s="263"/>
      <c r="DFA25" s="263"/>
      <c r="DFB25" s="263"/>
      <c r="DFC25" s="263"/>
      <c r="DFD25" s="263"/>
      <c r="DFE25" s="263"/>
      <c r="DFF25" s="263"/>
      <c r="DFG25" s="263"/>
      <c r="DFH25" s="263"/>
      <c r="DFI25" s="263"/>
      <c r="DFJ25" s="263"/>
      <c r="DFK25" s="263"/>
      <c r="DFL25" s="263"/>
      <c r="DFM25" s="263"/>
      <c r="DFN25" s="263"/>
      <c r="DFO25" s="263"/>
      <c r="DFP25" s="263"/>
      <c r="DFQ25" s="263"/>
      <c r="DFR25" s="263"/>
      <c r="DFS25" s="263"/>
      <c r="DFT25" s="263"/>
      <c r="DFU25" s="263"/>
      <c r="DFV25" s="263"/>
      <c r="DFW25" s="263"/>
      <c r="DFX25" s="263"/>
      <c r="DFY25" s="263"/>
      <c r="DFZ25" s="263"/>
      <c r="DGA25" s="263"/>
      <c r="DGB25" s="263"/>
      <c r="DGC25" s="263"/>
      <c r="DGD25" s="263"/>
      <c r="DGE25" s="263"/>
      <c r="DGF25" s="263"/>
      <c r="DGG25" s="263"/>
      <c r="DGH25" s="263"/>
      <c r="DGI25" s="263"/>
      <c r="DGJ25" s="263"/>
      <c r="DGK25" s="263"/>
      <c r="DGL25" s="263"/>
      <c r="DGM25" s="263"/>
      <c r="DGN25" s="263"/>
      <c r="DGO25" s="263"/>
      <c r="DGP25" s="263"/>
      <c r="DGQ25" s="263"/>
      <c r="DGR25" s="263"/>
      <c r="DGS25" s="263"/>
      <c r="DGT25" s="263"/>
      <c r="DGU25" s="263"/>
      <c r="DGV25" s="263"/>
      <c r="DGW25" s="263"/>
      <c r="DGX25" s="263"/>
      <c r="DGY25" s="263"/>
      <c r="DGZ25" s="263"/>
      <c r="DHA25" s="263"/>
      <c r="DHB25" s="263"/>
      <c r="DHC25" s="263"/>
      <c r="DHD25" s="263"/>
      <c r="DHE25" s="263"/>
      <c r="DHF25" s="263"/>
      <c r="DHG25" s="263"/>
      <c r="DHH25" s="263"/>
      <c r="DHI25" s="263"/>
      <c r="DHJ25" s="263"/>
      <c r="DHK25" s="263"/>
      <c r="DHL25" s="263"/>
      <c r="DHM25" s="263"/>
      <c r="DHN25" s="263"/>
      <c r="DHO25" s="263"/>
      <c r="DHP25" s="263"/>
      <c r="DHQ25" s="263"/>
      <c r="DHR25" s="263"/>
      <c r="DHS25" s="263"/>
      <c r="DHT25" s="263"/>
      <c r="DHU25" s="263"/>
      <c r="DHV25" s="263"/>
      <c r="DHW25" s="263"/>
      <c r="DHX25" s="263"/>
      <c r="DHY25" s="263"/>
      <c r="DHZ25" s="263"/>
      <c r="DIA25" s="263"/>
      <c r="DIB25" s="263"/>
      <c r="DIC25" s="263"/>
      <c r="DID25" s="263"/>
      <c r="DIE25" s="263"/>
      <c r="DIF25" s="263"/>
      <c r="DIG25" s="263"/>
      <c r="DIH25" s="263"/>
      <c r="DII25" s="263"/>
      <c r="DIJ25" s="263"/>
      <c r="DIK25" s="263"/>
      <c r="DIL25" s="263"/>
      <c r="DIM25" s="263"/>
      <c r="DIN25" s="263"/>
      <c r="DIO25" s="263"/>
      <c r="DIP25" s="263"/>
      <c r="DIQ25" s="263"/>
      <c r="DIR25" s="263"/>
      <c r="DIS25" s="263"/>
      <c r="DIT25" s="263"/>
      <c r="DIU25" s="263"/>
      <c r="DIV25" s="263"/>
      <c r="DIW25" s="263"/>
      <c r="DIX25" s="263"/>
      <c r="DIY25" s="263"/>
      <c r="DIZ25" s="263"/>
      <c r="DJA25" s="263"/>
      <c r="DJB25" s="263"/>
      <c r="DJC25" s="263"/>
      <c r="DJD25" s="263"/>
      <c r="DJE25" s="263"/>
      <c r="DJF25" s="263"/>
      <c r="DJG25" s="263"/>
      <c r="DJH25" s="263"/>
      <c r="DJI25" s="263"/>
      <c r="DJJ25" s="263"/>
      <c r="DJK25" s="263"/>
      <c r="DJL25" s="263"/>
      <c r="DJM25" s="263"/>
      <c r="DJN25" s="263"/>
      <c r="DJO25" s="263"/>
      <c r="DJP25" s="263"/>
      <c r="DJQ25" s="263"/>
      <c r="DJR25" s="263"/>
      <c r="DJS25" s="263"/>
      <c r="DJT25" s="263"/>
      <c r="DJU25" s="263"/>
      <c r="DJV25" s="263"/>
      <c r="DJW25" s="263"/>
      <c r="DJX25" s="263"/>
      <c r="DJY25" s="263"/>
      <c r="DJZ25" s="263"/>
      <c r="DKA25" s="263"/>
      <c r="DKB25" s="263"/>
      <c r="DKC25" s="263"/>
      <c r="DKD25" s="263"/>
      <c r="DKE25" s="263"/>
      <c r="DKF25" s="263"/>
      <c r="DKG25" s="263"/>
      <c r="DKH25" s="263"/>
      <c r="DKI25" s="263"/>
      <c r="DKJ25" s="263"/>
      <c r="DKK25" s="263"/>
      <c r="DKL25" s="263"/>
      <c r="DKM25" s="263"/>
      <c r="DKN25" s="263"/>
      <c r="DKO25" s="263"/>
      <c r="DKP25" s="263"/>
      <c r="DKQ25" s="263"/>
      <c r="DKR25" s="263"/>
      <c r="DKS25" s="263"/>
      <c r="DKT25" s="263"/>
      <c r="DKU25" s="263"/>
      <c r="DKV25" s="263"/>
      <c r="DKW25" s="263"/>
      <c r="DKX25" s="263"/>
      <c r="DKY25" s="263"/>
      <c r="DKZ25" s="263"/>
      <c r="DLA25" s="263"/>
      <c r="DLB25" s="263"/>
      <c r="DLC25" s="263"/>
      <c r="DLD25" s="263"/>
      <c r="DLE25" s="263"/>
      <c r="DLF25" s="263"/>
      <c r="DLG25" s="263"/>
      <c r="DLH25" s="263"/>
      <c r="DLI25" s="263"/>
      <c r="DLJ25" s="263"/>
      <c r="DLK25" s="263"/>
      <c r="DLL25" s="263"/>
      <c r="DLM25" s="263"/>
      <c r="DLN25" s="263"/>
      <c r="DLO25" s="263"/>
      <c r="DLP25" s="263"/>
      <c r="DLQ25" s="263"/>
      <c r="DLR25" s="263"/>
      <c r="DLS25" s="263"/>
      <c r="DLT25" s="263"/>
      <c r="DLU25" s="263"/>
      <c r="DLV25" s="263"/>
      <c r="DLW25" s="263"/>
      <c r="DLX25" s="263"/>
      <c r="DLY25" s="263"/>
      <c r="DLZ25" s="263"/>
      <c r="DMA25" s="263"/>
      <c r="DMB25" s="263"/>
      <c r="DMC25" s="263"/>
      <c r="DMD25" s="263"/>
      <c r="DME25" s="263"/>
      <c r="DMF25" s="263"/>
      <c r="DMG25" s="263"/>
      <c r="DMH25" s="263"/>
      <c r="DMI25" s="263"/>
      <c r="DMJ25" s="263"/>
      <c r="DMK25" s="263"/>
      <c r="DML25" s="263"/>
      <c r="DMM25" s="263"/>
      <c r="DMN25" s="263"/>
      <c r="DMO25" s="263"/>
      <c r="DMP25" s="263"/>
      <c r="DMQ25" s="263"/>
      <c r="DMR25" s="263"/>
      <c r="DMS25" s="263"/>
      <c r="DMT25" s="263"/>
      <c r="DMU25" s="263"/>
      <c r="DMV25" s="263"/>
      <c r="DMW25" s="263"/>
      <c r="DMX25" s="263"/>
      <c r="DMY25" s="263"/>
      <c r="DMZ25" s="263"/>
      <c r="DNA25" s="263"/>
      <c r="DNB25" s="263"/>
      <c r="DNC25" s="263"/>
      <c r="DND25" s="263"/>
      <c r="DNE25" s="263"/>
      <c r="DNF25" s="263"/>
      <c r="DNG25" s="263"/>
      <c r="DNH25" s="263"/>
      <c r="DNI25" s="263"/>
      <c r="DNJ25" s="263"/>
      <c r="DNK25" s="263"/>
      <c r="DNL25" s="263"/>
      <c r="DNM25" s="263"/>
      <c r="DNN25" s="263"/>
      <c r="DNO25" s="263"/>
      <c r="DNP25" s="263"/>
      <c r="DNQ25" s="263"/>
      <c r="DNR25" s="263"/>
      <c r="DNS25" s="263"/>
      <c r="DNT25" s="263"/>
      <c r="DNU25" s="263"/>
      <c r="DNV25" s="263"/>
      <c r="DNW25" s="263"/>
      <c r="DNX25" s="263"/>
      <c r="DNY25" s="263"/>
      <c r="DNZ25" s="263"/>
      <c r="DOA25" s="263"/>
      <c r="DOB25" s="263"/>
      <c r="DOC25" s="263"/>
      <c r="DOD25" s="263"/>
      <c r="DOE25" s="263"/>
      <c r="DOF25" s="263"/>
      <c r="DOG25" s="263"/>
      <c r="DOH25" s="263"/>
      <c r="DOI25" s="263"/>
      <c r="DOJ25" s="263"/>
      <c r="DOK25" s="263"/>
      <c r="DOL25" s="263"/>
      <c r="DOM25" s="263"/>
      <c r="DON25" s="263"/>
      <c r="DOO25" s="263"/>
      <c r="DOP25" s="263"/>
      <c r="DOQ25" s="263"/>
      <c r="DOR25" s="263"/>
      <c r="DOS25" s="263"/>
      <c r="DOT25" s="263"/>
      <c r="DOU25" s="263"/>
      <c r="DOV25" s="263"/>
      <c r="DOW25" s="263"/>
      <c r="DOX25" s="263"/>
      <c r="DOY25" s="263"/>
      <c r="DOZ25" s="263"/>
      <c r="DPA25" s="263"/>
      <c r="DPB25" s="263"/>
      <c r="DPC25" s="263"/>
      <c r="DPD25" s="263"/>
      <c r="DPE25" s="263"/>
      <c r="DPF25" s="263"/>
      <c r="DPG25" s="263"/>
      <c r="DPH25" s="263"/>
      <c r="DPI25" s="263"/>
      <c r="DPJ25" s="263"/>
      <c r="DPK25" s="263"/>
      <c r="DPL25" s="263"/>
      <c r="DPM25" s="263"/>
      <c r="DPN25" s="263"/>
      <c r="DPO25" s="263"/>
      <c r="DPP25" s="263"/>
      <c r="DPQ25" s="263"/>
      <c r="DPR25" s="263"/>
      <c r="DPS25" s="263"/>
      <c r="DPT25" s="263"/>
      <c r="DPU25" s="263"/>
      <c r="DPV25" s="263"/>
      <c r="DPW25" s="263"/>
      <c r="DPX25" s="263"/>
      <c r="DPY25" s="263"/>
      <c r="DPZ25" s="263"/>
      <c r="DQA25" s="263"/>
      <c r="DQB25" s="263"/>
      <c r="DQC25" s="263"/>
      <c r="DQD25" s="263"/>
      <c r="DQE25" s="263"/>
      <c r="DQF25" s="263"/>
      <c r="DQG25" s="263"/>
      <c r="DQH25" s="263"/>
      <c r="DQI25" s="263"/>
      <c r="DQJ25" s="263"/>
      <c r="DQK25" s="263"/>
      <c r="DQL25" s="263"/>
      <c r="DQM25" s="263"/>
      <c r="DQN25" s="263"/>
      <c r="DQO25" s="263"/>
      <c r="DQP25" s="263"/>
      <c r="DQQ25" s="263"/>
      <c r="DQR25" s="263"/>
      <c r="DQS25" s="263"/>
      <c r="DQT25" s="263"/>
      <c r="DQU25" s="263"/>
      <c r="DQV25" s="263"/>
      <c r="DQW25" s="263"/>
      <c r="DQX25" s="263"/>
      <c r="DQY25" s="263"/>
      <c r="DQZ25" s="263"/>
      <c r="DRA25" s="263"/>
      <c r="DRB25" s="263"/>
      <c r="DRC25" s="263"/>
      <c r="DRD25" s="263"/>
      <c r="DRE25" s="263"/>
      <c r="DRF25" s="263"/>
      <c r="DRG25" s="263"/>
      <c r="DRH25" s="263"/>
      <c r="DRI25" s="263"/>
      <c r="DRJ25" s="263"/>
      <c r="DRK25" s="263"/>
      <c r="DRL25" s="263"/>
      <c r="DRM25" s="263"/>
      <c r="DRN25" s="263"/>
      <c r="DRO25" s="263"/>
      <c r="DRP25" s="263"/>
      <c r="DRQ25" s="263"/>
      <c r="DRR25" s="263"/>
      <c r="DRS25" s="263"/>
      <c r="DRT25" s="263"/>
      <c r="DRU25" s="263"/>
      <c r="DRV25" s="263"/>
      <c r="DRW25" s="263"/>
      <c r="DRX25" s="263"/>
      <c r="DRY25" s="263"/>
      <c r="DRZ25" s="263"/>
      <c r="DSA25" s="263"/>
      <c r="DSB25" s="263"/>
      <c r="DSC25" s="263"/>
      <c r="DSD25" s="263"/>
      <c r="DSE25" s="263"/>
      <c r="DSF25" s="263"/>
      <c r="DSG25" s="263"/>
      <c r="DSH25" s="263"/>
      <c r="DSI25" s="263"/>
      <c r="DSJ25" s="263"/>
      <c r="DSK25" s="263"/>
      <c r="DSL25" s="263"/>
      <c r="DSM25" s="263"/>
      <c r="DSN25" s="263"/>
      <c r="DSO25" s="263"/>
      <c r="DSP25" s="263"/>
      <c r="DSQ25" s="263"/>
      <c r="DSR25" s="263"/>
      <c r="DSS25" s="263"/>
      <c r="DST25" s="263"/>
      <c r="DSU25" s="263"/>
      <c r="DSV25" s="263"/>
      <c r="DSW25" s="263"/>
      <c r="DSX25" s="263"/>
      <c r="DSY25" s="263"/>
      <c r="DSZ25" s="263"/>
      <c r="DTA25" s="263"/>
      <c r="DTB25" s="263"/>
      <c r="DTC25" s="263"/>
      <c r="DTD25" s="263"/>
      <c r="DTE25" s="263"/>
      <c r="DTF25" s="263"/>
      <c r="DTG25" s="263"/>
      <c r="DTH25" s="263"/>
      <c r="DTI25" s="263"/>
      <c r="DTJ25" s="263"/>
      <c r="DTK25" s="263"/>
      <c r="DTL25" s="263"/>
      <c r="DTM25" s="263"/>
      <c r="DTN25" s="263"/>
      <c r="DTO25" s="263"/>
      <c r="DTP25" s="263"/>
      <c r="DTQ25" s="263"/>
      <c r="DTR25" s="263"/>
      <c r="DTS25" s="263"/>
      <c r="DTT25" s="263"/>
      <c r="DTU25" s="263"/>
      <c r="DTV25" s="263"/>
      <c r="DTW25" s="263"/>
      <c r="DTX25" s="263"/>
      <c r="DTY25" s="263"/>
      <c r="DTZ25" s="263"/>
      <c r="DUA25" s="263"/>
      <c r="DUB25" s="263"/>
      <c r="DUC25" s="263"/>
      <c r="DUD25" s="263"/>
      <c r="DUE25" s="263"/>
      <c r="DUF25" s="263"/>
      <c r="DUG25" s="263"/>
      <c r="DUH25" s="263"/>
      <c r="DUI25" s="263"/>
      <c r="DUJ25" s="263"/>
      <c r="DUK25" s="263"/>
      <c r="DUL25" s="263"/>
      <c r="DUM25" s="263"/>
      <c r="DUN25" s="263"/>
      <c r="DUO25" s="263"/>
      <c r="DUP25" s="263"/>
      <c r="DUQ25" s="263"/>
      <c r="DUR25" s="263"/>
      <c r="DUS25" s="263"/>
      <c r="DUT25" s="263"/>
      <c r="DUU25" s="263"/>
      <c r="DUV25" s="263"/>
      <c r="DUW25" s="263"/>
      <c r="DUX25" s="263"/>
      <c r="DUY25" s="263"/>
      <c r="DUZ25" s="263"/>
      <c r="DVA25" s="263"/>
      <c r="DVB25" s="263"/>
      <c r="DVC25" s="263"/>
      <c r="DVD25" s="263"/>
      <c r="DVE25" s="263"/>
      <c r="DVF25" s="263"/>
      <c r="DVG25" s="263"/>
      <c r="DVH25" s="263"/>
      <c r="DVI25" s="263"/>
      <c r="DVJ25" s="263"/>
      <c r="DVK25" s="263"/>
      <c r="DVL25" s="263"/>
      <c r="DVM25" s="263"/>
      <c r="DVN25" s="263"/>
      <c r="DVO25" s="263"/>
      <c r="DVP25" s="263"/>
      <c r="DVQ25" s="263"/>
      <c r="DVR25" s="263"/>
      <c r="DVS25" s="263"/>
      <c r="DVT25" s="263"/>
      <c r="DVU25" s="263"/>
      <c r="DVV25" s="263"/>
      <c r="DVW25" s="263"/>
      <c r="DVX25" s="263"/>
      <c r="DVY25" s="263"/>
      <c r="DVZ25" s="263"/>
      <c r="DWA25" s="263"/>
      <c r="DWB25" s="263"/>
      <c r="DWC25" s="263"/>
      <c r="DWD25" s="263"/>
      <c r="DWE25" s="263"/>
      <c r="DWF25" s="263"/>
      <c r="DWG25" s="263"/>
      <c r="DWH25" s="263"/>
      <c r="DWI25" s="263"/>
      <c r="DWJ25" s="263"/>
      <c r="DWK25" s="263"/>
      <c r="DWL25" s="263"/>
      <c r="DWM25" s="263"/>
      <c r="DWN25" s="263"/>
      <c r="DWO25" s="263"/>
      <c r="DWP25" s="263"/>
      <c r="DWQ25" s="263"/>
      <c r="DWR25" s="263"/>
      <c r="DWS25" s="263"/>
      <c r="DWT25" s="263"/>
      <c r="DWU25" s="263"/>
      <c r="DWV25" s="263"/>
      <c r="DWW25" s="263"/>
      <c r="DWX25" s="263"/>
      <c r="DWY25" s="263"/>
      <c r="DWZ25" s="263"/>
      <c r="DXA25" s="263"/>
      <c r="DXB25" s="263"/>
      <c r="DXC25" s="263"/>
      <c r="DXD25" s="263"/>
      <c r="DXE25" s="263"/>
      <c r="DXF25" s="263"/>
      <c r="DXG25" s="263"/>
      <c r="DXH25" s="263"/>
      <c r="DXI25" s="263"/>
      <c r="DXJ25" s="263"/>
      <c r="DXK25" s="263"/>
      <c r="DXL25" s="263"/>
      <c r="DXM25" s="263"/>
      <c r="DXN25" s="263"/>
      <c r="DXO25" s="263"/>
      <c r="DXP25" s="263"/>
      <c r="DXQ25" s="263"/>
      <c r="DXR25" s="263"/>
      <c r="DXS25" s="263"/>
      <c r="DXT25" s="263"/>
      <c r="DXU25" s="263"/>
      <c r="DXV25" s="263"/>
      <c r="DXW25" s="263"/>
      <c r="DXX25" s="263"/>
      <c r="DXY25" s="263"/>
      <c r="DXZ25" s="263"/>
      <c r="DYA25" s="263"/>
      <c r="DYB25" s="263"/>
      <c r="DYC25" s="263"/>
      <c r="DYD25" s="263"/>
      <c r="DYE25" s="263"/>
      <c r="DYF25" s="263"/>
      <c r="DYG25" s="263"/>
      <c r="DYH25" s="263"/>
      <c r="DYI25" s="263"/>
      <c r="DYJ25" s="263"/>
      <c r="DYK25" s="263"/>
      <c r="DYL25" s="263"/>
      <c r="DYM25" s="263"/>
      <c r="DYN25" s="263"/>
      <c r="DYO25" s="263"/>
      <c r="DYP25" s="263"/>
      <c r="DYQ25" s="263"/>
      <c r="DYR25" s="263"/>
      <c r="DYS25" s="263"/>
      <c r="DYT25" s="263"/>
      <c r="DYU25" s="263"/>
      <c r="DYV25" s="263"/>
      <c r="DYW25" s="263"/>
      <c r="DYX25" s="263"/>
      <c r="DYY25" s="263"/>
      <c r="DYZ25" s="263"/>
      <c r="DZA25" s="263"/>
      <c r="DZB25" s="263"/>
      <c r="DZC25" s="263"/>
      <c r="DZD25" s="263"/>
      <c r="DZE25" s="263"/>
      <c r="DZF25" s="263"/>
      <c r="DZG25" s="263"/>
      <c r="DZH25" s="263"/>
      <c r="DZI25" s="263"/>
      <c r="DZJ25" s="263"/>
      <c r="DZK25" s="263"/>
      <c r="DZL25" s="263"/>
      <c r="DZM25" s="263"/>
      <c r="DZN25" s="263"/>
      <c r="DZO25" s="263"/>
      <c r="DZP25" s="263"/>
      <c r="DZQ25" s="263"/>
      <c r="DZR25" s="263"/>
      <c r="DZS25" s="263"/>
      <c r="DZT25" s="263"/>
      <c r="DZU25" s="263"/>
      <c r="DZV25" s="263"/>
      <c r="DZW25" s="263"/>
      <c r="DZX25" s="263"/>
      <c r="DZY25" s="263"/>
      <c r="DZZ25" s="263"/>
      <c r="EAA25" s="263"/>
      <c r="EAB25" s="263"/>
      <c r="EAC25" s="263"/>
      <c r="EAD25" s="263"/>
      <c r="EAE25" s="263"/>
      <c r="EAF25" s="263"/>
      <c r="EAG25" s="263"/>
      <c r="EAH25" s="263"/>
      <c r="EAI25" s="263"/>
      <c r="EAJ25" s="263"/>
      <c r="EAK25" s="263"/>
      <c r="EAL25" s="263"/>
      <c r="EAM25" s="263"/>
      <c r="EAN25" s="263"/>
      <c r="EAO25" s="263"/>
      <c r="EAP25" s="263"/>
      <c r="EAQ25" s="263"/>
      <c r="EAR25" s="263"/>
      <c r="EAS25" s="263"/>
      <c r="EAT25" s="263"/>
      <c r="EAU25" s="263"/>
      <c r="EAV25" s="263"/>
      <c r="EAW25" s="263"/>
      <c r="EAX25" s="263"/>
      <c r="EAY25" s="263"/>
      <c r="EAZ25" s="263"/>
      <c r="EBA25" s="263"/>
      <c r="EBB25" s="263"/>
      <c r="EBC25" s="263"/>
      <c r="EBD25" s="263"/>
      <c r="EBE25" s="263"/>
      <c r="EBF25" s="263"/>
      <c r="EBG25" s="263"/>
      <c r="EBH25" s="263"/>
      <c r="EBI25" s="263"/>
      <c r="EBJ25" s="263"/>
      <c r="EBK25" s="263"/>
      <c r="EBL25" s="263"/>
      <c r="EBM25" s="263"/>
      <c r="EBN25" s="263"/>
      <c r="EBO25" s="263"/>
      <c r="EBP25" s="263"/>
      <c r="EBQ25" s="263"/>
      <c r="EBR25" s="263"/>
      <c r="EBS25" s="263"/>
      <c r="EBT25" s="263"/>
      <c r="EBU25" s="263"/>
      <c r="EBV25" s="263"/>
      <c r="EBW25" s="263"/>
      <c r="EBX25" s="263"/>
      <c r="EBY25" s="263"/>
      <c r="EBZ25" s="263"/>
      <c r="ECA25" s="263"/>
      <c r="ECB25" s="263"/>
      <c r="ECC25" s="263"/>
      <c r="ECD25" s="263"/>
      <c r="ECE25" s="263"/>
      <c r="ECF25" s="263"/>
      <c r="ECG25" s="263"/>
      <c r="ECH25" s="263"/>
      <c r="ECI25" s="263"/>
      <c r="ECJ25" s="263"/>
      <c r="ECK25" s="263"/>
      <c r="ECL25" s="263"/>
      <c r="ECM25" s="263"/>
      <c r="ECN25" s="263"/>
      <c r="ECO25" s="263"/>
      <c r="ECP25" s="263"/>
      <c r="ECQ25" s="263"/>
      <c r="ECR25" s="263"/>
      <c r="ECS25" s="263"/>
      <c r="ECT25" s="263"/>
      <c r="ECU25" s="263"/>
      <c r="ECV25" s="263"/>
      <c r="ECW25" s="263"/>
      <c r="ECX25" s="263"/>
      <c r="ECY25" s="263"/>
      <c r="ECZ25" s="263"/>
      <c r="EDA25" s="263"/>
      <c r="EDB25" s="263"/>
      <c r="EDC25" s="263"/>
      <c r="EDD25" s="263"/>
      <c r="EDE25" s="263"/>
      <c r="EDF25" s="263"/>
      <c r="EDG25" s="263"/>
      <c r="EDH25" s="263"/>
      <c r="EDI25" s="263"/>
      <c r="EDJ25" s="263"/>
      <c r="EDK25" s="263"/>
      <c r="EDL25" s="263"/>
      <c r="EDM25" s="263"/>
      <c r="EDN25" s="263"/>
      <c r="EDO25" s="263"/>
      <c r="EDP25" s="263"/>
      <c r="EDQ25" s="263"/>
      <c r="EDR25" s="263"/>
      <c r="EDS25" s="263"/>
      <c r="EDT25" s="263"/>
      <c r="EDU25" s="263"/>
      <c r="EDV25" s="263"/>
      <c r="EDW25" s="263"/>
      <c r="EDX25" s="263"/>
      <c r="EDY25" s="263"/>
      <c r="EDZ25" s="263"/>
      <c r="EEA25" s="263"/>
      <c r="EEB25" s="263"/>
      <c r="EEC25" s="263"/>
      <c r="EED25" s="263"/>
      <c r="EEE25" s="263"/>
      <c r="EEF25" s="263"/>
      <c r="EEG25" s="263"/>
      <c r="EEH25" s="263"/>
      <c r="EEI25" s="263"/>
      <c r="EEJ25" s="263"/>
      <c r="EEK25" s="263"/>
      <c r="EEL25" s="263"/>
      <c r="EEM25" s="263"/>
      <c r="EEN25" s="263"/>
      <c r="EEO25" s="263"/>
      <c r="EEP25" s="263"/>
      <c r="EEQ25" s="263"/>
      <c r="EER25" s="263"/>
      <c r="EES25" s="263"/>
      <c r="EET25" s="263"/>
      <c r="EEU25" s="263"/>
      <c r="EEV25" s="263"/>
      <c r="EEW25" s="263"/>
      <c r="EEX25" s="263"/>
      <c r="EEY25" s="263"/>
      <c r="EEZ25" s="263"/>
      <c r="EFA25" s="263"/>
      <c r="EFB25" s="263"/>
      <c r="EFC25" s="263"/>
      <c r="EFD25" s="263"/>
      <c r="EFE25" s="263"/>
      <c r="EFF25" s="263"/>
      <c r="EFG25" s="263"/>
      <c r="EFH25" s="263"/>
      <c r="EFI25" s="263"/>
      <c r="EFJ25" s="263"/>
      <c r="EFK25" s="263"/>
      <c r="EFL25" s="263"/>
      <c r="EFM25" s="263"/>
      <c r="EFN25" s="263"/>
      <c r="EFO25" s="263"/>
      <c r="EFP25" s="263"/>
      <c r="EFQ25" s="263"/>
      <c r="EFR25" s="263"/>
      <c r="EFS25" s="263"/>
      <c r="EFT25" s="263"/>
      <c r="EFU25" s="263"/>
      <c r="EFV25" s="263"/>
      <c r="EFW25" s="263"/>
      <c r="EFX25" s="263"/>
      <c r="EFY25" s="263"/>
      <c r="EFZ25" s="263"/>
      <c r="EGA25" s="263"/>
      <c r="EGB25" s="263"/>
      <c r="EGC25" s="263"/>
      <c r="EGD25" s="263"/>
      <c r="EGE25" s="263"/>
      <c r="EGF25" s="263"/>
      <c r="EGG25" s="263"/>
      <c r="EGH25" s="263"/>
      <c r="EGI25" s="263"/>
      <c r="EGJ25" s="263"/>
      <c r="EGK25" s="263"/>
      <c r="EGL25" s="263"/>
      <c r="EGM25" s="263"/>
      <c r="EGN25" s="263"/>
      <c r="EGO25" s="263"/>
      <c r="EGP25" s="263"/>
      <c r="EGQ25" s="263"/>
      <c r="EGR25" s="263"/>
      <c r="EGS25" s="263"/>
      <c r="EGT25" s="263"/>
      <c r="EGU25" s="263"/>
      <c r="EGV25" s="263"/>
      <c r="EGW25" s="263"/>
      <c r="EGX25" s="263"/>
      <c r="EGY25" s="263"/>
      <c r="EGZ25" s="263"/>
      <c r="EHA25" s="263"/>
      <c r="EHB25" s="263"/>
      <c r="EHC25" s="263"/>
      <c r="EHD25" s="263"/>
      <c r="EHE25" s="263"/>
      <c r="EHF25" s="263"/>
      <c r="EHG25" s="263"/>
      <c r="EHH25" s="263"/>
      <c r="EHI25" s="263"/>
      <c r="EHJ25" s="263"/>
      <c r="EHK25" s="263"/>
      <c r="EHL25" s="263"/>
      <c r="EHM25" s="263"/>
      <c r="EHN25" s="263"/>
      <c r="EHO25" s="263"/>
      <c r="EHP25" s="263"/>
      <c r="EHQ25" s="263"/>
      <c r="EHR25" s="263"/>
      <c r="EHS25" s="263"/>
      <c r="EHT25" s="263"/>
      <c r="EHU25" s="263"/>
      <c r="EHV25" s="263"/>
      <c r="EHW25" s="263"/>
      <c r="EHX25" s="263"/>
      <c r="EHY25" s="263"/>
      <c r="EHZ25" s="263"/>
      <c r="EIA25" s="263"/>
      <c r="EIB25" s="263"/>
      <c r="EIC25" s="263"/>
      <c r="EID25" s="263"/>
      <c r="EIE25" s="263"/>
      <c r="EIF25" s="263"/>
      <c r="EIG25" s="263"/>
      <c r="EIH25" s="263"/>
      <c r="EII25" s="263"/>
      <c r="EIJ25" s="263"/>
      <c r="EIK25" s="263"/>
      <c r="EIL25" s="263"/>
      <c r="EIM25" s="263"/>
      <c r="EIN25" s="263"/>
      <c r="EIO25" s="263"/>
      <c r="EIP25" s="263"/>
      <c r="EIQ25" s="263"/>
      <c r="EIR25" s="263"/>
      <c r="EIS25" s="263"/>
      <c r="EIT25" s="263"/>
      <c r="EIU25" s="263"/>
      <c r="EIV25" s="263"/>
      <c r="EIW25" s="263"/>
      <c r="EIX25" s="263"/>
      <c r="EIY25" s="263"/>
      <c r="EIZ25" s="263"/>
      <c r="EJA25" s="263"/>
      <c r="EJB25" s="263"/>
      <c r="EJC25" s="263"/>
      <c r="EJD25" s="263"/>
      <c r="EJE25" s="263"/>
      <c r="EJF25" s="263"/>
      <c r="EJG25" s="263"/>
      <c r="EJH25" s="263"/>
      <c r="EJI25" s="263"/>
      <c r="EJJ25" s="263"/>
      <c r="EJK25" s="263"/>
      <c r="EJL25" s="263"/>
      <c r="EJM25" s="263"/>
      <c r="EJN25" s="263"/>
      <c r="EJO25" s="263"/>
      <c r="EJP25" s="263"/>
      <c r="EJQ25" s="263"/>
      <c r="EJR25" s="263"/>
      <c r="EJS25" s="263"/>
      <c r="EJT25" s="263"/>
      <c r="EJU25" s="263"/>
      <c r="EJV25" s="263"/>
      <c r="EJW25" s="263"/>
      <c r="EJX25" s="263"/>
      <c r="EJY25" s="263"/>
      <c r="EJZ25" s="263"/>
      <c r="EKA25" s="263"/>
      <c r="EKB25" s="263"/>
      <c r="EKC25" s="263"/>
      <c r="EKD25" s="263"/>
      <c r="EKE25" s="263"/>
      <c r="EKF25" s="263"/>
      <c r="EKG25" s="263"/>
      <c r="EKH25" s="263"/>
      <c r="EKI25" s="263"/>
      <c r="EKJ25" s="263"/>
      <c r="EKK25" s="263"/>
      <c r="EKL25" s="263"/>
      <c r="EKM25" s="263"/>
      <c r="EKN25" s="263"/>
      <c r="EKO25" s="263"/>
      <c r="EKP25" s="263"/>
      <c r="EKQ25" s="263"/>
      <c r="EKR25" s="263"/>
      <c r="EKS25" s="263"/>
      <c r="EKT25" s="263"/>
      <c r="EKU25" s="263"/>
      <c r="EKV25" s="263"/>
      <c r="EKW25" s="263"/>
      <c r="EKX25" s="263"/>
      <c r="EKY25" s="263"/>
      <c r="EKZ25" s="263"/>
      <c r="ELA25" s="263"/>
      <c r="ELB25" s="263"/>
      <c r="ELC25" s="263"/>
      <c r="ELD25" s="263"/>
      <c r="ELE25" s="263"/>
      <c r="ELF25" s="263"/>
      <c r="ELG25" s="263"/>
      <c r="ELH25" s="263"/>
      <c r="ELI25" s="263"/>
      <c r="ELJ25" s="263"/>
      <c r="ELK25" s="263"/>
      <c r="ELL25" s="263"/>
      <c r="ELM25" s="263"/>
      <c r="ELN25" s="263"/>
      <c r="ELO25" s="263"/>
      <c r="ELP25" s="263"/>
      <c r="ELQ25" s="263"/>
      <c r="ELR25" s="263"/>
      <c r="ELS25" s="263"/>
      <c r="ELT25" s="263"/>
      <c r="ELU25" s="263"/>
      <c r="ELV25" s="263"/>
      <c r="ELW25" s="263"/>
      <c r="ELX25" s="263"/>
      <c r="ELY25" s="263"/>
      <c r="ELZ25" s="263"/>
      <c r="EMA25" s="263"/>
      <c r="EMB25" s="263"/>
      <c r="EMC25" s="263"/>
      <c r="EMD25" s="263"/>
      <c r="EME25" s="263"/>
      <c r="EMF25" s="263"/>
      <c r="EMG25" s="263"/>
      <c r="EMH25" s="263"/>
      <c r="EMI25" s="263"/>
      <c r="EMJ25" s="263"/>
      <c r="EMK25" s="263"/>
      <c r="EML25" s="263"/>
      <c r="EMM25" s="263"/>
      <c r="EMN25" s="263"/>
      <c r="EMO25" s="263"/>
      <c r="EMP25" s="263"/>
      <c r="EMQ25" s="263"/>
      <c r="EMR25" s="263"/>
      <c r="EMS25" s="263"/>
      <c r="EMT25" s="263"/>
      <c r="EMU25" s="263"/>
      <c r="EMV25" s="263"/>
      <c r="EMW25" s="263"/>
      <c r="EMX25" s="263"/>
      <c r="EMY25" s="263"/>
      <c r="EMZ25" s="263"/>
      <c r="ENA25" s="263"/>
      <c r="ENB25" s="263"/>
      <c r="ENC25" s="263"/>
      <c r="END25" s="263"/>
      <c r="ENE25" s="263"/>
      <c r="ENF25" s="263"/>
      <c r="ENG25" s="263"/>
      <c r="ENH25" s="263"/>
      <c r="ENI25" s="263"/>
      <c r="ENJ25" s="263"/>
      <c r="ENK25" s="263"/>
      <c r="ENL25" s="263"/>
      <c r="ENM25" s="263"/>
      <c r="ENN25" s="263"/>
      <c r="ENO25" s="263"/>
      <c r="ENP25" s="263"/>
      <c r="ENQ25" s="263"/>
      <c r="ENR25" s="263"/>
      <c r="ENS25" s="263"/>
      <c r="ENT25" s="263"/>
      <c r="ENU25" s="263"/>
      <c r="ENV25" s="263"/>
      <c r="ENW25" s="263"/>
      <c r="ENX25" s="263"/>
      <c r="ENY25" s="263"/>
      <c r="ENZ25" s="263"/>
      <c r="EOA25" s="263"/>
      <c r="EOB25" s="263"/>
      <c r="EOC25" s="263"/>
      <c r="EOD25" s="263"/>
      <c r="EOE25" s="263"/>
      <c r="EOF25" s="263"/>
      <c r="EOG25" s="263"/>
      <c r="EOH25" s="263"/>
      <c r="EOI25" s="263"/>
      <c r="EOJ25" s="263"/>
      <c r="EOK25" s="263"/>
      <c r="EOL25" s="263"/>
      <c r="EOM25" s="263"/>
      <c r="EON25" s="263"/>
      <c r="EOO25" s="263"/>
      <c r="EOP25" s="263"/>
      <c r="EOQ25" s="263"/>
      <c r="EOR25" s="263"/>
      <c r="EOS25" s="263"/>
      <c r="EOT25" s="263"/>
      <c r="EOU25" s="263"/>
      <c r="EOV25" s="263"/>
      <c r="EOW25" s="263"/>
      <c r="EOX25" s="263"/>
      <c r="EOY25" s="263"/>
      <c r="EOZ25" s="263"/>
      <c r="EPA25" s="263"/>
      <c r="EPB25" s="263"/>
      <c r="EPC25" s="263"/>
      <c r="EPD25" s="263"/>
      <c r="EPE25" s="263"/>
      <c r="EPF25" s="263"/>
      <c r="EPG25" s="263"/>
      <c r="EPH25" s="263"/>
      <c r="EPI25" s="263"/>
      <c r="EPJ25" s="263"/>
      <c r="EPK25" s="263"/>
      <c r="EPL25" s="263"/>
      <c r="EPM25" s="263"/>
      <c r="EPN25" s="263"/>
      <c r="EPO25" s="263"/>
      <c r="EPP25" s="263"/>
      <c r="EPQ25" s="263"/>
      <c r="EPR25" s="263"/>
      <c r="EPS25" s="263"/>
      <c r="EPT25" s="263"/>
      <c r="EPU25" s="263"/>
      <c r="EPV25" s="263"/>
      <c r="EPW25" s="263"/>
      <c r="EPX25" s="263"/>
      <c r="EPY25" s="263"/>
      <c r="EPZ25" s="263"/>
      <c r="EQA25" s="263"/>
      <c r="EQB25" s="263"/>
      <c r="EQC25" s="263"/>
      <c r="EQD25" s="263"/>
      <c r="EQE25" s="263"/>
      <c r="EQF25" s="263"/>
      <c r="EQG25" s="263"/>
      <c r="EQH25" s="263"/>
      <c r="EQI25" s="263"/>
      <c r="EQJ25" s="263"/>
      <c r="EQK25" s="263"/>
      <c r="EQL25" s="263"/>
      <c r="EQM25" s="263"/>
      <c r="EQN25" s="263"/>
      <c r="EQO25" s="263"/>
      <c r="EQP25" s="263"/>
      <c r="EQQ25" s="263"/>
      <c r="EQR25" s="263"/>
      <c r="EQS25" s="263"/>
      <c r="EQT25" s="263"/>
      <c r="EQU25" s="263"/>
      <c r="EQV25" s="263"/>
      <c r="EQW25" s="263"/>
      <c r="EQX25" s="263"/>
      <c r="EQY25" s="263"/>
      <c r="EQZ25" s="263"/>
      <c r="ERA25" s="263"/>
      <c r="ERB25" s="263"/>
      <c r="ERC25" s="263"/>
      <c r="ERD25" s="263"/>
      <c r="ERE25" s="263"/>
      <c r="ERF25" s="263"/>
      <c r="ERG25" s="263"/>
      <c r="ERH25" s="263"/>
      <c r="ERI25" s="263"/>
      <c r="ERJ25" s="263"/>
      <c r="ERK25" s="263"/>
      <c r="ERL25" s="263"/>
      <c r="ERM25" s="263"/>
      <c r="ERN25" s="263"/>
      <c r="ERO25" s="263"/>
      <c r="ERP25" s="263"/>
      <c r="ERQ25" s="263"/>
      <c r="ERR25" s="263"/>
      <c r="ERS25" s="263"/>
      <c r="ERT25" s="263"/>
      <c r="ERU25" s="263"/>
      <c r="ERV25" s="263"/>
      <c r="ERW25" s="263"/>
      <c r="ERX25" s="263"/>
      <c r="ERY25" s="263"/>
      <c r="ERZ25" s="263"/>
      <c r="ESA25" s="263"/>
      <c r="ESB25" s="263"/>
      <c r="ESC25" s="263"/>
      <c r="ESD25" s="263"/>
      <c r="ESE25" s="263"/>
      <c r="ESF25" s="263"/>
      <c r="ESG25" s="263"/>
      <c r="ESH25" s="263"/>
      <c r="ESI25" s="263"/>
      <c r="ESJ25" s="263"/>
      <c r="ESK25" s="263"/>
      <c r="ESL25" s="263"/>
      <c r="ESM25" s="263"/>
      <c r="ESN25" s="263"/>
      <c r="ESO25" s="263"/>
      <c r="ESP25" s="263"/>
      <c r="ESQ25" s="263"/>
      <c r="ESR25" s="263"/>
      <c r="ESS25" s="263"/>
      <c r="EST25" s="263"/>
      <c r="ESU25" s="263"/>
      <c r="ESV25" s="263"/>
      <c r="ESW25" s="263"/>
      <c r="ESX25" s="263"/>
      <c r="ESY25" s="263"/>
      <c r="ESZ25" s="263"/>
      <c r="ETA25" s="263"/>
      <c r="ETB25" s="263"/>
      <c r="ETC25" s="263"/>
      <c r="ETD25" s="263"/>
      <c r="ETE25" s="263"/>
      <c r="ETF25" s="263"/>
      <c r="ETG25" s="263"/>
      <c r="ETH25" s="263"/>
      <c r="ETI25" s="263"/>
      <c r="ETJ25" s="263"/>
      <c r="ETK25" s="263"/>
      <c r="ETL25" s="263"/>
      <c r="ETM25" s="263"/>
      <c r="ETN25" s="263"/>
      <c r="ETO25" s="263"/>
      <c r="ETP25" s="263"/>
      <c r="ETQ25" s="263"/>
      <c r="ETR25" s="263"/>
      <c r="ETS25" s="263"/>
      <c r="ETT25" s="263"/>
      <c r="ETU25" s="263"/>
      <c r="ETV25" s="263"/>
      <c r="ETW25" s="263"/>
      <c r="ETX25" s="263"/>
      <c r="ETY25" s="263"/>
      <c r="ETZ25" s="263"/>
      <c r="EUA25" s="263"/>
      <c r="EUB25" s="263"/>
      <c r="EUC25" s="263"/>
      <c r="EUD25" s="263"/>
      <c r="EUE25" s="263"/>
      <c r="EUF25" s="263"/>
      <c r="EUG25" s="263"/>
      <c r="EUH25" s="263"/>
      <c r="EUI25" s="263"/>
      <c r="EUJ25" s="263"/>
      <c r="EUK25" s="263"/>
      <c r="EUL25" s="263"/>
      <c r="EUM25" s="263"/>
      <c r="EUN25" s="263"/>
      <c r="EUO25" s="263"/>
      <c r="EUP25" s="263"/>
      <c r="EUQ25" s="263"/>
      <c r="EUR25" s="263"/>
      <c r="EUS25" s="263"/>
      <c r="EUT25" s="263"/>
      <c r="EUU25" s="263"/>
      <c r="EUV25" s="263"/>
      <c r="EUW25" s="263"/>
      <c r="EUX25" s="263"/>
      <c r="EUY25" s="263"/>
      <c r="EUZ25" s="263"/>
      <c r="EVA25" s="263"/>
      <c r="EVB25" s="263"/>
      <c r="EVC25" s="263"/>
      <c r="EVD25" s="263"/>
      <c r="EVE25" s="263"/>
      <c r="EVF25" s="263"/>
      <c r="EVG25" s="263"/>
      <c r="EVH25" s="263"/>
      <c r="EVI25" s="263"/>
      <c r="EVJ25" s="263"/>
      <c r="EVK25" s="263"/>
      <c r="EVL25" s="263"/>
      <c r="EVM25" s="263"/>
      <c r="EVN25" s="263"/>
      <c r="EVO25" s="263"/>
      <c r="EVP25" s="263"/>
      <c r="EVQ25" s="263"/>
      <c r="EVR25" s="263"/>
      <c r="EVS25" s="263"/>
      <c r="EVT25" s="263"/>
      <c r="EVU25" s="263"/>
      <c r="EVV25" s="263"/>
      <c r="EVW25" s="263"/>
      <c r="EVX25" s="263"/>
      <c r="EVY25" s="263"/>
      <c r="EVZ25" s="263"/>
      <c r="EWA25" s="263"/>
      <c r="EWB25" s="263"/>
      <c r="EWC25" s="263"/>
      <c r="EWD25" s="263"/>
      <c r="EWE25" s="263"/>
      <c r="EWF25" s="263"/>
      <c r="EWG25" s="263"/>
      <c r="EWH25" s="263"/>
      <c r="EWI25" s="263"/>
      <c r="EWJ25" s="263"/>
      <c r="EWK25" s="263"/>
      <c r="EWL25" s="263"/>
      <c r="EWM25" s="263"/>
      <c r="EWN25" s="263"/>
      <c r="EWO25" s="263"/>
      <c r="EWP25" s="263"/>
      <c r="EWQ25" s="263"/>
      <c r="EWR25" s="263"/>
      <c r="EWS25" s="263"/>
      <c r="EWT25" s="263"/>
      <c r="EWU25" s="263"/>
      <c r="EWV25" s="263"/>
      <c r="EWW25" s="263"/>
      <c r="EWX25" s="263"/>
      <c r="EWY25" s="263"/>
      <c r="EWZ25" s="263"/>
      <c r="EXA25" s="263"/>
      <c r="EXB25" s="263"/>
      <c r="EXC25" s="263"/>
      <c r="EXD25" s="263"/>
      <c r="EXE25" s="263"/>
      <c r="EXF25" s="263"/>
      <c r="EXG25" s="263"/>
      <c r="EXH25" s="263"/>
      <c r="EXI25" s="263"/>
      <c r="EXJ25" s="263"/>
      <c r="EXK25" s="263"/>
      <c r="EXL25" s="263"/>
      <c r="EXM25" s="263"/>
      <c r="EXN25" s="263"/>
      <c r="EXO25" s="263"/>
      <c r="EXP25" s="263"/>
      <c r="EXQ25" s="263"/>
      <c r="EXR25" s="263"/>
      <c r="EXS25" s="263"/>
      <c r="EXT25" s="263"/>
      <c r="EXU25" s="263"/>
      <c r="EXV25" s="263"/>
      <c r="EXW25" s="263"/>
      <c r="EXX25" s="263"/>
      <c r="EXY25" s="263"/>
      <c r="EXZ25" s="263"/>
      <c r="EYA25" s="263"/>
      <c r="EYB25" s="263"/>
      <c r="EYC25" s="263"/>
      <c r="EYD25" s="263"/>
      <c r="EYE25" s="263"/>
      <c r="EYF25" s="263"/>
      <c r="EYG25" s="263"/>
      <c r="EYH25" s="263"/>
      <c r="EYI25" s="263"/>
      <c r="EYJ25" s="263"/>
      <c r="EYK25" s="263"/>
      <c r="EYL25" s="263"/>
      <c r="EYM25" s="263"/>
      <c r="EYN25" s="263"/>
      <c r="EYO25" s="263"/>
      <c r="EYP25" s="263"/>
      <c r="EYQ25" s="263"/>
      <c r="EYR25" s="263"/>
      <c r="EYS25" s="263"/>
      <c r="EYT25" s="263"/>
      <c r="EYU25" s="263"/>
      <c r="EYV25" s="263"/>
      <c r="EYW25" s="263"/>
      <c r="EYX25" s="263"/>
      <c r="EYY25" s="263"/>
      <c r="EYZ25" s="263"/>
      <c r="EZA25" s="263"/>
      <c r="EZB25" s="263"/>
      <c r="EZC25" s="263"/>
      <c r="EZD25" s="263"/>
      <c r="EZE25" s="263"/>
      <c r="EZF25" s="263"/>
      <c r="EZG25" s="263"/>
      <c r="EZH25" s="263"/>
      <c r="EZI25" s="263"/>
      <c r="EZJ25" s="263"/>
      <c r="EZK25" s="263"/>
      <c r="EZL25" s="263"/>
      <c r="EZM25" s="263"/>
      <c r="EZN25" s="263"/>
      <c r="EZO25" s="263"/>
      <c r="EZP25" s="263"/>
      <c r="EZQ25" s="263"/>
      <c r="EZR25" s="263"/>
      <c r="EZS25" s="263"/>
      <c r="EZT25" s="263"/>
      <c r="EZU25" s="263"/>
      <c r="EZV25" s="263"/>
      <c r="EZW25" s="263"/>
      <c r="EZX25" s="263"/>
      <c r="EZY25" s="263"/>
      <c r="EZZ25" s="263"/>
      <c r="FAA25" s="263"/>
      <c r="FAB25" s="263"/>
      <c r="FAC25" s="263"/>
      <c r="FAD25" s="263"/>
      <c r="FAE25" s="263"/>
      <c r="FAF25" s="263"/>
      <c r="FAG25" s="263"/>
      <c r="FAH25" s="263"/>
      <c r="FAI25" s="263"/>
      <c r="FAJ25" s="263"/>
      <c r="FAK25" s="263"/>
      <c r="FAL25" s="263"/>
      <c r="FAM25" s="263"/>
      <c r="FAN25" s="263"/>
      <c r="FAO25" s="263"/>
      <c r="FAP25" s="263"/>
      <c r="FAQ25" s="263"/>
      <c r="FAR25" s="263"/>
      <c r="FAS25" s="263"/>
      <c r="FAT25" s="263"/>
      <c r="FAU25" s="263"/>
      <c r="FAV25" s="263"/>
      <c r="FAW25" s="263"/>
      <c r="FAX25" s="263"/>
      <c r="FAY25" s="263"/>
      <c r="FAZ25" s="263"/>
      <c r="FBA25" s="263"/>
      <c r="FBB25" s="263"/>
      <c r="FBC25" s="263"/>
      <c r="FBD25" s="263"/>
      <c r="FBE25" s="263"/>
      <c r="FBF25" s="263"/>
      <c r="FBG25" s="263"/>
      <c r="FBH25" s="263"/>
      <c r="FBI25" s="263"/>
      <c r="FBJ25" s="263"/>
      <c r="FBK25" s="263"/>
      <c r="FBL25" s="263"/>
      <c r="FBM25" s="263"/>
      <c r="FBN25" s="263"/>
      <c r="FBO25" s="263"/>
      <c r="FBP25" s="263"/>
      <c r="FBQ25" s="263"/>
      <c r="FBR25" s="263"/>
      <c r="FBS25" s="263"/>
      <c r="FBT25" s="263"/>
      <c r="FBU25" s="263"/>
      <c r="FBV25" s="263"/>
      <c r="FBW25" s="263"/>
      <c r="FBX25" s="263"/>
      <c r="FBY25" s="263"/>
      <c r="FBZ25" s="263"/>
      <c r="FCA25" s="263"/>
      <c r="FCB25" s="263"/>
      <c r="FCC25" s="263"/>
      <c r="FCD25" s="263"/>
      <c r="FCE25" s="263"/>
      <c r="FCF25" s="263"/>
      <c r="FCG25" s="263"/>
      <c r="FCH25" s="263"/>
      <c r="FCI25" s="263"/>
      <c r="FCJ25" s="263"/>
      <c r="FCK25" s="263"/>
      <c r="FCL25" s="263"/>
      <c r="FCM25" s="263"/>
      <c r="FCN25" s="263"/>
      <c r="FCO25" s="263"/>
      <c r="FCP25" s="263"/>
      <c r="FCQ25" s="263"/>
      <c r="FCR25" s="263"/>
      <c r="FCS25" s="263"/>
      <c r="FCT25" s="263"/>
      <c r="FCU25" s="263"/>
      <c r="FCV25" s="263"/>
      <c r="FCW25" s="263"/>
      <c r="FCX25" s="263"/>
      <c r="FCY25" s="263"/>
      <c r="FCZ25" s="263"/>
      <c r="FDA25" s="263"/>
      <c r="FDB25" s="263"/>
      <c r="FDC25" s="263"/>
      <c r="FDD25" s="263"/>
      <c r="FDE25" s="263"/>
      <c r="FDF25" s="263"/>
      <c r="FDG25" s="263"/>
      <c r="FDH25" s="263"/>
      <c r="FDI25" s="263"/>
      <c r="FDJ25" s="263"/>
      <c r="FDK25" s="263"/>
      <c r="FDL25" s="263"/>
      <c r="FDM25" s="263"/>
      <c r="FDN25" s="263"/>
      <c r="FDO25" s="263"/>
      <c r="FDP25" s="263"/>
      <c r="FDQ25" s="263"/>
      <c r="FDR25" s="263"/>
      <c r="FDS25" s="263"/>
      <c r="FDT25" s="263"/>
      <c r="FDU25" s="263"/>
      <c r="FDV25" s="263"/>
      <c r="FDW25" s="263"/>
      <c r="FDX25" s="263"/>
      <c r="FDY25" s="263"/>
      <c r="FDZ25" s="263"/>
      <c r="FEA25" s="263"/>
      <c r="FEB25" s="263"/>
      <c r="FEC25" s="263"/>
      <c r="FED25" s="263"/>
      <c r="FEE25" s="263"/>
      <c r="FEF25" s="263"/>
      <c r="FEG25" s="263"/>
      <c r="FEH25" s="263"/>
      <c r="FEI25" s="263"/>
      <c r="FEJ25" s="263"/>
      <c r="FEK25" s="263"/>
      <c r="FEL25" s="263"/>
      <c r="FEM25" s="263"/>
      <c r="FEN25" s="263"/>
      <c r="FEO25" s="263"/>
      <c r="FEP25" s="263"/>
      <c r="FEQ25" s="263"/>
      <c r="FER25" s="263"/>
      <c r="FES25" s="263"/>
      <c r="FET25" s="263"/>
      <c r="FEU25" s="263"/>
      <c r="FEV25" s="263"/>
      <c r="FEW25" s="263"/>
      <c r="FEX25" s="263"/>
      <c r="FEY25" s="263"/>
      <c r="FEZ25" s="263"/>
      <c r="FFA25" s="263"/>
      <c r="FFB25" s="263"/>
      <c r="FFC25" s="263"/>
      <c r="FFD25" s="263"/>
      <c r="FFE25" s="263"/>
      <c r="FFF25" s="263"/>
      <c r="FFG25" s="263"/>
      <c r="FFH25" s="263"/>
      <c r="FFI25" s="263"/>
      <c r="FFJ25" s="263"/>
      <c r="FFK25" s="263"/>
      <c r="FFL25" s="263"/>
      <c r="FFM25" s="263"/>
      <c r="FFN25" s="263"/>
      <c r="FFO25" s="263"/>
      <c r="FFP25" s="263"/>
      <c r="FFQ25" s="263"/>
      <c r="FFR25" s="263"/>
      <c r="FFS25" s="263"/>
      <c r="FFT25" s="263"/>
      <c r="FFU25" s="263"/>
      <c r="FFV25" s="263"/>
      <c r="FFW25" s="263"/>
      <c r="FFX25" s="263"/>
      <c r="FFY25" s="263"/>
      <c r="FFZ25" s="263"/>
      <c r="FGA25" s="263"/>
      <c r="FGB25" s="263"/>
      <c r="FGC25" s="263"/>
      <c r="FGD25" s="263"/>
      <c r="FGE25" s="263"/>
      <c r="FGF25" s="263"/>
      <c r="FGG25" s="263"/>
      <c r="FGH25" s="263"/>
      <c r="FGI25" s="263"/>
      <c r="FGJ25" s="263"/>
      <c r="FGK25" s="263"/>
      <c r="FGL25" s="263"/>
      <c r="FGM25" s="263"/>
      <c r="FGN25" s="263"/>
      <c r="FGO25" s="263"/>
      <c r="FGP25" s="263"/>
      <c r="FGQ25" s="263"/>
      <c r="FGR25" s="263"/>
      <c r="FGS25" s="263"/>
      <c r="FGT25" s="263"/>
      <c r="FGU25" s="263"/>
      <c r="FGV25" s="263"/>
      <c r="FGW25" s="263"/>
      <c r="FGX25" s="263"/>
      <c r="FGY25" s="263"/>
      <c r="FGZ25" s="263"/>
      <c r="FHA25" s="263"/>
      <c r="FHB25" s="263"/>
      <c r="FHC25" s="263"/>
      <c r="FHD25" s="263"/>
      <c r="FHE25" s="263"/>
      <c r="FHF25" s="263"/>
      <c r="FHG25" s="263"/>
      <c r="FHH25" s="263"/>
      <c r="FHI25" s="263"/>
      <c r="FHJ25" s="263"/>
      <c r="FHK25" s="263"/>
      <c r="FHL25" s="263"/>
      <c r="FHM25" s="263"/>
      <c r="FHN25" s="263"/>
      <c r="FHO25" s="263"/>
      <c r="FHP25" s="263"/>
      <c r="FHQ25" s="263"/>
      <c r="FHR25" s="263"/>
      <c r="FHS25" s="263"/>
      <c r="FHT25" s="263"/>
      <c r="FHU25" s="263"/>
      <c r="FHV25" s="263"/>
      <c r="FHW25" s="263"/>
      <c r="FHX25" s="263"/>
      <c r="FHY25" s="263"/>
      <c r="FHZ25" s="263"/>
      <c r="FIA25" s="263"/>
      <c r="FIB25" s="263"/>
      <c r="FIC25" s="263"/>
      <c r="FID25" s="263"/>
      <c r="FIE25" s="263"/>
      <c r="FIF25" s="263"/>
      <c r="FIG25" s="263"/>
      <c r="FIH25" s="263"/>
      <c r="FII25" s="263"/>
      <c r="FIJ25" s="263"/>
      <c r="FIK25" s="263"/>
      <c r="FIL25" s="263"/>
      <c r="FIM25" s="263"/>
      <c r="FIN25" s="263"/>
      <c r="FIO25" s="263"/>
      <c r="FIP25" s="263"/>
      <c r="FIQ25" s="263"/>
      <c r="FIR25" s="263"/>
      <c r="FIS25" s="263"/>
      <c r="FIT25" s="263"/>
      <c r="FIU25" s="263"/>
      <c r="FIV25" s="263"/>
      <c r="FIW25" s="263"/>
      <c r="FIX25" s="263"/>
      <c r="FIY25" s="263"/>
      <c r="FIZ25" s="263"/>
      <c r="FJA25" s="263"/>
      <c r="FJB25" s="263"/>
      <c r="FJC25" s="263"/>
      <c r="FJD25" s="263"/>
      <c r="FJE25" s="263"/>
      <c r="FJF25" s="263"/>
      <c r="FJG25" s="263"/>
      <c r="FJH25" s="263"/>
      <c r="FJI25" s="263"/>
      <c r="FJJ25" s="263"/>
      <c r="FJK25" s="263"/>
      <c r="FJL25" s="263"/>
      <c r="FJM25" s="263"/>
      <c r="FJN25" s="263"/>
      <c r="FJO25" s="263"/>
      <c r="FJP25" s="263"/>
      <c r="FJQ25" s="263"/>
      <c r="FJR25" s="263"/>
      <c r="FJS25" s="263"/>
      <c r="FJT25" s="263"/>
      <c r="FJU25" s="263"/>
      <c r="FJV25" s="263"/>
      <c r="FJW25" s="263"/>
      <c r="FJX25" s="263"/>
      <c r="FJY25" s="263"/>
      <c r="FJZ25" s="263"/>
      <c r="FKA25" s="263"/>
      <c r="FKB25" s="263"/>
      <c r="FKC25" s="263"/>
      <c r="FKD25" s="263"/>
      <c r="FKE25" s="263"/>
      <c r="FKF25" s="263"/>
      <c r="FKG25" s="263"/>
      <c r="FKH25" s="263"/>
      <c r="FKI25" s="263"/>
      <c r="FKJ25" s="263"/>
      <c r="FKK25" s="263"/>
      <c r="FKL25" s="263"/>
      <c r="FKM25" s="263"/>
      <c r="FKN25" s="263"/>
      <c r="FKO25" s="263"/>
      <c r="FKP25" s="263"/>
      <c r="FKQ25" s="263"/>
      <c r="FKR25" s="263"/>
      <c r="FKS25" s="263"/>
      <c r="FKT25" s="263"/>
      <c r="FKU25" s="263"/>
      <c r="FKV25" s="263"/>
      <c r="FKW25" s="263"/>
      <c r="FKX25" s="263"/>
      <c r="FKY25" s="263"/>
      <c r="FKZ25" s="263"/>
      <c r="FLA25" s="263"/>
      <c r="FLB25" s="263"/>
      <c r="FLC25" s="263"/>
      <c r="FLD25" s="263"/>
      <c r="FLE25" s="263"/>
      <c r="FLF25" s="263"/>
      <c r="FLG25" s="263"/>
      <c r="FLH25" s="263"/>
      <c r="FLI25" s="263"/>
      <c r="FLJ25" s="263"/>
      <c r="FLK25" s="263"/>
      <c r="FLL25" s="263"/>
      <c r="FLM25" s="263"/>
      <c r="FLN25" s="263"/>
      <c r="FLO25" s="263"/>
      <c r="FLP25" s="263"/>
      <c r="FLQ25" s="263"/>
      <c r="FLR25" s="263"/>
      <c r="FLS25" s="263"/>
      <c r="FLT25" s="263"/>
      <c r="FLU25" s="263"/>
      <c r="FLV25" s="263"/>
      <c r="FLW25" s="263"/>
      <c r="FLX25" s="263"/>
      <c r="FLY25" s="263"/>
      <c r="FLZ25" s="263"/>
      <c r="FMA25" s="263"/>
      <c r="FMB25" s="263"/>
      <c r="FMC25" s="263"/>
      <c r="FMD25" s="263"/>
      <c r="FME25" s="263"/>
      <c r="FMF25" s="263"/>
      <c r="FMG25" s="263"/>
      <c r="FMH25" s="263"/>
      <c r="FMI25" s="263"/>
      <c r="FMJ25" s="263"/>
      <c r="FMK25" s="263"/>
      <c r="FML25" s="263"/>
      <c r="FMM25" s="263"/>
      <c r="FMN25" s="263"/>
      <c r="FMO25" s="263"/>
      <c r="FMP25" s="263"/>
      <c r="FMQ25" s="263"/>
      <c r="FMR25" s="263"/>
      <c r="FMS25" s="263"/>
      <c r="FMT25" s="263"/>
      <c r="FMU25" s="263"/>
      <c r="FMV25" s="263"/>
      <c r="FMW25" s="263"/>
      <c r="FMX25" s="263"/>
      <c r="FMY25" s="263"/>
      <c r="FMZ25" s="263"/>
      <c r="FNA25" s="263"/>
      <c r="FNB25" s="263"/>
      <c r="FNC25" s="263"/>
      <c r="FND25" s="263"/>
      <c r="FNE25" s="263"/>
      <c r="FNF25" s="263"/>
      <c r="FNG25" s="263"/>
      <c r="FNH25" s="263"/>
      <c r="FNI25" s="263"/>
      <c r="FNJ25" s="263"/>
      <c r="FNK25" s="263"/>
      <c r="FNL25" s="263"/>
      <c r="FNM25" s="263"/>
      <c r="FNN25" s="263"/>
      <c r="FNO25" s="263"/>
      <c r="FNP25" s="263"/>
      <c r="FNQ25" s="263"/>
      <c r="FNR25" s="263"/>
      <c r="FNS25" s="263"/>
      <c r="FNT25" s="263"/>
      <c r="FNU25" s="263"/>
      <c r="FNV25" s="263"/>
      <c r="FNW25" s="263"/>
      <c r="FNX25" s="263"/>
      <c r="FNY25" s="263"/>
      <c r="FNZ25" s="263"/>
      <c r="FOA25" s="263"/>
      <c r="FOB25" s="263"/>
      <c r="FOC25" s="263"/>
      <c r="FOD25" s="263"/>
      <c r="FOE25" s="263"/>
      <c r="FOF25" s="263"/>
      <c r="FOG25" s="263"/>
      <c r="FOH25" s="263"/>
      <c r="FOI25" s="263"/>
      <c r="FOJ25" s="263"/>
      <c r="FOK25" s="263"/>
      <c r="FOL25" s="263"/>
      <c r="FOM25" s="263"/>
      <c r="FON25" s="263"/>
      <c r="FOO25" s="263"/>
      <c r="FOP25" s="263"/>
      <c r="FOQ25" s="263"/>
      <c r="FOR25" s="263"/>
      <c r="FOS25" s="263"/>
      <c r="FOT25" s="263"/>
      <c r="FOU25" s="263"/>
      <c r="FOV25" s="263"/>
      <c r="FOW25" s="263"/>
      <c r="FOX25" s="263"/>
      <c r="FOY25" s="263"/>
      <c r="FOZ25" s="263"/>
      <c r="FPA25" s="263"/>
      <c r="FPB25" s="263"/>
      <c r="FPC25" s="263"/>
      <c r="FPD25" s="263"/>
      <c r="FPE25" s="263"/>
      <c r="FPF25" s="263"/>
      <c r="FPG25" s="263"/>
      <c r="FPH25" s="263"/>
      <c r="FPI25" s="263"/>
      <c r="FPJ25" s="263"/>
      <c r="FPK25" s="263"/>
      <c r="FPL25" s="263"/>
      <c r="FPM25" s="263"/>
      <c r="FPN25" s="263"/>
      <c r="FPO25" s="263"/>
      <c r="FPP25" s="263"/>
      <c r="FPQ25" s="263"/>
      <c r="FPR25" s="263"/>
      <c r="FPS25" s="263"/>
      <c r="FPT25" s="263"/>
      <c r="FPU25" s="263"/>
      <c r="FPV25" s="263"/>
      <c r="FPW25" s="263"/>
      <c r="FPX25" s="263"/>
      <c r="FPY25" s="263"/>
      <c r="FPZ25" s="263"/>
      <c r="FQA25" s="263"/>
      <c r="FQB25" s="263"/>
      <c r="FQC25" s="263"/>
      <c r="FQD25" s="263"/>
      <c r="FQE25" s="263"/>
      <c r="FQF25" s="263"/>
      <c r="FQG25" s="263"/>
      <c r="FQH25" s="263"/>
      <c r="FQI25" s="263"/>
      <c r="FQJ25" s="263"/>
      <c r="FQK25" s="263"/>
      <c r="FQL25" s="263"/>
      <c r="FQM25" s="263"/>
      <c r="FQN25" s="263"/>
      <c r="FQO25" s="263"/>
      <c r="FQP25" s="263"/>
      <c r="FQQ25" s="263"/>
      <c r="FQR25" s="263"/>
      <c r="FQS25" s="263"/>
      <c r="FQT25" s="263"/>
      <c r="FQU25" s="263"/>
      <c r="FQV25" s="263"/>
      <c r="FQW25" s="263"/>
      <c r="FQX25" s="263"/>
      <c r="FQY25" s="263"/>
      <c r="FQZ25" s="263"/>
      <c r="FRA25" s="263"/>
      <c r="FRB25" s="263"/>
      <c r="FRC25" s="263"/>
      <c r="FRD25" s="263"/>
      <c r="FRE25" s="263"/>
      <c r="FRF25" s="263"/>
      <c r="FRG25" s="263"/>
      <c r="FRH25" s="263"/>
      <c r="FRI25" s="263"/>
      <c r="FRJ25" s="263"/>
      <c r="FRK25" s="263"/>
      <c r="FRL25" s="263"/>
      <c r="FRM25" s="263"/>
      <c r="FRN25" s="263"/>
      <c r="FRO25" s="263"/>
      <c r="FRP25" s="263"/>
      <c r="FRQ25" s="263"/>
      <c r="FRR25" s="263"/>
      <c r="FRS25" s="263"/>
      <c r="FRT25" s="263"/>
      <c r="FRU25" s="263"/>
      <c r="FRV25" s="263"/>
      <c r="FRW25" s="263"/>
      <c r="FRX25" s="263"/>
      <c r="FRY25" s="263"/>
      <c r="FRZ25" s="263"/>
      <c r="FSA25" s="263"/>
      <c r="FSB25" s="263"/>
      <c r="FSC25" s="263"/>
      <c r="FSD25" s="263"/>
      <c r="FSE25" s="263"/>
      <c r="FSF25" s="263"/>
      <c r="FSG25" s="263"/>
      <c r="FSH25" s="263"/>
      <c r="FSI25" s="263"/>
      <c r="FSJ25" s="263"/>
      <c r="FSK25" s="263"/>
      <c r="FSL25" s="263"/>
      <c r="FSM25" s="263"/>
      <c r="FSN25" s="263"/>
      <c r="FSO25" s="263"/>
      <c r="FSP25" s="263"/>
      <c r="FSQ25" s="263"/>
      <c r="FSR25" s="263"/>
      <c r="FSS25" s="263"/>
      <c r="FST25" s="263"/>
      <c r="FSU25" s="263"/>
      <c r="FSV25" s="263"/>
      <c r="FSW25" s="263"/>
      <c r="FSX25" s="263"/>
      <c r="FSY25" s="263"/>
      <c r="FSZ25" s="263"/>
      <c r="FTA25" s="263"/>
      <c r="FTB25" s="263"/>
      <c r="FTC25" s="263"/>
      <c r="FTD25" s="263"/>
      <c r="FTE25" s="263"/>
      <c r="FTF25" s="263"/>
      <c r="FTG25" s="263"/>
      <c r="FTH25" s="263"/>
      <c r="FTI25" s="263"/>
      <c r="FTJ25" s="263"/>
      <c r="FTK25" s="263"/>
      <c r="FTL25" s="263"/>
      <c r="FTM25" s="263"/>
      <c r="FTN25" s="263"/>
      <c r="FTO25" s="263"/>
      <c r="FTP25" s="263"/>
      <c r="FTQ25" s="263"/>
      <c r="FTR25" s="263"/>
      <c r="FTS25" s="263"/>
      <c r="FTT25" s="263"/>
      <c r="FTU25" s="263"/>
      <c r="FTV25" s="263"/>
      <c r="FTW25" s="263"/>
      <c r="FTX25" s="263"/>
      <c r="FTY25" s="263"/>
      <c r="FTZ25" s="263"/>
      <c r="FUA25" s="263"/>
      <c r="FUB25" s="263"/>
      <c r="FUC25" s="263"/>
      <c r="FUD25" s="263"/>
      <c r="FUE25" s="263"/>
      <c r="FUF25" s="263"/>
      <c r="FUG25" s="263"/>
      <c r="FUH25" s="263"/>
      <c r="FUI25" s="263"/>
      <c r="FUJ25" s="263"/>
      <c r="FUK25" s="263"/>
      <c r="FUL25" s="263"/>
      <c r="FUM25" s="263"/>
      <c r="FUN25" s="263"/>
      <c r="FUO25" s="263"/>
      <c r="FUP25" s="263"/>
      <c r="FUQ25" s="263"/>
      <c r="FUR25" s="263"/>
      <c r="FUS25" s="263"/>
      <c r="FUT25" s="263"/>
      <c r="FUU25" s="263"/>
      <c r="FUV25" s="263"/>
      <c r="FUW25" s="263"/>
      <c r="FUX25" s="263"/>
      <c r="FUY25" s="263"/>
      <c r="FUZ25" s="263"/>
      <c r="FVA25" s="263"/>
      <c r="FVB25" s="263"/>
      <c r="FVC25" s="263"/>
      <c r="FVD25" s="263"/>
      <c r="FVE25" s="263"/>
      <c r="FVF25" s="263"/>
      <c r="FVG25" s="263"/>
      <c r="FVH25" s="263"/>
      <c r="FVI25" s="263"/>
      <c r="FVJ25" s="263"/>
      <c r="FVK25" s="263"/>
      <c r="FVL25" s="263"/>
      <c r="FVM25" s="263"/>
      <c r="FVN25" s="263"/>
      <c r="FVO25" s="263"/>
      <c r="FVP25" s="263"/>
      <c r="FVQ25" s="263"/>
      <c r="FVR25" s="263"/>
      <c r="FVS25" s="263"/>
      <c r="FVT25" s="263"/>
      <c r="FVU25" s="263"/>
      <c r="FVV25" s="263"/>
      <c r="FVW25" s="263"/>
      <c r="FVX25" s="263"/>
      <c r="FVY25" s="263"/>
      <c r="FVZ25" s="263"/>
      <c r="FWA25" s="263"/>
      <c r="FWB25" s="263"/>
      <c r="FWC25" s="263"/>
      <c r="FWD25" s="263"/>
      <c r="FWE25" s="263"/>
      <c r="FWF25" s="263"/>
      <c r="FWG25" s="263"/>
      <c r="FWH25" s="263"/>
      <c r="FWI25" s="263"/>
      <c r="FWJ25" s="263"/>
      <c r="FWK25" s="263"/>
      <c r="FWL25" s="263"/>
      <c r="FWM25" s="263"/>
      <c r="FWN25" s="263"/>
      <c r="FWO25" s="263"/>
      <c r="FWP25" s="263"/>
      <c r="FWQ25" s="263"/>
      <c r="FWR25" s="263"/>
      <c r="FWS25" s="263"/>
      <c r="FWT25" s="263"/>
      <c r="FWU25" s="263"/>
      <c r="FWV25" s="263"/>
      <c r="FWW25" s="263"/>
      <c r="FWX25" s="263"/>
      <c r="FWY25" s="263"/>
      <c r="FWZ25" s="263"/>
      <c r="FXA25" s="263"/>
      <c r="FXB25" s="263"/>
      <c r="FXC25" s="263"/>
      <c r="FXD25" s="263"/>
      <c r="FXE25" s="263"/>
      <c r="FXF25" s="263"/>
      <c r="FXG25" s="263"/>
      <c r="FXH25" s="263"/>
      <c r="FXI25" s="263"/>
      <c r="FXJ25" s="263"/>
      <c r="FXK25" s="263"/>
      <c r="FXL25" s="263"/>
      <c r="FXM25" s="263"/>
      <c r="FXN25" s="263"/>
      <c r="FXO25" s="263"/>
      <c r="FXP25" s="263"/>
      <c r="FXQ25" s="263"/>
      <c r="FXR25" s="263"/>
      <c r="FXS25" s="263"/>
      <c r="FXT25" s="263"/>
      <c r="FXU25" s="263"/>
      <c r="FXV25" s="263"/>
      <c r="FXW25" s="263"/>
      <c r="FXX25" s="263"/>
      <c r="FXY25" s="263"/>
      <c r="FXZ25" s="263"/>
      <c r="FYA25" s="263"/>
      <c r="FYB25" s="263"/>
      <c r="FYC25" s="263"/>
      <c r="FYD25" s="263"/>
      <c r="FYE25" s="263"/>
      <c r="FYF25" s="263"/>
      <c r="FYG25" s="263"/>
      <c r="FYH25" s="263"/>
      <c r="FYI25" s="263"/>
      <c r="FYJ25" s="263"/>
      <c r="FYK25" s="263"/>
      <c r="FYL25" s="263"/>
      <c r="FYM25" s="263"/>
      <c r="FYN25" s="263"/>
      <c r="FYO25" s="263"/>
      <c r="FYP25" s="263"/>
      <c r="FYQ25" s="263"/>
      <c r="FYR25" s="263"/>
      <c r="FYS25" s="263"/>
      <c r="FYT25" s="263"/>
      <c r="FYU25" s="263"/>
      <c r="FYV25" s="263"/>
      <c r="FYW25" s="263"/>
      <c r="FYX25" s="263"/>
      <c r="FYY25" s="263"/>
      <c r="FYZ25" s="263"/>
      <c r="FZA25" s="263"/>
      <c r="FZB25" s="263"/>
      <c r="FZC25" s="263"/>
      <c r="FZD25" s="263"/>
      <c r="FZE25" s="263"/>
      <c r="FZF25" s="263"/>
      <c r="FZG25" s="263"/>
      <c r="FZH25" s="263"/>
      <c r="FZI25" s="263"/>
      <c r="FZJ25" s="263"/>
      <c r="FZK25" s="263"/>
      <c r="FZL25" s="263"/>
      <c r="FZM25" s="263"/>
      <c r="FZN25" s="263"/>
      <c r="FZO25" s="263"/>
      <c r="FZP25" s="263"/>
      <c r="FZQ25" s="263"/>
      <c r="FZR25" s="263"/>
      <c r="FZS25" s="263"/>
      <c r="FZT25" s="263"/>
      <c r="FZU25" s="263"/>
      <c r="FZV25" s="263"/>
      <c r="FZW25" s="263"/>
      <c r="FZX25" s="263"/>
      <c r="FZY25" s="263"/>
      <c r="FZZ25" s="263"/>
      <c r="GAA25" s="263"/>
      <c r="GAB25" s="263"/>
      <c r="GAC25" s="263"/>
      <c r="GAD25" s="263"/>
      <c r="GAE25" s="263"/>
      <c r="GAF25" s="263"/>
      <c r="GAG25" s="263"/>
      <c r="GAH25" s="263"/>
      <c r="GAI25" s="263"/>
      <c r="GAJ25" s="263"/>
      <c r="GAK25" s="263"/>
      <c r="GAL25" s="263"/>
      <c r="GAM25" s="263"/>
      <c r="GAN25" s="263"/>
      <c r="GAO25" s="263"/>
      <c r="GAP25" s="263"/>
      <c r="GAQ25" s="263"/>
      <c r="GAR25" s="263"/>
      <c r="GAS25" s="263"/>
      <c r="GAT25" s="263"/>
      <c r="GAU25" s="263"/>
      <c r="GAV25" s="263"/>
      <c r="GAW25" s="263"/>
      <c r="GAX25" s="263"/>
      <c r="GAY25" s="263"/>
      <c r="GAZ25" s="263"/>
      <c r="GBA25" s="263"/>
      <c r="GBB25" s="263"/>
      <c r="GBC25" s="263"/>
      <c r="GBD25" s="263"/>
      <c r="GBE25" s="263"/>
      <c r="GBF25" s="263"/>
      <c r="GBG25" s="263"/>
      <c r="GBH25" s="263"/>
      <c r="GBI25" s="263"/>
      <c r="GBJ25" s="263"/>
      <c r="GBK25" s="263"/>
      <c r="GBL25" s="263"/>
      <c r="GBM25" s="263"/>
      <c r="GBN25" s="263"/>
      <c r="GBO25" s="263"/>
      <c r="GBP25" s="263"/>
      <c r="GBQ25" s="263"/>
      <c r="GBR25" s="263"/>
      <c r="GBS25" s="263"/>
      <c r="GBT25" s="263"/>
      <c r="GBU25" s="263"/>
      <c r="GBV25" s="263"/>
      <c r="GBW25" s="263"/>
      <c r="GBX25" s="263"/>
      <c r="GBY25" s="263"/>
      <c r="GBZ25" s="263"/>
      <c r="GCA25" s="263"/>
      <c r="GCB25" s="263"/>
      <c r="GCC25" s="263"/>
      <c r="GCD25" s="263"/>
      <c r="GCE25" s="263"/>
      <c r="GCF25" s="263"/>
      <c r="GCG25" s="263"/>
      <c r="GCH25" s="263"/>
      <c r="GCI25" s="263"/>
      <c r="GCJ25" s="263"/>
      <c r="GCK25" s="263"/>
      <c r="GCL25" s="263"/>
      <c r="GCM25" s="263"/>
      <c r="GCN25" s="263"/>
      <c r="GCO25" s="263"/>
      <c r="GCP25" s="263"/>
      <c r="GCQ25" s="263"/>
      <c r="GCR25" s="263"/>
      <c r="GCS25" s="263"/>
      <c r="GCT25" s="263"/>
      <c r="GCU25" s="263"/>
      <c r="GCV25" s="263"/>
      <c r="GCW25" s="263"/>
      <c r="GCX25" s="263"/>
      <c r="GCY25" s="263"/>
      <c r="GCZ25" s="263"/>
      <c r="GDA25" s="263"/>
      <c r="GDB25" s="263"/>
      <c r="GDC25" s="263"/>
      <c r="GDD25" s="263"/>
      <c r="GDE25" s="263"/>
      <c r="GDF25" s="263"/>
      <c r="GDG25" s="263"/>
      <c r="GDH25" s="263"/>
      <c r="GDI25" s="263"/>
      <c r="GDJ25" s="263"/>
      <c r="GDK25" s="263"/>
      <c r="GDL25" s="263"/>
      <c r="GDM25" s="263"/>
      <c r="GDN25" s="263"/>
      <c r="GDO25" s="263"/>
      <c r="GDP25" s="263"/>
      <c r="GDQ25" s="263"/>
      <c r="GDR25" s="263"/>
      <c r="GDS25" s="263"/>
      <c r="GDT25" s="263"/>
      <c r="GDU25" s="263"/>
      <c r="GDV25" s="263"/>
      <c r="GDW25" s="263"/>
      <c r="GDX25" s="263"/>
      <c r="GDY25" s="263"/>
      <c r="GDZ25" s="263"/>
      <c r="GEA25" s="263"/>
      <c r="GEB25" s="263"/>
      <c r="GEC25" s="263"/>
      <c r="GED25" s="263"/>
      <c r="GEE25" s="263"/>
      <c r="GEF25" s="263"/>
      <c r="GEG25" s="263"/>
      <c r="GEH25" s="263"/>
      <c r="GEI25" s="263"/>
      <c r="GEJ25" s="263"/>
      <c r="GEK25" s="263"/>
      <c r="GEL25" s="263"/>
      <c r="GEM25" s="263"/>
      <c r="GEN25" s="263"/>
      <c r="GEO25" s="263"/>
      <c r="GEP25" s="263"/>
      <c r="GEQ25" s="263"/>
      <c r="GER25" s="263"/>
      <c r="GES25" s="263"/>
      <c r="GET25" s="263"/>
      <c r="GEU25" s="263"/>
      <c r="GEV25" s="263"/>
      <c r="GEW25" s="263"/>
      <c r="GEX25" s="263"/>
      <c r="GEY25" s="263"/>
      <c r="GEZ25" s="263"/>
      <c r="GFA25" s="263"/>
      <c r="GFB25" s="263"/>
      <c r="GFC25" s="263"/>
      <c r="GFD25" s="263"/>
      <c r="GFE25" s="263"/>
      <c r="GFF25" s="263"/>
      <c r="GFG25" s="263"/>
      <c r="GFH25" s="263"/>
      <c r="GFI25" s="263"/>
      <c r="GFJ25" s="263"/>
      <c r="GFK25" s="263"/>
      <c r="GFL25" s="263"/>
      <c r="GFM25" s="263"/>
      <c r="GFN25" s="263"/>
      <c r="GFO25" s="263"/>
      <c r="GFP25" s="263"/>
      <c r="GFQ25" s="263"/>
      <c r="GFR25" s="263"/>
      <c r="GFS25" s="263"/>
      <c r="GFT25" s="263"/>
      <c r="GFU25" s="263"/>
      <c r="GFV25" s="263"/>
      <c r="GFW25" s="263"/>
      <c r="GFX25" s="263"/>
      <c r="GFY25" s="263"/>
      <c r="GFZ25" s="263"/>
      <c r="GGA25" s="263"/>
      <c r="GGB25" s="263"/>
      <c r="GGC25" s="263"/>
      <c r="GGD25" s="263"/>
      <c r="GGE25" s="263"/>
      <c r="GGF25" s="263"/>
      <c r="GGG25" s="263"/>
      <c r="GGH25" s="263"/>
      <c r="GGI25" s="263"/>
      <c r="GGJ25" s="263"/>
      <c r="GGK25" s="263"/>
      <c r="GGL25" s="263"/>
      <c r="GGM25" s="263"/>
      <c r="GGN25" s="263"/>
      <c r="GGO25" s="263"/>
      <c r="GGP25" s="263"/>
      <c r="GGQ25" s="263"/>
      <c r="GGR25" s="263"/>
      <c r="GGS25" s="263"/>
      <c r="GGT25" s="263"/>
      <c r="GGU25" s="263"/>
      <c r="GGV25" s="263"/>
      <c r="GGW25" s="263"/>
      <c r="GGX25" s="263"/>
      <c r="GGY25" s="263"/>
      <c r="GGZ25" s="263"/>
      <c r="GHA25" s="263"/>
      <c r="GHB25" s="263"/>
      <c r="GHC25" s="263"/>
      <c r="GHD25" s="263"/>
      <c r="GHE25" s="263"/>
      <c r="GHF25" s="263"/>
      <c r="GHG25" s="263"/>
      <c r="GHH25" s="263"/>
      <c r="GHI25" s="263"/>
      <c r="GHJ25" s="263"/>
      <c r="GHK25" s="263"/>
      <c r="GHL25" s="263"/>
      <c r="GHM25" s="263"/>
      <c r="GHN25" s="263"/>
      <c r="GHO25" s="263"/>
      <c r="GHP25" s="263"/>
      <c r="GHQ25" s="263"/>
      <c r="GHR25" s="263"/>
      <c r="GHS25" s="263"/>
      <c r="GHT25" s="263"/>
      <c r="GHU25" s="263"/>
      <c r="GHV25" s="263"/>
      <c r="GHW25" s="263"/>
      <c r="GHX25" s="263"/>
      <c r="GHY25" s="263"/>
      <c r="GHZ25" s="263"/>
      <c r="GIA25" s="263"/>
      <c r="GIB25" s="263"/>
      <c r="GIC25" s="263"/>
      <c r="GID25" s="263"/>
      <c r="GIE25" s="263"/>
      <c r="GIF25" s="263"/>
      <c r="GIG25" s="263"/>
      <c r="GIH25" s="263"/>
      <c r="GII25" s="263"/>
      <c r="GIJ25" s="263"/>
      <c r="GIK25" s="263"/>
      <c r="GIL25" s="263"/>
      <c r="GIM25" s="263"/>
      <c r="GIN25" s="263"/>
      <c r="GIO25" s="263"/>
      <c r="GIP25" s="263"/>
      <c r="GIQ25" s="263"/>
      <c r="GIR25" s="263"/>
      <c r="GIS25" s="263"/>
      <c r="GIT25" s="263"/>
      <c r="GIU25" s="263"/>
      <c r="GIV25" s="263"/>
      <c r="GIW25" s="263"/>
      <c r="GIX25" s="263"/>
      <c r="GIY25" s="263"/>
      <c r="GIZ25" s="263"/>
      <c r="GJA25" s="263"/>
      <c r="GJB25" s="263"/>
      <c r="GJC25" s="263"/>
      <c r="GJD25" s="263"/>
      <c r="GJE25" s="263"/>
      <c r="GJF25" s="263"/>
      <c r="GJG25" s="263"/>
      <c r="GJH25" s="263"/>
      <c r="GJI25" s="263"/>
      <c r="GJJ25" s="263"/>
      <c r="GJK25" s="263"/>
      <c r="GJL25" s="263"/>
      <c r="GJM25" s="263"/>
      <c r="GJN25" s="263"/>
      <c r="GJO25" s="263"/>
      <c r="GJP25" s="263"/>
      <c r="GJQ25" s="263"/>
      <c r="GJR25" s="263"/>
      <c r="GJS25" s="263"/>
      <c r="GJT25" s="263"/>
      <c r="GJU25" s="263"/>
      <c r="GJV25" s="263"/>
      <c r="GJW25" s="263"/>
      <c r="GJX25" s="263"/>
      <c r="GJY25" s="263"/>
      <c r="GJZ25" s="263"/>
      <c r="GKA25" s="263"/>
      <c r="GKB25" s="263"/>
      <c r="GKC25" s="263"/>
      <c r="GKD25" s="263"/>
      <c r="GKE25" s="263"/>
      <c r="GKF25" s="263"/>
      <c r="GKG25" s="263"/>
      <c r="GKH25" s="263"/>
      <c r="GKI25" s="263"/>
      <c r="GKJ25" s="263"/>
      <c r="GKK25" s="263"/>
      <c r="GKL25" s="263"/>
      <c r="GKM25" s="263"/>
      <c r="GKN25" s="263"/>
      <c r="GKO25" s="263"/>
      <c r="GKP25" s="263"/>
      <c r="GKQ25" s="263"/>
      <c r="GKR25" s="263"/>
      <c r="GKS25" s="263"/>
      <c r="GKT25" s="263"/>
      <c r="GKU25" s="263"/>
      <c r="GKV25" s="263"/>
      <c r="GKW25" s="263"/>
      <c r="GKX25" s="263"/>
      <c r="GKY25" s="263"/>
      <c r="GKZ25" s="263"/>
      <c r="GLA25" s="263"/>
      <c r="GLB25" s="263"/>
      <c r="GLC25" s="263"/>
      <c r="GLD25" s="263"/>
      <c r="GLE25" s="263"/>
      <c r="GLF25" s="263"/>
      <c r="GLG25" s="263"/>
      <c r="GLH25" s="263"/>
      <c r="GLI25" s="263"/>
      <c r="GLJ25" s="263"/>
      <c r="GLK25" s="263"/>
      <c r="GLL25" s="263"/>
      <c r="GLM25" s="263"/>
      <c r="GLN25" s="263"/>
      <c r="GLO25" s="263"/>
      <c r="GLP25" s="263"/>
      <c r="GLQ25" s="263"/>
      <c r="GLR25" s="263"/>
      <c r="GLS25" s="263"/>
      <c r="GLT25" s="263"/>
      <c r="GLU25" s="263"/>
      <c r="GLV25" s="263"/>
      <c r="GLW25" s="263"/>
      <c r="GLX25" s="263"/>
      <c r="GLY25" s="263"/>
      <c r="GLZ25" s="263"/>
      <c r="GMA25" s="263"/>
      <c r="GMB25" s="263"/>
      <c r="GMC25" s="263"/>
      <c r="GMD25" s="263"/>
      <c r="GME25" s="263"/>
      <c r="GMF25" s="263"/>
      <c r="GMG25" s="263"/>
      <c r="GMH25" s="263"/>
      <c r="GMI25" s="263"/>
      <c r="GMJ25" s="263"/>
      <c r="GMK25" s="263"/>
      <c r="GML25" s="263"/>
      <c r="GMM25" s="263"/>
      <c r="GMN25" s="263"/>
      <c r="GMO25" s="263"/>
      <c r="GMP25" s="263"/>
      <c r="GMQ25" s="263"/>
      <c r="GMR25" s="263"/>
      <c r="GMS25" s="263"/>
      <c r="GMT25" s="263"/>
      <c r="GMU25" s="263"/>
      <c r="GMV25" s="263"/>
      <c r="GMW25" s="263"/>
      <c r="GMX25" s="263"/>
      <c r="GMY25" s="263"/>
      <c r="GMZ25" s="263"/>
      <c r="GNA25" s="263"/>
      <c r="GNB25" s="263"/>
      <c r="GNC25" s="263"/>
      <c r="GND25" s="263"/>
      <c r="GNE25" s="263"/>
      <c r="GNF25" s="263"/>
      <c r="GNG25" s="263"/>
      <c r="GNH25" s="263"/>
      <c r="GNI25" s="263"/>
      <c r="GNJ25" s="263"/>
      <c r="GNK25" s="263"/>
      <c r="GNL25" s="263"/>
      <c r="GNM25" s="263"/>
      <c r="GNN25" s="263"/>
      <c r="GNO25" s="263"/>
      <c r="GNP25" s="263"/>
      <c r="GNQ25" s="263"/>
      <c r="GNR25" s="263"/>
      <c r="GNS25" s="263"/>
      <c r="GNT25" s="263"/>
      <c r="GNU25" s="263"/>
      <c r="GNV25" s="263"/>
      <c r="GNW25" s="263"/>
      <c r="GNX25" s="263"/>
      <c r="GNY25" s="263"/>
      <c r="GNZ25" s="263"/>
      <c r="GOA25" s="263"/>
      <c r="GOB25" s="263"/>
      <c r="GOC25" s="263"/>
      <c r="GOD25" s="263"/>
      <c r="GOE25" s="263"/>
      <c r="GOF25" s="263"/>
      <c r="GOG25" s="263"/>
      <c r="GOH25" s="263"/>
      <c r="GOI25" s="263"/>
      <c r="GOJ25" s="263"/>
      <c r="GOK25" s="263"/>
      <c r="GOL25" s="263"/>
      <c r="GOM25" s="263"/>
      <c r="GON25" s="263"/>
      <c r="GOO25" s="263"/>
      <c r="GOP25" s="263"/>
      <c r="GOQ25" s="263"/>
      <c r="GOR25" s="263"/>
      <c r="GOS25" s="263"/>
      <c r="GOT25" s="263"/>
      <c r="GOU25" s="263"/>
      <c r="GOV25" s="263"/>
      <c r="GOW25" s="263"/>
      <c r="GOX25" s="263"/>
      <c r="GOY25" s="263"/>
      <c r="GOZ25" s="263"/>
      <c r="GPA25" s="263"/>
      <c r="GPB25" s="263"/>
      <c r="GPC25" s="263"/>
      <c r="GPD25" s="263"/>
      <c r="GPE25" s="263"/>
      <c r="GPF25" s="263"/>
      <c r="GPG25" s="263"/>
      <c r="GPH25" s="263"/>
      <c r="GPI25" s="263"/>
      <c r="GPJ25" s="263"/>
      <c r="GPK25" s="263"/>
      <c r="GPL25" s="263"/>
      <c r="GPM25" s="263"/>
      <c r="GPN25" s="263"/>
      <c r="GPO25" s="263"/>
      <c r="GPP25" s="263"/>
      <c r="GPQ25" s="263"/>
      <c r="GPR25" s="263"/>
      <c r="GPS25" s="263"/>
      <c r="GPT25" s="263"/>
      <c r="GPU25" s="263"/>
      <c r="GPV25" s="263"/>
      <c r="GPW25" s="263"/>
      <c r="GPX25" s="263"/>
      <c r="GPY25" s="263"/>
      <c r="GPZ25" s="263"/>
      <c r="GQA25" s="263"/>
      <c r="GQB25" s="263"/>
      <c r="GQC25" s="263"/>
      <c r="GQD25" s="263"/>
      <c r="GQE25" s="263"/>
      <c r="GQF25" s="263"/>
      <c r="GQG25" s="263"/>
      <c r="GQH25" s="263"/>
      <c r="GQI25" s="263"/>
      <c r="GQJ25" s="263"/>
      <c r="GQK25" s="263"/>
      <c r="GQL25" s="263"/>
      <c r="GQM25" s="263"/>
      <c r="GQN25" s="263"/>
      <c r="GQO25" s="263"/>
      <c r="GQP25" s="263"/>
      <c r="GQQ25" s="263"/>
      <c r="GQR25" s="263"/>
      <c r="GQS25" s="263"/>
      <c r="GQT25" s="263"/>
      <c r="GQU25" s="263"/>
      <c r="GQV25" s="263"/>
      <c r="GQW25" s="263"/>
      <c r="GQX25" s="263"/>
      <c r="GQY25" s="263"/>
      <c r="GQZ25" s="263"/>
      <c r="GRA25" s="263"/>
      <c r="GRB25" s="263"/>
      <c r="GRC25" s="263"/>
      <c r="GRD25" s="263"/>
      <c r="GRE25" s="263"/>
      <c r="GRF25" s="263"/>
      <c r="GRG25" s="263"/>
      <c r="GRH25" s="263"/>
      <c r="GRI25" s="263"/>
      <c r="GRJ25" s="263"/>
      <c r="GRK25" s="263"/>
      <c r="GRL25" s="263"/>
      <c r="GRM25" s="263"/>
      <c r="GRN25" s="263"/>
      <c r="GRO25" s="263"/>
      <c r="GRP25" s="263"/>
      <c r="GRQ25" s="263"/>
      <c r="GRR25" s="263"/>
      <c r="GRS25" s="263"/>
      <c r="GRT25" s="263"/>
      <c r="GRU25" s="263"/>
      <c r="GRV25" s="263"/>
      <c r="GRW25" s="263"/>
      <c r="GRX25" s="263"/>
      <c r="GRY25" s="263"/>
      <c r="GRZ25" s="263"/>
      <c r="GSA25" s="263"/>
      <c r="GSB25" s="263"/>
      <c r="GSC25" s="263"/>
      <c r="GSD25" s="263"/>
      <c r="GSE25" s="263"/>
      <c r="GSF25" s="263"/>
      <c r="GSG25" s="263"/>
      <c r="GSH25" s="263"/>
      <c r="GSI25" s="263"/>
      <c r="GSJ25" s="263"/>
      <c r="GSK25" s="263"/>
      <c r="GSL25" s="263"/>
      <c r="GSM25" s="263"/>
      <c r="GSN25" s="263"/>
      <c r="GSO25" s="263"/>
      <c r="GSP25" s="263"/>
      <c r="GSQ25" s="263"/>
      <c r="GSR25" s="263"/>
      <c r="GSS25" s="263"/>
      <c r="GST25" s="263"/>
      <c r="GSU25" s="263"/>
      <c r="GSV25" s="263"/>
      <c r="GSW25" s="263"/>
      <c r="GSX25" s="263"/>
      <c r="GSY25" s="263"/>
      <c r="GSZ25" s="263"/>
      <c r="GTA25" s="263"/>
      <c r="GTB25" s="263"/>
      <c r="GTC25" s="263"/>
      <c r="GTD25" s="263"/>
      <c r="GTE25" s="263"/>
      <c r="GTF25" s="263"/>
      <c r="GTG25" s="263"/>
      <c r="GTH25" s="263"/>
      <c r="GTI25" s="263"/>
      <c r="GTJ25" s="263"/>
      <c r="GTK25" s="263"/>
      <c r="GTL25" s="263"/>
      <c r="GTM25" s="263"/>
      <c r="GTN25" s="263"/>
      <c r="GTO25" s="263"/>
      <c r="GTP25" s="263"/>
      <c r="GTQ25" s="263"/>
      <c r="GTR25" s="263"/>
      <c r="GTS25" s="263"/>
      <c r="GTT25" s="263"/>
      <c r="GTU25" s="263"/>
      <c r="GTV25" s="263"/>
      <c r="GTW25" s="263"/>
      <c r="GTX25" s="263"/>
      <c r="GTY25" s="263"/>
      <c r="GTZ25" s="263"/>
      <c r="GUA25" s="263"/>
      <c r="GUB25" s="263"/>
      <c r="GUC25" s="263"/>
      <c r="GUD25" s="263"/>
      <c r="GUE25" s="263"/>
      <c r="GUF25" s="263"/>
      <c r="GUG25" s="263"/>
      <c r="GUH25" s="263"/>
      <c r="GUI25" s="263"/>
      <c r="GUJ25" s="263"/>
      <c r="GUK25" s="263"/>
      <c r="GUL25" s="263"/>
      <c r="GUM25" s="263"/>
      <c r="GUN25" s="263"/>
      <c r="GUO25" s="263"/>
      <c r="GUP25" s="263"/>
      <c r="GUQ25" s="263"/>
      <c r="GUR25" s="263"/>
      <c r="GUS25" s="263"/>
      <c r="GUT25" s="263"/>
      <c r="GUU25" s="263"/>
      <c r="GUV25" s="263"/>
      <c r="GUW25" s="263"/>
      <c r="GUX25" s="263"/>
      <c r="GUY25" s="263"/>
      <c r="GUZ25" s="263"/>
      <c r="GVA25" s="263"/>
      <c r="GVB25" s="263"/>
      <c r="GVC25" s="263"/>
      <c r="GVD25" s="263"/>
      <c r="GVE25" s="263"/>
      <c r="GVF25" s="263"/>
      <c r="GVG25" s="263"/>
      <c r="GVH25" s="263"/>
      <c r="GVI25" s="263"/>
      <c r="GVJ25" s="263"/>
      <c r="GVK25" s="263"/>
      <c r="GVL25" s="263"/>
      <c r="GVM25" s="263"/>
      <c r="GVN25" s="263"/>
      <c r="GVO25" s="263"/>
      <c r="GVP25" s="263"/>
      <c r="GVQ25" s="263"/>
      <c r="GVR25" s="263"/>
      <c r="GVS25" s="263"/>
      <c r="GVT25" s="263"/>
      <c r="GVU25" s="263"/>
      <c r="GVV25" s="263"/>
      <c r="GVW25" s="263"/>
      <c r="GVX25" s="263"/>
      <c r="GVY25" s="263"/>
      <c r="GVZ25" s="263"/>
      <c r="GWA25" s="263"/>
      <c r="GWB25" s="263"/>
      <c r="GWC25" s="263"/>
      <c r="GWD25" s="263"/>
      <c r="GWE25" s="263"/>
      <c r="GWF25" s="263"/>
      <c r="GWG25" s="263"/>
      <c r="GWH25" s="263"/>
      <c r="GWI25" s="263"/>
      <c r="GWJ25" s="263"/>
      <c r="GWK25" s="263"/>
      <c r="GWL25" s="263"/>
      <c r="GWM25" s="263"/>
      <c r="GWN25" s="263"/>
      <c r="GWO25" s="263"/>
      <c r="GWP25" s="263"/>
      <c r="GWQ25" s="263"/>
      <c r="GWR25" s="263"/>
      <c r="GWS25" s="263"/>
      <c r="GWT25" s="263"/>
      <c r="GWU25" s="263"/>
      <c r="GWV25" s="263"/>
      <c r="GWW25" s="263"/>
      <c r="GWX25" s="263"/>
      <c r="GWY25" s="263"/>
      <c r="GWZ25" s="263"/>
      <c r="GXA25" s="263"/>
      <c r="GXB25" s="263"/>
      <c r="GXC25" s="263"/>
      <c r="GXD25" s="263"/>
      <c r="GXE25" s="263"/>
      <c r="GXF25" s="263"/>
      <c r="GXG25" s="263"/>
      <c r="GXH25" s="263"/>
      <c r="GXI25" s="263"/>
      <c r="GXJ25" s="263"/>
      <c r="GXK25" s="263"/>
      <c r="GXL25" s="263"/>
      <c r="GXM25" s="263"/>
      <c r="GXN25" s="263"/>
      <c r="GXO25" s="263"/>
      <c r="GXP25" s="263"/>
      <c r="GXQ25" s="263"/>
      <c r="GXR25" s="263"/>
      <c r="GXS25" s="263"/>
      <c r="GXT25" s="263"/>
      <c r="GXU25" s="263"/>
      <c r="GXV25" s="263"/>
      <c r="GXW25" s="263"/>
      <c r="GXX25" s="263"/>
      <c r="GXY25" s="263"/>
      <c r="GXZ25" s="263"/>
      <c r="GYA25" s="263"/>
      <c r="GYB25" s="263"/>
      <c r="GYC25" s="263"/>
      <c r="GYD25" s="263"/>
      <c r="GYE25" s="263"/>
      <c r="GYF25" s="263"/>
      <c r="GYG25" s="263"/>
      <c r="GYH25" s="263"/>
      <c r="GYI25" s="263"/>
      <c r="GYJ25" s="263"/>
      <c r="GYK25" s="263"/>
      <c r="GYL25" s="263"/>
      <c r="GYM25" s="263"/>
      <c r="GYN25" s="263"/>
      <c r="GYO25" s="263"/>
      <c r="GYP25" s="263"/>
      <c r="GYQ25" s="263"/>
      <c r="GYR25" s="263"/>
      <c r="GYS25" s="263"/>
      <c r="GYT25" s="263"/>
      <c r="GYU25" s="263"/>
      <c r="GYV25" s="263"/>
      <c r="GYW25" s="263"/>
      <c r="GYX25" s="263"/>
      <c r="GYY25" s="263"/>
      <c r="GYZ25" s="263"/>
      <c r="GZA25" s="263"/>
      <c r="GZB25" s="263"/>
      <c r="GZC25" s="263"/>
      <c r="GZD25" s="263"/>
      <c r="GZE25" s="263"/>
      <c r="GZF25" s="263"/>
      <c r="GZG25" s="263"/>
      <c r="GZH25" s="263"/>
      <c r="GZI25" s="263"/>
      <c r="GZJ25" s="263"/>
      <c r="GZK25" s="263"/>
      <c r="GZL25" s="263"/>
      <c r="GZM25" s="263"/>
      <c r="GZN25" s="263"/>
      <c r="GZO25" s="263"/>
      <c r="GZP25" s="263"/>
      <c r="GZQ25" s="263"/>
      <c r="GZR25" s="263"/>
      <c r="GZS25" s="263"/>
      <c r="GZT25" s="263"/>
      <c r="GZU25" s="263"/>
      <c r="GZV25" s="263"/>
      <c r="GZW25" s="263"/>
      <c r="GZX25" s="263"/>
      <c r="GZY25" s="263"/>
      <c r="GZZ25" s="263"/>
      <c r="HAA25" s="263"/>
      <c r="HAB25" s="263"/>
      <c r="HAC25" s="263"/>
      <c r="HAD25" s="263"/>
      <c r="HAE25" s="263"/>
      <c r="HAF25" s="263"/>
      <c r="HAG25" s="263"/>
      <c r="HAH25" s="263"/>
      <c r="HAI25" s="263"/>
      <c r="HAJ25" s="263"/>
      <c r="HAK25" s="263"/>
      <c r="HAL25" s="263"/>
      <c r="HAM25" s="263"/>
      <c r="HAN25" s="263"/>
      <c r="HAO25" s="263"/>
      <c r="HAP25" s="263"/>
      <c r="HAQ25" s="263"/>
      <c r="HAR25" s="263"/>
      <c r="HAS25" s="263"/>
      <c r="HAT25" s="263"/>
      <c r="HAU25" s="263"/>
      <c r="HAV25" s="263"/>
      <c r="HAW25" s="263"/>
      <c r="HAX25" s="263"/>
      <c r="HAY25" s="263"/>
      <c r="HAZ25" s="263"/>
      <c r="HBA25" s="263"/>
      <c r="HBB25" s="263"/>
      <c r="HBC25" s="263"/>
      <c r="HBD25" s="263"/>
      <c r="HBE25" s="263"/>
      <c r="HBF25" s="263"/>
      <c r="HBG25" s="263"/>
      <c r="HBH25" s="263"/>
      <c r="HBI25" s="263"/>
      <c r="HBJ25" s="263"/>
      <c r="HBK25" s="263"/>
      <c r="HBL25" s="263"/>
      <c r="HBM25" s="263"/>
      <c r="HBN25" s="263"/>
      <c r="HBO25" s="263"/>
      <c r="HBP25" s="263"/>
      <c r="HBQ25" s="263"/>
      <c r="HBR25" s="263"/>
      <c r="HBS25" s="263"/>
      <c r="HBT25" s="263"/>
      <c r="HBU25" s="263"/>
      <c r="HBV25" s="263"/>
      <c r="HBW25" s="263"/>
      <c r="HBX25" s="263"/>
      <c r="HBY25" s="263"/>
      <c r="HBZ25" s="263"/>
      <c r="HCA25" s="263"/>
      <c r="HCB25" s="263"/>
      <c r="HCC25" s="263"/>
      <c r="HCD25" s="263"/>
      <c r="HCE25" s="263"/>
      <c r="HCF25" s="263"/>
      <c r="HCG25" s="263"/>
      <c r="HCH25" s="263"/>
      <c r="HCI25" s="263"/>
      <c r="HCJ25" s="263"/>
      <c r="HCK25" s="263"/>
      <c r="HCL25" s="263"/>
      <c r="HCM25" s="263"/>
      <c r="HCN25" s="263"/>
      <c r="HCO25" s="263"/>
      <c r="HCP25" s="263"/>
      <c r="HCQ25" s="263"/>
      <c r="HCR25" s="263"/>
      <c r="HCS25" s="263"/>
      <c r="HCT25" s="263"/>
      <c r="HCU25" s="263"/>
      <c r="HCV25" s="263"/>
      <c r="HCW25" s="263"/>
      <c r="HCX25" s="263"/>
      <c r="HCY25" s="263"/>
      <c r="HCZ25" s="263"/>
      <c r="HDA25" s="263"/>
      <c r="HDB25" s="263"/>
      <c r="HDC25" s="263"/>
      <c r="HDD25" s="263"/>
      <c r="HDE25" s="263"/>
      <c r="HDF25" s="263"/>
      <c r="HDG25" s="263"/>
      <c r="HDH25" s="263"/>
      <c r="HDI25" s="263"/>
      <c r="HDJ25" s="263"/>
      <c r="HDK25" s="263"/>
      <c r="HDL25" s="263"/>
      <c r="HDM25" s="263"/>
      <c r="HDN25" s="263"/>
      <c r="HDO25" s="263"/>
      <c r="HDP25" s="263"/>
      <c r="HDQ25" s="263"/>
      <c r="HDR25" s="263"/>
      <c r="HDS25" s="263"/>
      <c r="HDT25" s="263"/>
      <c r="HDU25" s="263"/>
      <c r="HDV25" s="263"/>
      <c r="HDW25" s="263"/>
      <c r="HDX25" s="263"/>
      <c r="HDY25" s="263"/>
      <c r="HDZ25" s="263"/>
      <c r="HEA25" s="263"/>
      <c r="HEB25" s="263"/>
      <c r="HEC25" s="263"/>
      <c r="HED25" s="263"/>
      <c r="HEE25" s="263"/>
      <c r="HEF25" s="263"/>
      <c r="HEG25" s="263"/>
      <c r="HEH25" s="263"/>
      <c r="HEI25" s="263"/>
      <c r="HEJ25" s="263"/>
      <c r="HEK25" s="263"/>
      <c r="HEL25" s="263"/>
      <c r="HEM25" s="263"/>
      <c r="HEN25" s="263"/>
      <c r="HEO25" s="263"/>
      <c r="HEP25" s="263"/>
      <c r="HEQ25" s="263"/>
      <c r="HER25" s="263"/>
      <c r="HES25" s="263"/>
      <c r="HET25" s="263"/>
      <c r="HEU25" s="263"/>
      <c r="HEV25" s="263"/>
      <c r="HEW25" s="263"/>
      <c r="HEX25" s="263"/>
      <c r="HEY25" s="263"/>
      <c r="HEZ25" s="263"/>
      <c r="HFA25" s="263"/>
      <c r="HFB25" s="263"/>
      <c r="HFC25" s="263"/>
      <c r="HFD25" s="263"/>
      <c r="HFE25" s="263"/>
      <c r="HFF25" s="263"/>
      <c r="HFG25" s="263"/>
      <c r="HFH25" s="263"/>
      <c r="HFI25" s="263"/>
      <c r="HFJ25" s="263"/>
      <c r="HFK25" s="263"/>
      <c r="HFL25" s="263"/>
      <c r="HFM25" s="263"/>
      <c r="HFN25" s="263"/>
      <c r="HFO25" s="263"/>
      <c r="HFP25" s="263"/>
      <c r="HFQ25" s="263"/>
      <c r="HFR25" s="263"/>
      <c r="HFS25" s="263"/>
      <c r="HFT25" s="263"/>
      <c r="HFU25" s="263"/>
      <c r="HFV25" s="263"/>
      <c r="HFW25" s="263"/>
      <c r="HFX25" s="263"/>
      <c r="HFY25" s="263"/>
      <c r="HFZ25" s="263"/>
      <c r="HGA25" s="263"/>
      <c r="HGB25" s="263"/>
      <c r="HGC25" s="263"/>
      <c r="HGD25" s="263"/>
      <c r="HGE25" s="263"/>
      <c r="HGF25" s="263"/>
      <c r="HGG25" s="263"/>
      <c r="HGH25" s="263"/>
      <c r="HGI25" s="263"/>
      <c r="HGJ25" s="263"/>
      <c r="HGK25" s="263"/>
      <c r="HGL25" s="263"/>
      <c r="HGM25" s="263"/>
      <c r="HGN25" s="263"/>
      <c r="HGO25" s="263"/>
      <c r="HGP25" s="263"/>
      <c r="HGQ25" s="263"/>
      <c r="HGR25" s="263"/>
      <c r="HGS25" s="263"/>
      <c r="HGT25" s="263"/>
      <c r="HGU25" s="263"/>
      <c r="HGV25" s="263"/>
      <c r="HGW25" s="263"/>
      <c r="HGX25" s="263"/>
      <c r="HGY25" s="263"/>
      <c r="HGZ25" s="263"/>
      <c r="HHA25" s="263"/>
      <c r="HHB25" s="263"/>
      <c r="HHC25" s="263"/>
      <c r="HHD25" s="263"/>
      <c r="HHE25" s="263"/>
      <c r="HHF25" s="263"/>
      <c r="HHG25" s="263"/>
      <c r="HHH25" s="263"/>
      <c r="HHI25" s="263"/>
      <c r="HHJ25" s="263"/>
      <c r="HHK25" s="263"/>
      <c r="HHL25" s="263"/>
      <c r="HHM25" s="263"/>
      <c r="HHN25" s="263"/>
      <c r="HHO25" s="263"/>
      <c r="HHP25" s="263"/>
      <c r="HHQ25" s="263"/>
      <c r="HHR25" s="263"/>
      <c r="HHS25" s="263"/>
      <c r="HHT25" s="263"/>
      <c r="HHU25" s="263"/>
      <c r="HHV25" s="263"/>
      <c r="HHW25" s="263"/>
      <c r="HHX25" s="263"/>
      <c r="HHY25" s="263"/>
      <c r="HHZ25" s="263"/>
      <c r="HIA25" s="263"/>
      <c r="HIB25" s="263"/>
      <c r="HIC25" s="263"/>
      <c r="HID25" s="263"/>
      <c r="HIE25" s="263"/>
      <c r="HIF25" s="263"/>
      <c r="HIG25" s="263"/>
      <c r="HIH25" s="263"/>
      <c r="HII25" s="263"/>
      <c r="HIJ25" s="263"/>
      <c r="HIK25" s="263"/>
      <c r="HIL25" s="263"/>
      <c r="HIM25" s="263"/>
      <c r="HIN25" s="263"/>
      <c r="HIO25" s="263"/>
      <c r="HIP25" s="263"/>
      <c r="HIQ25" s="263"/>
      <c r="HIR25" s="263"/>
      <c r="HIS25" s="263"/>
      <c r="HIT25" s="263"/>
      <c r="HIU25" s="263"/>
      <c r="HIV25" s="263"/>
      <c r="HIW25" s="263"/>
      <c r="HIX25" s="263"/>
      <c r="HIY25" s="263"/>
      <c r="HIZ25" s="263"/>
      <c r="HJA25" s="263"/>
      <c r="HJB25" s="263"/>
      <c r="HJC25" s="263"/>
      <c r="HJD25" s="263"/>
      <c r="HJE25" s="263"/>
      <c r="HJF25" s="263"/>
      <c r="HJG25" s="263"/>
      <c r="HJH25" s="263"/>
      <c r="HJI25" s="263"/>
      <c r="HJJ25" s="263"/>
      <c r="HJK25" s="263"/>
      <c r="HJL25" s="263"/>
      <c r="HJM25" s="263"/>
      <c r="HJN25" s="263"/>
      <c r="HJO25" s="263"/>
      <c r="HJP25" s="263"/>
      <c r="HJQ25" s="263"/>
      <c r="HJR25" s="263"/>
      <c r="HJS25" s="263"/>
      <c r="HJT25" s="263"/>
      <c r="HJU25" s="263"/>
      <c r="HJV25" s="263"/>
      <c r="HJW25" s="263"/>
      <c r="HJX25" s="263"/>
      <c r="HJY25" s="263"/>
      <c r="HJZ25" s="263"/>
      <c r="HKA25" s="263"/>
      <c r="HKB25" s="263"/>
      <c r="HKC25" s="263"/>
      <c r="HKD25" s="263"/>
      <c r="HKE25" s="263"/>
      <c r="HKF25" s="263"/>
      <c r="HKG25" s="263"/>
      <c r="HKH25" s="263"/>
      <c r="HKI25" s="263"/>
      <c r="HKJ25" s="263"/>
      <c r="HKK25" s="263"/>
      <c r="HKL25" s="263"/>
      <c r="HKM25" s="263"/>
      <c r="HKN25" s="263"/>
      <c r="HKO25" s="263"/>
      <c r="HKP25" s="263"/>
      <c r="HKQ25" s="263"/>
      <c r="HKR25" s="263"/>
      <c r="HKS25" s="263"/>
      <c r="HKT25" s="263"/>
      <c r="HKU25" s="263"/>
      <c r="HKV25" s="263"/>
      <c r="HKW25" s="263"/>
      <c r="HKX25" s="263"/>
      <c r="HKY25" s="263"/>
      <c r="HKZ25" s="263"/>
      <c r="HLA25" s="263"/>
      <c r="HLB25" s="263"/>
      <c r="HLC25" s="263"/>
      <c r="HLD25" s="263"/>
      <c r="HLE25" s="263"/>
      <c r="HLF25" s="263"/>
      <c r="HLG25" s="263"/>
      <c r="HLH25" s="263"/>
      <c r="HLI25" s="263"/>
      <c r="HLJ25" s="263"/>
      <c r="HLK25" s="263"/>
      <c r="HLL25" s="263"/>
      <c r="HLM25" s="263"/>
      <c r="HLN25" s="263"/>
      <c r="HLO25" s="263"/>
      <c r="HLP25" s="263"/>
      <c r="HLQ25" s="263"/>
      <c r="HLR25" s="263"/>
      <c r="HLS25" s="263"/>
      <c r="HLT25" s="263"/>
      <c r="HLU25" s="263"/>
      <c r="HLV25" s="263"/>
      <c r="HLW25" s="263"/>
      <c r="HLX25" s="263"/>
      <c r="HLY25" s="263"/>
      <c r="HLZ25" s="263"/>
      <c r="HMA25" s="263"/>
      <c r="HMB25" s="263"/>
      <c r="HMC25" s="263"/>
      <c r="HMD25" s="263"/>
      <c r="HME25" s="263"/>
      <c r="HMF25" s="263"/>
      <c r="HMG25" s="263"/>
      <c r="HMH25" s="263"/>
      <c r="HMI25" s="263"/>
      <c r="HMJ25" s="263"/>
      <c r="HMK25" s="263"/>
      <c r="HML25" s="263"/>
      <c r="HMM25" s="263"/>
      <c r="HMN25" s="263"/>
      <c r="HMO25" s="263"/>
      <c r="HMP25" s="263"/>
      <c r="HMQ25" s="263"/>
      <c r="HMR25" s="263"/>
      <c r="HMS25" s="263"/>
      <c r="HMT25" s="263"/>
      <c r="HMU25" s="263"/>
      <c r="HMV25" s="263"/>
      <c r="HMW25" s="263"/>
      <c r="HMX25" s="263"/>
      <c r="HMY25" s="263"/>
      <c r="HMZ25" s="263"/>
      <c r="HNA25" s="263"/>
      <c r="HNB25" s="263"/>
      <c r="HNC25" s="263"/>
      <c r="HND25" s="263"/>
      <c r="HNE25" s="263"/>
      <c r="HNF25" s="263"/>
      <c r="HNG25" s="263"/>
      <c r="HNH25" s="263"/>
      <c r="HNI25" s="263"/>
      <c r="HNJ25" s="263"/>
      <c r="HNK25" s="263"/>
      <c r="HNL25" s="263"/>
      <c r="HNM25" s="263"/>
      <c r="HNN25" s="263"/>
      <c r="HNO25" s="263"/>
      <c r="HNP25" s="263"/>
      <c r="HNQ25" s="263"/>
      <c r="HNR25" s="263"/>
      <c r="HNS25" s="263"/>
      <c r="HNT25" s="263"/>
      <c r="HNU25" s="263"/>
      <c r="HNV25" s="263"/>
      <c r="HNW25" s="263"/>
      <c r="HNX25" s="263"/>
      <c r="HNY25" s="263"/>
      <c r="HNZ25" s="263"/>
      <c r="HOA25" s="263"/>
      <c r="HOB25" s="263"/>
      <c r="HOC25" s="263"/>
      <c r="HOD25" s="263"/>
      <c r="HOE25" s="263"/>
      <c r="HOF25" s="263"/>
      <c r="HOG25" s="263"/>
      <c r="HOH25" s="263"/>
      <c r="HOI25" s="263"/>
      <c r="HOJ25" s="263"/>
      <c r="HOK25" s="263"/>
      <c r="HOL25" s="263"/>
      <c r="HOM25" s="263"/>
      <c r="HON25" s="263"/>
      <c r="HOO25" s="263"/>
      <c r="HOP25" s="263"/>
      <c r="HOQ25" s="263"/>
      <c r="HOR25" s="263"/>
      <c r="HOS25" s="263"/>
      <c r="HOT25" s="263"/>
      <c r="HOU25" s="263"/>
      <c r="HOV25" s="263"/>
      <c r="HOW25" s="263"/>
      <c r="HOX25" s="263"/>
      <c r="HOY25" s="263"/>
      <c r="HOZ25" s="263"/>
      <c r="HPA25" s="263"/>
      <c r="HPB25" s="263"/>
      <c r="HPC25" s="263"/>
      <c r="HPD25" s="263"/>
      <c r="HPE25" s="263"/>
      <c r="HPF25" s="263"/>
      <c r="HPG25" s="263"/>
      <c r="HPH25" s="263"/>
      <c r="HPI25" s="263"/>
      <c r="HPJ25" s="263"/>
      <c r="HPK25" s="263"/>
      <c r="HPL25" s="263"/>
      <c r="HPM25" s="263"/>
      <c r="HPN25" s="263"/>
      <c r="HPO25" s="263"/>
      <c r="HPP25" s="263"/>
      <c r="HPQ25" s="263"/>
      <c r="HPR25" s="263"/>
      <c r="HPS25" s="263"/>
      <c r="HPT25" s="263"/>
      <c r="HPU25" s="263"/>
      <c r="HPV25" s="263"/>
      <c r="HPW25" s="263"/>
      <c r="HPX25" s="263"/>
      <c r="HPY25" s="263"/>
      <c r="HPZ25" s="263"/>
      <c r="HQA25" s="263"/>
      <c r="HQB25" s="263"/>
      <c r="HQC25" s="263"/>
      <c r="HQD25" s="263"/>
      <c r="HQE25" s="263"/>
      <c r="HQF25" s="263"/>
      <c r="HQG25" s="263"/>
      <c r="HQH25" s="263"/>
      <c r="HQI25" s="263"/>
      <c r="HQJ25" s="263"/>
      <c r="HQK25" s="263"/>
      <c r="HQL25" s="263"/>
      <c r="HQM25" s="263"/>
      <c r="HQN25" s="263"/>
      <c r="HQO25" s="263"/>
      <c r="HQP25" s="263"/>
      <c r="HQQ25" s="263"/>
      <c r="HQR25" s="263"/>
      <c r="HQS25" s="263"/>
      <c r="HQT25" s="263"/>
      <c r="HQU25" s="263"/>
      <c r="HQV25" s="263"/>
      <c r="HQW25" s="263"/>
      <c r="HQX25" s="263"/>
      <c r="HQY25" s="263"/>
      <c r="HQZ25" s="263"/>
      <c r="HRA25" s="263"/>
      <c r="HRB25" s="263"/>
      <c r="HRC25" s="263"/>
      <c r="HRD25" s="263"/>
      <c r="HRE25" s="263"/>
      <c r="HRF25" s="263"/>
      <c r="HRG25" s="263"/>
      <c r="HRH25" s="263"/>
      <c r="HRI25" s="263"/>
      <c r="HRJ25" s="263"/>
      <c r="HRK25" s="263"/>
      <c r="HRL25" s="263"/>
      <c r="HRM25" s="263"/>
      <c r="HRN25" s="263"/>
      <c r="HRO25" s="263"/>
      <c r="HRP25" s="263"/>
      <c r="HRQ25" s="263"/>
      <c r="HRR25" s="263"/>
      <c r="HRS25" s="263"/>
      <c r="HRT25" s="263"/>
      <c r="HRU25" s="263"/>
      <c r="HRV25" s="263"/>
      <c r="HRW25" s="263"/>
      <c r="HRX25" s="263"/>
      <c r="HRY25" s="263"/>
      <c r="HRZ25" s="263"/>
      <c r="HSA25" s="263"/>
      <c r="HSB25" s="263"/>
      <c r="HSC25" s="263"/>
      <c r="HSD25" s="263"/>
      <c r="HSE25" s="263"/>
      <c r="HSF25" s="263"/>
      <c r="HSG25" s="263"/>
      <c r="HSH25" s="263"/>
      <c r="HSI25" s="263"/>
      <c r="HSJ25" s="263"/>
      <c r="HSK25" s="263"/>
      <c r="HSL25" s="263"/>
      <c r="HSM25" s="263"/>
      <c r="HSN25" s="263"/>
      <c r="HSO25" s="263"/>
      <c r="HSP25" s="263"/>
      <c r="HSQ25" s="263"/>
      <c r="HSR25" s="263"/>
      <c r="HSS25" s="263"/>
      <c r="HST25" s="263"/>
      <c r="HSU25" s="263"/>
      <c r="HSV25" s="263"/>
      <c r="HSW25" s="263"/>
      <c r="HSX25" s="263"/>
      <c r="HSY25" s="263"/>
      <c r="HSZ25" s="263"/>
      <c r="HTA25" s="263"/>
      <c r="HTB25" s="263"/>
      <c r="HTC25" s="263"/>
      <c r="HTD25" s="263"/>
      <c r="HTE25" s="263"/>
      <c r="HTF25" s="263"/>
      <c r="HTG25" s="263"/>
      <c r="HTH25" s="263"/>
      <c r="HTI25" s="263"/>
      <c r="HTJ25" s="263"/>
      <c r="HTK25" s="263"/>
      <c r="HTL25" s="263"/>
      <c r="HTM25" s="263"/>
      <c r="HTN25" s="263"/>
      <c r="HTO25" s="263"/>
      <c r="HTP25" s="263"/>
      <c r="HTQ25" s="263"/>
      <c r="HTR25" s="263"/>
      <c r="HTS25" s="263"/>
      <c r="HTT25" s="263"/>
      <c r="HTU25" s="263"/>
      <c r="HTV25" s="263"/>
      <c r="HTW25" s="263"/>
      <c r="HTX25" s="263"/>
      <c r="HTY25" s="263"/>
      <c r="HTZ25" s="263"/>
      <c r="HUA25" s="263"/>
      <c r="HUB25" s="263"/>
      <c r="HUC25" s="263"/>
      <c r="HUD25" s="263"/>
      <c r="HUE25" s="263"/>
      <c r="HUF25" s="263"/>
      <c r="HUG25" s="263"/>
      <c r="HUH25" s="263"/>
      <c r="HUI25" s="263"/>
      <c r="HUJ25" s="263"/>
      <c r="HUK25" s="263"/>
      <c r="HUL25" s="263"/>
      <c r="HUM25" s="263"/>
      <c r="HUN25" s="263"/>
      <c r="HUO25" s="263"/>
      <c r="HUP25" s="263"/>
      <c r="HUQ25" s="263"/>
      <c r="HUR25" s="263"/>
      <c r="HUS25" s="263"/>
      <c r="HUT25" s="263"/>
      <c r="HUU25" s="263"/>
      <c r="HUV25" s="263"/>
      <c r="HUW25" s="263"/>
      <c r="HUX25" s="263"/>
      <c r="HUY25" s="263"/>
      <c r="HUZ25" s="263"/>
      <c r="HVA25" s="263"/>
      <c r="HVB25" s="263"/>
      <c r="HVC25" s="263"/>
      <c r="HVD25" s="263"/>
      <c r="HVE25" s="263"/>
      <c r="HVF25" s="263"/>
      <c r="HVG25" s="263"/>
      <c r="HVH25" s="263"/>
      <c r="HVI25" s="263"/>
      <c r="HVJ25" s="263"/>
      <c r="HVK25" s="263"/>
      <c r="HVL25" s="263"/>
      <c r="HVM25" s="263"/>
      <c r="HVN25" s="263"/>
      <c r="HVO25" s="263"/>
      <c r="HVP25" s="263"/>
      <c r="HVQ25" s="263"/>
      <c r="HVR25" s="263"/>
      <c r="HVS25" s="263"/>
      <c r="HVT25" s="263"/>
      <c r="HVU25" s="263"/>
      <c r="HVV25" s="263"/>
      <c r="HVW25" s="263"/>
      <c r="HVX25" s="263"/>
      <c r="HVY25" s="263"/>
      <c r="HVZ25" s="263"/>
      <c r="HWA25" s="263"/>
      <c r="HWB25" s="263"/>
      <c r="HWC25" s="263"/>
      <c r="HWD25" s="263"/>
      <c r="HWE25" s="263"/>
      <c r="HWF25" s="263"/>
      <c r="HWG25" s="263"/>
      <c r="HWH25" s="263"/>
      <c r="HWI25" s="263"/>
      <c r="HWJ25" s="263"/>
      <c r="HWK25" s="263"/>
      <c r="HWL25" s="263"/>
      <c r="HWM25" s="263"/>
      <c r="HWN25" s="263"/>
      <c r="HWO25" s="263"/>
      <c r="HWP25" s="263"/>
      <c r="HWQ25" s="263"/>
      <c r="HWR25" s="263"/>
      <c r="HWS25" s="263"/>
      <c r="HWT25" s="263"/>
      <c r="HWU25" s="263"/>
      <c r="HWV25" s="263"/>
      <c r="HWW25" s="263"/>
      <c r="HWX25" s="263"/>
      <c r="HWY25" s="263"/>
      <c r="HWZ25" s="263"/>
      <c r="HXA25" s="263"/>
      <c r="HXB25" s="263"/>
      <c r="HXC25" s="263"/>
      <c r="HXD25" s="263"/>
      <c r="HXE25" s="263"/>
      <c r="HXF25" s="263"/>
      <c r="HXG25" s="263"/>
      <c r="HXH25" s="263"/>
      <c r="HXI25" s="263"/>
      <c r="HXJ25" s="263"/>
      <c r="HXK25" s="263"/>
      <c r="HXL25" s="263"/>
      <c r="HXM25" s="263"/>
      <c r="HXN25" s="263"/>
      <c r="HXO25" s="263"/>
      <c r="HXP25" s="263"/>
      <c r="HXQ25" s="263"/>
      <c r="HXR25" s="263"/>
      <c r="HXS25" s="263"/>
      <c r="HXT25" s="263"/>
      <c r="HXU25" s="263"/>
      <c r="HXV25" s="263"/>
      <c r="HXW25" s="263"/>
      <c r="HXX25" s="263"/>
      <c r="HXY25" s="263"/>
      <c r="HXZ25" s="263"/>
      <c r="HYA25" s="263"/>
      <c r="HYB25" s="263"/>
      <c r="HYC25" s="263"/>
      <c r="HYD25" s="263"/>
      <c r="HYE25" s="263"/>
      <c r="HYF25" s="263"/>
      <c r="HYG25" s="263"/>
      <c r="HYH25" s="263"/>
      <c r="HYI25" s="263"/>
      <c r="HYJ25" s="263"/>
      <c r="HYK25" s="263"/>
      <c r="HYL25" s="263"/>
      <c r="HYM25" s="263"/>
      <c r="HYN25" s="263"/>
      <c r="HYO25" s="263"/>
      <c r="HYP25" s="263"/>
      <c r="HYQ25" s="263"/>
      <c r="HYR25" s="263"/>
      <c r="HYS25" s="263"/>
      <c r="HYT25" s="263"/>
      <c r="HYU25" s="263"/>
      <c r="HYV25" s="263"/>
      <c r="HYW25" s="263"/>
      <c r="HYX25" s="263"/>
      <c r="HYY25" s="263"/>
      <c r="HYZ25" s="263"/>
      <c r="HZA25" s="263"/>
      <c r="HZB25" s="263"/>
      <c r="HZC25" s="263"/>
      <c r="HZD25" s="263"/>
      <c r="HZE25" s="263"/>
      <c r="HZF25" s="263"/>
      <c r="HZG25" s="263"/>
      <c r="HZH25" s="263"/>
      <c r="HZI25" s="263"/>
      <c r="HZJ25" s="263"/>
      <c r="HZK25" s="263"/>
      <c r="HZL25" s="263"/>
      <c r="HZM25" s="263"/>
      <c r="HZN25" s="263"/>
      <c r="HZO25" s="263"/>
      <c r="HZP25" s="263"/>
      <c r="HZQ25" s="263"/>
      <c r="HZR25" s="263"/>
      <c r="HZS25" s="263"/>
      <c r="HZT25" s="263"/>
      <c r="HZU25" s="263"/>
      <c r="HZV25" s="263"/>
      <c r="HZW25" s="263"/>
      <c r="HZX25" s="263"/>
      <c r="HZY25" s="263"/>
      <c r="HZZ25" s="263"/>
      <c r="IAA25" s="263"/>
      <c r="IAB25" s="263"/>
      <c r="IAC25" s="263"/>
      <c r="IAD25" s="263"/>
      <c r="IAE25" s="263"/>
      <c r="IAF25" s="263"/>
      <c r="IAG25" s="263"/>
      <c r="IAH25" s="263"/>
      <c r="IAI25" s="263"/>
      <c r="IAJ25" s="263"/>
      <c r="IAK25" s="263"/>
      <c r="IAL25" s="263"/>
      <c r="IAM25" s="263"/>
      <c r="IAN25" s="263"/>
      <c r="IAO25" s="263"/>
      <c r="IAP25" s="263"/>
      <c r="IAQ25" s="263"/>
      <c r="IAR25" s="263"/>
      <c r="IAS25" s="263"/>
      <c r="IAT25" s="263"/>
      <c r="IAU25" s="263"/>
      <c r="IAV25" s="263"/>
      <c r="IAW25" s="263"/>
      <c r="IAX25" s="263"/>
      <c r="IAY25" s="263"/>
      <c r="IAZ25" s="263"/>
      <c r="IBA25" s="263"/>
      <c r="IBB25" s="263"/>
      <c r="IBC25" s="263"/>
      <c r="IBD25" s="263"/>
      <c r="IBE25" s="263"/>
      <c r="IBF25" s="263"/>
      <c r="IBG25" s="263"/>
      <c r="IBH25" s="263"/>
      <c r="IBI25" s="263"/>
      <c r="IBJ25" s="263"/>
      <c r="IBK25" s="263"/>
      <c r="IBL25" s="263"/>
      <c r="IBM25" s="263"/>
      <c r="IBN25" s="263"/>
      <c r="IBO25" s="263"/>
      <c r="IBP25" s="263"/>
      <c r="IBQ25" s="263"/>
      <c r="IBR25" s="263"/>
      <c r="IBS25" s="263"/>
      <c r="IBT25" s="263"/>
      <c r="IBU25" s="263"/>
      <c r="IBV25" s="263"/>
      <c r="IBW25" s="263"/>
      <c r="IBX25" s="263"/>
      <c r="IBY25" s="263"/>
      <c r="IBZ25" s="263"/>
      <c r="ICA25" s="263"/>
      <c r="ICB25" s="263"/>
      <c r="ICC25" s="263"/>
      <c r="ICD25" s="263"/>
      <c r="ICE25" s="263"/>
      <c r="ICF25" s="263"/>
      <c r="ICG25" s="263"/>
      <c r="ICH25" s="263"/>
      <c r="ICI25" s="263"/>
      <c r="ICJ25" s="263"/>
      <c r="ICK25" s="263"/>
      <c r="ICL25" s="263"/>
      <c r="ICM25" s="263"/>
      <c r="ICN25" s="263"/>
      <c r="ICO25" s="263"/>
      <c r="ICP25" s="263"/>
      <c r="ICQ25" s="263"/>
      <c r="ICR25" s="263"/>
      <c r="ICS25" s="263"/>
      <c r="ICT25" s="263"/>
      <c r="ICU25" s="263"/>
      <c r="ICV25" s="263"/>
      <c r="ICW25" s="263"/>
      <c r="ICX25" s="263"/>
      <c r="ICY25" s="263"/>
      <c r="ICZ25" s="263"/>
      <c r="IDA25" s="263"/>
      <c r="IDB25" s="263"/>
      <c r="IDC25" s="263"/>
      <c r="IDD25" s="263"/>
      <c r="IDE25" s="263"/>
      <c r="IDF25" s="263"/>
      <c r="IDG25" s="263"/>
      <c r="IDH25" s="263"/>
      <c r="IDI25" s="263"/>
      <c r="IDJ25" s="263"/>
      <c r="IDK25" s="263"/>
      <c r="IDL25" s="263"/>
      <c r="IDM25" s="263"/>
      <c r="IDN25" s="263"/>
      <c r="IDO25" s="263"/>
      <c r="IDP25" s="263"/>
      <c r="IDQ25" s="263"/>
      <c r="IDR25" s="263"/>
      <c r="IDS25" s="263"/>
      <c r="IDT25" s="263"/>
      <c r="IDU25" s="263"/>
      <c r="IDV25" s="263"/>
      <c r="IDW25" s="263"/>
      <c r="IDX25" s="263"/>
      <c r="IDY25" s="263"/>
      <c r="IDZ25" s="263"/>
      <c r="IEA25" s="263"/>
      <c r="IEB25" s="263"/>
      <c r="IEC25" s="263"/>
      <c r="IED25" s="263"/>
      <c r="IEE25" s="263"/>
      <c r="IEF25" s="263"/>
      <c r="IEG25" s="263"/>
      <c r="IEH25" s="263"/>
      <c r="IEI25" s="263"/>
      <c r="IEJ25" s="263"/>
      <c r="IEK25" s="263"/>
      <c r="IEL25" s="263"/>
      <c r="IEM25" s="263"/>
      <c r="IEN25" s="263"/>
      <c r="IEO25" s="263"/>
      <c r="IEP25" s="263"/>
      <c r="IEQ25" s="263"/>
      <c r="IER25" s="263"/>
      <c r="IES25" s="263"/>
      <c r="IET25" s="263"/>
      <c r="IEU25" s="263"/>
      <c r="IEV25" s="263"/>
      <c r="IEW25" s="263"/>
      <c r="IEX25" s="263"/>
      <c r="IEY25" s="263"/>
      <c r="IEZ25" s="263"/>
      <c r="IFA25" s="263"/>
      <c r="IFB25" s="263"/>
      <c r="IFC25" s="263"/>
      <c r="IFD25" s="263"/>
      <c r="IFE25" s="263"/>
      <c r="IFF25" s="263"/>
      <c r="IFG25" s="263"/>
      <c r="IFH25" s="263"/>
      <c r="IFI25" s="263"/>
      <c r="IFJ25" s="263"/>
      <c r="IFK25" s="263"/>
      <c r="IFL25" s="263"/>
      <c r="IFM25" s="263"/>
      <c r="IFN25" s="263"/>
      <c r="IFO25" s="263"/>
      <c r="IFP25" s="263"/>
      <c r="IFQ25" s="263"/>
      <c r="IFR25" s="263"/>
      <c r="IFS25" s="263"/>
      <c r="IFT25" s="263"/>
      <c r="IFU25" s="263"/>
      <c r="IFV25" s="263"/>
      <c r="IFW25" s="263"/>
      <c r="IFX25" s="263"/>
      <c r="IFY25" s="263"/>
      <c r="IFZ25" s="263"/>
      <c r="IGA25" s="263"/>
      <c r="IGB25" s="263"/>
      <c r="IGC25" s="263"/>
      <c r="IGD25" s="263"/>
      <c r="IGE25" s="263"/>
      <c r="IGF25" s="263"/>
      <c r="IGG25" s="263"/>
      <c r="IGH25" s="263"/>
      <c r="IGI25" s="263"/>
      <c r="IGJ25" s="263"/>
      <c r="IGK25" s="263"/>
      <c r="IGL25" s="263"/>
      <c r="IGM25" s="263"/>
      <c r="IGN25" s="263"/>
      <c r="IGO25" s="263"/>
      <c r="IGP25" s="263"/>
      <c r="IGQ25" s="263"/>
      <c r="IGR25" s="263"/>
      <c r="IGS25" s="263"/>
      <c r="IGT25" s="263"/>
      <c r="IGU25" s="263"/>
      <c r="IGV25" s="263"/>
      <c r="IGW25" s="263"/>
      <c r="IGX25" s="263"/>
      <c r="IGY25" s="263"/>
      <c r="IGZ25" s="263"/>
      <c r="IHA25" s="263"/>
      <c r="IHB25" s="263"/>
      <c r="IHC25" s="263"/>
      <c r="IHD25" s="263"/>
      <c r="IHE25" s="263"/>
      <c r="IHF25" s="263"/>
      <c r="IHG25" s="263"/>
      <c r="IHH25" s="263"/>
      <c r="IHI25" s="263"/>
      <c r="IHJ25" s="263"/>
      <c r="IHK25" s="263"/>
      <c r="IHL25" s="263"/>
      <c r="IHM25" s="263"/>
      <c r="IHN25" s="263"/>
      <c r="IHO25" s="263"/>
      <c r="IHP25" s="263"/>
      <c r="IHQ25" s="263"/>
      <c r="IHR25" s="263"/>
      <c r="IHS25" s="263"/>
      <c r="IHT25" s="263"/>
      <c r="IHU25" s="263"/>
      <c r="IHV25" s="263"/>
      <c r="IHW25" s="263"/>
      <c r="IHX25" s="263"/>
      <c r="IHY25" s="263"/>
      <c r="IHZ25" s="263"/>
      <c r="IIA25" s="263"/>
      <c r="IIB25" s="263"/>
      <c r="IIC25" s="263"/>
      <c r="IID25" s="263"/>
      <c r="IIE25" s="263"/>
      <c r="IIF25" s="263"/>
      <c r="IIG25" s="263"/>
      <c r="IIH25" s="263"/>
      <c r="III25" s="263"/>
      <c r="IIJ25" s="263"/>
      <c r="IIK25" s="263"/>
      <c r="IIL25" s="263"/>
      <c r="IIM25" s="263"/>
      <c r="IIN25" s="263"/>
      <c r="IIO25" s="263"/>
      <c r="IIP25" s="263"/>
      <c r="IIQ25" s="263"/>
      <c r="IIR25" s="263"/>
      <c r="IIS25" s="263"/>
      <c r="IIT25" s="263"/>
      <c r="IIU25" s="263"/>
      <c r="IIV25" s="263"/>
      <c r="IIW25" s="263"/>
      <c r="IIX25" s="263"/>
      <c r="IIY25" s="263"/>
      <c r="IIZ25" s="263"/>
      <c r="IJA25" s="263"/>
      <c r="IJB25" s="263"/>
      <c r="IJC25" s="263"/>
      <c r="IJD25" s="263"/>
      <c r="IJE25" s="263"/>
      <c r="IJF25" s="263"/>
      <c r="IJG25" s="263"/>
      <c r="IJH25" s="263"/>
      <c r="IJI25" s="263"/>
      <c r="IJJ25" s="263"/>
      <c r="IJK25" s="263"/>
      <c r="IJL25" s="263"/>
      <c r="IJM25" s="263"/>
      <c r="IJN25" s="263"/>
      <c r="IJO25" s="263"/>
      <c r="IJP25" s="263"/>
      <c r="IJQ25" s="263"/>
      <c r="IJR25" s="263"/>
      <c r="IJS25" s="263"/>
      <c r="IJT25" s="263"/>
      <c r="IJU25" s="263"/>
      <c r="IJV25" s="263"/>
      <c r="IJW25" s="263"/>
      <c r="IJX25" s="263"/>
      <c r="IJY25" s="263"/>
      <c r="IJZ25" s="263"/>
      <c r="IKA25" s="263"/>
      <c r="IKB25" s="263"/>
      <c r="IKC25" s="263"/>
      <c r="IKD25" s="263"/>
      <c r="IKE25" s="263"/>
      <c r="IKF25" s="263"/>
      <c r="IKG25" s="263"/>
      <c r="IKH25" s="263"/>
      <c r="IKI25" s="263"/>
      <c r="IKJ25" s="263"/>
      <c r="IKK25" s="263"/>
      <c r="IKL25" s="263"/>
      <c r="IKM25" s="263"/>
      <c r="IKN25" s="263"/>
      <c r="IKO25" s="263"/>
      <c r="IKP25" s="263"/>
      <c r="IKQ25" s="263"/>
      <c r="IKR25" s="263"/>
      <c r="IKS25" s="263"/>
      <c r="IKT25" s="263"/>
      <c r="IKU25" s="263"/>
      <c r="IKV25" s="263"/>
      <c r="IKW25" s="263"/>
      <c r="IKX25" s="263"/>
      <c r="IKY25" s="263"/>
      <c r="IKZ25" s="263"/>
      <c r="ILA25" s="263"/>
      <c r="ILB25" s="263"/>
      <c r="ILC25" s="263"/>
      <c r="ILD25" s="263"/>
      <c r="ILE25" s="263"/>
      <c r="ILF25" s="263"/>
      <c r="ILG25" s="263"/>
      <c r="ILH25" s="263"/>
      <c r="ILI25" s="263"/>
      <c r="ILJ25" s="263"/>
      <c r="ILK25" s="263"/>
      <c r="ILL25" s="263"/>
      <c r="ILM25" s="263"/>
      <c r="ILN25" s="263"/>
      <c r="ILO25" s="263"/>
      <c r="ILP25" s="263"/>
      <c r="ILQ25" s="263"/>
      <c r="ILR25" s="263"/>
      <c r="ILS25" s="263"/>
      <c r="ILT25" s="263"/>
      <c r="ILU25" s="263"/>
      <c r="ILV25" s="263"/>
      <c r="ILW25" s="263"/>
      <c r="ILX25" s="263"/>
      <c r="ILY25" s="263"/>
      <c r="ILZ25" s="263"/>
      <c r="IMA25" s="263"/>
      <c r="IMB25" s="263"/>
      <c r="IMC25" s="263"/>
      <c r="IMD25" s="263"/>
      <c r="IME25" s="263"/>
      <c r="IMF25" s="263"/>
      <c r="IMG25" s="263"/>
      <c r="IMH25" s="263"/>
      <c r="IMI25" s="263"/>
      <c r="IMJ25" s="263"/>
      <c r="IMK25" s="263"/>
      <c r="IML25" s="263"/>
      <c r="IMM25" s="263"/>
      <c r="IMN25" s="263"/>
      <c r="IMO25" s="263"/>
      <c r="IMP25" s="263"/>
      <c r="IMQ25" s="263"/>
      <c r="IMR25" s="263"/>
      <c r="IMS25" s="263"/>
      <c r="IMT25" s="263"/>
      <c r="IMU25" s="263"/>
      <c r="IMV25" s="263"/>
      <c r="IMW25" s="263"/>
      <c r="IMX25" s="263"/>
      <c r="IMY25" s="263"/>
      <c r="IMZ25" s="263"/>
      <c r="INA25" s="263"/>
      <c r="INB25" s="263"/>
      <c r="INC25" s="263"/>
      <c r="IND25" s="263"/>
      <c r="INE25" s="263"/>
      <c r="INF25" s="263"/>
      <c r="ING25" s="263"/>
      <c r="INH25" s="263"/>
      <c r="INI25" s="263"/>
      <c r="INJ25" s="263"/>
      <c r="INK25" s="263"/>
      <c r="INL25" s="263"/>
      <c r="INM25" s="263"/>
      <c r="INN25" s="263"/>
      <c r="INO25" s="263"/>
      <c r="INP25" s="263"/>
      <c r="INQ25" s="263"/>
      <c r="INR25" s="263"/>
      <c r="INS25" s="263"/>
      <c r="INT25" s="263"/>
      <c r="INU25" s="263"/>
      <c r="INV25" s="263"/>
      <c r="INW25" s="263"/>
      <c r="INX25" s="263"/>
      <c r="INY25" s="263"/>
      <c r="INZ25" s="263"/>
      <c r="IOA25" s="263"/>
      <c r="IOB25" s="263"/>
      <c r="IOC25" s="263"/>
      <c r="IOD25" s="263"/>
      <c r="IOE25" s="263"/>
      <c r="IOF25" s="263"/>
      <c r="IOG25" s="263"/>
      <c r="IOH25" s="263"/>
      <c r="IOI25" s="263"/>
      <c r="IOJ25" s="263"/>
      <c r="IOK25" s="263"/>
      <c r="IOL25" s="263"/>
      <c r="IOM25" s="263"/>
      <c r="ION25" s="263"/>
      <c r="IOO25" s="263"/>
      <c r="IOP25" s="263"/>
      <c r="IOQ25" s="263"/>
      <c r="IOR25" s="263"/>
      <c r="IOS25" s="263"/>
      <c r="IOT25" s="263"/>
      <c r="IOU25" s="263"/>
      <c r="IOV25" s="263"/>
      <c r="IOW25" s="263"/>
      <c r="IOX25" s="263"/>
      <c r="IOY25" s="263"/>
      <c r="IOZ25" s="263"/>
      <c r="IPA25" s="263"/>
      <c r="IPB25" s="263"/>
      <c r="IPC25" s="263"/>
      <c r="IPD25" s="263"/>
      <c r="IPE25" s="263"/>
      <c r="IPF25" s="263"/>
      <c r="IPG25" s="263"/>
      <c r="IPH25" s="263"/>
      <c r="IPI25" s="263"/>
      <c r="IPJ25" s="263"/>
      <c r="IPK25" s="263"/>
      <c r="IPL25" s="263"/>
      <c r="IPM25" s="263"/>
      <c r="IPN25" s="263"/>
      <c r="IPO25" s="263"/>
      <c r="IPP25" s="263"/>
      <c r="IPQ25" s="263"/>
      <c r="IPR25" s="263"/>
      <c r="IPS25" s="263"/>
      <c r="IPT25" s="263"/>
      <c r="IPU25" s="263"/>
      <c r="IPV25" s="263"/>
      <c r="IPW25" s="263"/>
      <c r="IPX25" s="263"/>
      <c r="IPY25" s="263"/>
      <c r="IPZ25" s="263"/>
      <c r="IQA25" s="263"/>
      <c r="IQB25" s="263"/>
      <c r="IQC25" s="263"/>
      <c r="IQD25" s="263"/>
      <c r="IQE25" s="263"/>
      <c r="IQF25" s="263"/>
      <c r="IQG25" s="263"/>
      <c r="IQH25" s="263"/>
      <c r="IQI25" s="263"/>
      <c r="IQJ25" s="263"/>
      <c r="IQK25" s="263"/>
      <c r="IQL25" s="263"/>
      <c r="IQM25" s="263"/>
      <c r="IQN25" s="263"/>
      <c r="IQO25" s="263"/>
      <c r="IQP25" s="263"/>
      <c r="IQQ25" s="263"/>
      <c r="IQR25" s="263"/>
      <c r="IQS25" s="263"/>
      <c r="IQT25" s="263"/>
      <c r="IQU25" s="263"/>
      <c r="IQV25" s="263"/>
      <c r="IQW25" s="263"/>
      <c r="IQX25" s="263"/>
      <c r="IQY25" s="263"/>
      <c r="IQZ25" s="263"/>
      <c r="IRA25" s="263"/>
      <c r="IRB25" s="263"/>
      <c r="IRC25" s="263"/>
      <c r="IRD25" s="263"/>
      <c r="IRE25" s="263"/>
      <c r="IRF25" s="263"/>
      <c r="IRG25" s="263"/>
      <c r="IRH25" s="263"/>
      <c r="IRI25" s="263"/>
      <c r="IRJ25" s="263"/>
      <c r="IRK25" s="263"/>
      <c r="IRL25" s="263"/>
      <c r="IRM25" s="263"/>
      <c r="IRN25" s="263"/>
      <c r="IRO25" s="263"/>
      <c r="IRP25" s="263"/>
      <c r="IRQ25" s="263"/>
      <c r="IRR25" s="263"/>
      <c r="IRS25" s="263"/>
      <c r="IRT25" s="263"/>
      <c r="IRU25" s="263"/>
      <c r="IRV25" s="263"/>
      <c r="IRW25" s="263"/>
      <c r="IRX25" s="263"/>
      <c r="IRY25" s="263"/>
      <c r="IRZ25" s="263"/>
      <c r="ISA25" s="263"/>
      <c r="ISB25" s="263"/>
      <c r="ISC25" s="263"/>
      <c r="ISD25" s="263"/>
      <c r="ISE25" s="263"/>
      <c r="ISF25" s="263"/>
      <c r="ISG25" s="263"/>
      <c r="ISH25" s="263"/>
      <c r="ISI25" s="263"/>
      <c r="ISJ25" s="263"/>
      <c r="ISK25" s="263"/>
      <c r="ISL25" s="263"/>
      <c r="ISM25" s="263"/>
      <c r="ISN25" s="263"/>
      <c r="ISO25" s="263"/>
      <c r="ISP25" s="263"/>
      <c r="ISQ25" s="263"/>
      <c r="ISR25" s="263"/>
      <c r="ISS25" s="263"/>
      <c r="IST25" s="263"/>
      <c r="ISU25" s="263"/>
      <c r="ISV25" s="263"/>
      <c r="ISW25" s="263"/>
      <c r="ISX25" s="263"/>
      <c r="ISY25" s="263"/>
      <c r="ISZ25" s="263"/>
      <c r="ITA25" s="263"/>
      <c r="ITB25" s="263"/>
      <c r="ITC25" s="263"/>
      <c r="ITD25" s="263"/>
      <c r="ITE25" s="263"/>
      <c r="ITF25" s="263"/>
      <c r="ITG25" s="263"/>
      <c r="ITH25" s="263"/>
      <c r="ITI25" s="263"/>
      <c r="ITJ25" s="263"/>
      <c r="ITK25" s="263"/>
      <c r="ITL25" s="263"/>
      <c r="ITM25" s="263"/>
      <c r="ITN25" s="263"/>
      <c r="ITO25" s="263"/>
      <c r="ITP25" s="263"/>
      <c r="ITQ25" s="263"/>
      <c r="ITR25" s="263"/>
      <c r="ITS25" s="263"/>
      <c r="ITT25" s="263"/>
      <c r="ITU25" s="263"/>
      <c r="ITV25" s="263"/>
      <c r="ITW25" s="263"/>
      <c r="ITX25" s="263"/>
      <c r="ITY25" s="263"/>
      <c r="ITZ25" s="263"/>
      <c r="IUA25" s="263"/>
      <c r="IUB25" s="263"/>
      <c r="IUC25" s="263"/>
      <c r="IUD25" s="263"/>
      <c r="IUE25" s="263"/>
      <c r="IUF25" s="263"/>
      <c r="IUG25" s="263"/>
      <c r="IUH25" s="263"/>
      <c r="IUI25" s="263"/>
      <c r="IUJ25" s="263"/>
      <c r="IUK25" s="263"/>
      <c r="IUL25" s="263"/>
      <c r="IUM25" s="263"/>
      <c r="IUN25" s="263"/>
      <c r="IUO25" s="263"/>
      <c r="IUP25" s="263"/>
      <c r="IUQ25" s="263"/>
      <c r="IUR25" s="263"/>
      <c r="IUS25" s="263"/>
      <c r="IUT25" s="263"/>
      <c r="IUU25" s="263"/>
      <c r="IUV25" s="263"/>
      <c r="IUW25" s="263"/>
      <c r="IUX25" s="263"/>
      <c r="IUY25" s="263"/>
      <c r="IUZ25" s="263"/>
      <c r="IVA25" s="263"/>
      <c r="IVB25" s="263"/>
      <c r="IVC25" s="263"/>
      <c r="IVD25" s="263"/>
      <c r="IVE25" s="263"/>
      <c r="IVF25" s="263"/>
      <c r="IVG25" s="263"/>
      <c r="IVH25" s="263"/>
      <c r="IVI25" s="263"/>
      <c r="IVJ25" s="263"/>
      <c r="IVK25" s="263"/>
      <c r="IVL25" s="263"/>
      <c r="IVM25" s="263"/>
      <c r="IVN25" s="263"/>
      <c r="IVO25" s="263"/>
      <c r="IVP25" s="263"/>
      <c r="IVQ25" s="263"/>
      <c r="IVR25" s="263"/>
      <c r="IVS25" s="263"/>
      <c r="IVT25" s="263"/>
      <c r="IVU25" s="263"/>
      <c r="IVV25" s="263"/>
      <c r="IVW25" s="263"/>
      <c r="IVX25" s="263"/>
      <c r="IVY25" s="263"/>
      <c r="IVZ25" s="263"/>
      <c r="IWA25" s="263"/>
      <c r="IWB25" s="263"/>
      <c r="IWC25" s="263"/>
      <c r="IWD25" s="263"/>
      <c r="IWE25" s="263"/>
      <c r="IWF25" s="263"/>
      <c r="IWG25" s="263"/>
      <c r="IWH25" s="263"/>
      <c r="IWI25" s="263"/>
      <c r="IWJ25" s="263"/>
      <c r="IWK25" s="263"/>
      <c r="IWL25" s="263"/>
      <c r="IWM25" s="263"/>
      <c r="IWN25" s="263"/>
      <c r="IWO25" s="263"/>
      <c r="IWP25" s="263"/>
      <c r="IWQ25" s="263"/>
      <c r="IWR25" s="263"/>
      <c r="IWS25" s="263"/>
      <c r="IWT25" s="263"/>
      <c r="IWU25" s="263"/>
      <c r="IWV25" s="263"/>
      <c r="IWW25" s="263"/>
      <c r="IWX25" s="263"/>
      <c r="IWY25" s="263"/>
      <c r="IWZ25" s="263"/>
      <c r="IXA25" s="263"/>
      <c r="IXB25" s="263"/>
      <c r="IXC25" s="263"/>
      <c r="IXD25" s="263"/>
      <c r="IXE25" s="263"/>
      <c r="IXF25" s="263"/>
      <c r="IXG25" s="263"/>
      <c r="IXH25" s="263"/>
      <c r="IXI25" s="263"/>
      <c r="IXJ25" s="263"/>
      <c r="IXK25" s="263"/>
      <c r="IXL25" s="263"/>
      <c r="IXM25" s="263"/>
      <c r="IXN25" s="263"/>
      <c r="IXO25" s="263"/>
      <c r="IXP25" s="263"/>
      <c r="IXQ25" s="263"/>
      <c r="IXR25" s="263"/>
      <c r="IXS25" s="263"/>
      <c r="IXT25" s="263"/>
      <c r="IXU25" s="263"/>
      <c r="IXV25" s="263"/>
      <c r="IXW25" s="263"/>
      <c r="IXX25" s="263"/>
      <c r="IXY25" s="263"/>
      <c r="IXZ25" s="263"/>
      <c r="IYA25" s="263"/>
      <c r="IYB25" s="263"/>
      <c r="IYC25" s="263"/>
      <c r="IYD25" s="263"/>
      <c r="IYE25" s="263"/>
      <c r="IYF25" s="263"/>
      <c r="IYG25" s="263"/>
      <c r="IYH25" s="263"/>
      <c r="IYI25" s="263"/>
      <c r="IYJ25" s="263"/>
      <c r="IYK25" s="263"/>
      <c r="IYL25" s="263"/>
      <c r="IYM25" s="263"/>
      <c r="IYN25" s="263"/>
      <c r="IYO25" s="263"/>
      <c r="IYP25" s="263"/>
      <c r="IYQ25" s="263"/>
      <c r="IYR25" s="263"/>
      <c r="IYS25" s="263"/>
      <c r="IYT25" s="263"/>
      <c r="IYU25" s="263"/>
      <c r="IYV25" s="263"/>
      <c r="IYW25" s="263"/>
      <c r="IYX25" s="263"/>
      <c r="IYY25" s="263"/>
      <c r="IYZ25" s="263"/>
      <c r="IZA25" s="263"/>
      <c r="IZB25" s="263"/>
      <c r="IZC25" s="263"/>
      <c r="IZD25" s="263"/>
      <c r="IZE25" s="263"/>
      <c r="IZF25" s="263"/>
      <c r="IZG25" s="263"/>
      <c r="IZH25" s="263"/>
      <c r="IZI25" s="263"/>
      <c r="IZJ25" s="263"/>
      <c r="IZK25" s="263"/>
      <c r="IZL25" s="263"/>
      <c r="IZM25" s="263"/>
      <c r="IZN25" s="263"/>
      <c r="IZO25" s="263"/>
      <c r="IZP25" s="263"/>
      <c r="IZQ25" s="263"/>
      <c r="IZR25" s="263"/>
      <c r="IZS25" s="263"/>
      <c r="IZT25" s="263"/>
      <c r="IZU25" s="263"/>
      <c r="IZV25" s="263"/>
      <c r="IZW25" s="263"/>
      <c r="IZX25" s="263"/>
      <c r="IZY25" s="263"/>
      <c r="IZZ25" s="263"/>
      <c r="JAA25" s="263"/>
      <c r="JAB25" s="263"/>
      <c r="JAC25" s="263"/>
      <c r="JAD25" s="263"/>
      <c r="JAE25" s="263"/>
      <c r="JAF25" s="263"/>
      <c r="JAG25" s="263"/>
      <c r="JAH25" s="263"/>
      <c r="JAI25" s="263"/>
      <c r="JAJ25" s="263"/>
      <c r="JAK25" s="263"/>
      <c r="JAL25" s="263"/>
      <c r="JAM25" s="263"/>
      <c r="JAN25" s="263"/>
      <c r="JAO25" s="263"/>
      <c r="JAP25" s="263"/>
      <c r="JAQ25" s="263"/>
      <c r="JAR25" s="263"/>
      <c r="JAS25" s="263"/>
      <c r="JAT25" s="263"/>
      <c r="JAU25" s="263"/>
      <c r="JAV25" s="263"/>
      <c r="JAW25" s="263"/>
      <c r="JAX25" s="263"/>
      <c r="JAY25" s="263"/>
      <c r="JAZ25" s="263"/>
      <c r="JBA25" s="263"/>
      <c r="JBB25" s="263"/>
      <c r="JBC25" s="263"/>
      <c r="JBD25" s="263"/>
      <c r="JBE25" s="263"/>
      <c r="JBF25" s="263"/>
      <c r="JBG25" s="263"/>
      <c r="JBH25" s="263"/>
      <c r="JBI25" s="263"/>
      <c r="JBJ25" s="263"/>
      <c r="JBK25" s="263"/>
      <c r="JBL25" s="263"/>
      <c r="JBM25" s="263"/>
      <c r="JBN25" s="263"/>
      <c r="JBO25" s="263"/>
      <c r="JBP25" s="263"/>
      <c r="JBQ25" s="263"/>
      <c r="JBR25" s="263"/>
      <c r="JBS25" s="263"/>
      <c r="JBT25" s="263"/>
      <c r="JBU25" s="263"/>
      <c r="JBV25" s="263"/>
      <c r="JBW25" s="263"/>
      <c r="JBX25" s="263"/>
      <c r="JBY25" s="263"/>
      <c r="JBZ25" s="263"/>
      <c r="JCA25" s="263"/>
      <c r="JCB25" s="263"/>
      <c r="JCC25" s="263"/>
      <c r="JCD25" s="263"/>
      <c r="JCE25" s="263"/>
      <c r="JCF25" s="263"/>
      <c r="JCG25" s="263"/>
      <c r="JCH25" s="263"/>
      <c r="JCI25" s="263"/>
      <c r="JCJ25" s="263"/>
      <c r="JCK25" s="263"/>
      <c r="JCL25" s="263"/>
      <c r="JCM25" s="263"/>
      <c r="JCN25" s="263"/>
      <c r="JCO25" s="263"/>
      <c r="JCP25" s="263"/>
      <c r="JCQ25" s="263"/>
      <c r="JCR25" s="263"/>
      <c r="JCS25" s="263"/>
      <c r="JCT25" s="263"/>
      <c r="JCU25" s="263"/>
      <c r="JCV25" s="263"/>
      <c r="JCW25" s="263"/>
      <c r="JCX25" s="263"/>
      <c r="JCY25" s="263"/>
      <c r="JCZ25" s="263"/>
      <c r="JDA25" s="263"/>
      <c r="JDB25" s="263"/>
      <c r="JDC25" s="263"/>
      <c r="JDD25" s="263"/>
      <c r="JDE25" s="263"/>
      <c r="JDF25" s="263"/>
      <c r="JDG25" s="263"/>
      <c r="JDH25" s="263"/>
      <c r="JDI25" s="263"/>
      <c r="JDJ25" s="263"/>
      <c r="JDK25" s="263"/>
      <c r="JDL25" s="263"/>
      <c r="JDM25" s="263"/>
      <c r="JDN25" s="263"/>
      <c r="JDO25" s="263"/>
      <c r="JDP25" s="263"/>
      <c r="JDQ25" s="263"/>
      <c r="JDR25" s="263"/>
      <c r="JDS25" s="263"/>
      <c r="JDT25" s="263"/>
      <c r="JDU25" s="263"/>
      <c r="JDV25" s="263"/>
      <c r="JDW25" s="263"/>
      <c r="JDX25" s="263"/>
      <c r="JDY25" s="263"/>
      <c r="JDZ25" s="263"/>
      <c r="JEA25" s="263"/>
      <c r="JEB25" s="263"/>
      <c r="JEC25" s="263"/>
      <c r="JED25" s="263"/>
      <c r="JEE25" s="263"/>
      <c r="JEF25" s="263"/>
      <c r="JEG25" s="263"/>
      <c r="JEH25" s="263"/>
      <c r="JEI25" s="263"/>
      <c r="JEJ25" s="263"/>
      <c r="JEK25" s="263"/>
      <c r="JEL25" s="263"/>
      <c r="JEM25" s="263"/>
      <c r="JEN25" s="263"/>
      <c r="JEO25" s="263"/>
      <c r="JEP25" s="263"/>
      <c r="JEQ25" s="263"/>
      <c r="JER25" s="263"/>
      <c r="JES25" s="263"/>
      <c r="JET25" s="263"/>
      <c r="JEU25" s="263"/>
      <c r="JEV25" s="263"/>
      <c r="JEW25" s="263"/>
      <c r="JEX25" s="263"/>
      <c r="JEY25" s="263"/>
      <c r="JEZ25" s="263"/>
      <c r="JFA25" s="263"/>
      <c r="JFB25" s="263"/>
      <c r="JFC25" s="263"/>
      <c r="JFD25" s="263"/>
      <c r="JFE25" s="263"/>
      <c r="JFF25" s="263"/>
      <c r="JFG25" s="263"/>
      <c r="JFH25" s="263"/>
      <c r="JFI25" s="263"/>
      <c r="JFJ25" s="263"/>
      <c r="JFK25" s="263"/>
      <c r="JFL25" s="263"/>
      <c r="JFM25" s="263"/>
      <c r="JFN25" s="263"/>
      <c r="JFO25" s="263"/>
      <c r="JFP25" s="263"/>
      <c r="JFQ25" s="263"/>
      <c r="JFR25" s="263"/>
      <c r="JFS25" s="263"/>
      <c r="JFT25" s="263"/>
      <c r="JFU25" s="263"/>
      <c r="JFV25" s="263"/>
      <c r="JFW25" s="263"/>
      <c r="JFX25" s="263"/>
      <c r="JFY25" s="263"/>
      <c r="JFZ25" s="263"/>
      <c r="JGA25" s="263"/>
      <c r="JGB25" s="263"/>
      <c r="JGC25" s="263"/>
      <c r="JGD25" s="263"/>
      <c r="JGE25" s="263"/>
      <c r="JGF25" s="263"/>
      <c r="JGG25" s="263"/>
      <c r="JGH25" s="263"/>
      <c r="JGI25" s="263"/>
      <c r="JGJ25" s="263"/>
      <c r="JGK25" s="263"/>
      <c r="JGL25" s="263"/>
      <c r="JGM25" s="263"/>
      <c r="JGN25" s="263"/>
      <c r="JGO25" s="263"/>
      <c r="JGP25" s="263"/>
      <c r="JGQ25" s="263"/>
      <c r="JGR25" s="263"/>
      <c r="JGS25" s="263"/>
      <c r="JGT25" s="263"/>
      <c r="JGU25" s="263"/>
      <c r="JGV25" s="263"/>
      <c r="JGW25" s="263"/>
      <c r="JGX25" s="263"/>
      <c r="JGY25" s="263"/>
      <c r="JGZ25" s="263"/>
      <c r="JHA25" s="263"/>
      <c r="JHB25" s="263"/>
      <c r="JHC25" s="263"/>
      <c r="JHD25" s="263"/>
      <c r="JHE25" s="263"/>
      <c r="JHF25" s="263"/>
      <c r="JHG25" s="263"/>
      <c r="JHH25" s="263"/>
      <c r="JHI25" s="263"/>
      <c r="JHJ25" s="263"/>
      <c r="JHK25" s="263"/>
      <c r="JHL25" s="263"/>
      <c r="JHM25" s="263"/>
      <c r="JHN25" s="263"/>
      <c r="JHO25" s="263"/>
      <c r="JHP25" s="263"/>
      <c r="JHQ25" s="263"/>
      <c r="JHR25" s="263"/>
      <c r="JHS25" s="263"/>
      <c r="JHT25" s="263"/>
      <c r="JHU25" s="263"/>
      <c r="JHV25" s="263"/>
      <c r="JHW25" s="263"/>
      <c r="JHX25" s="263"/>
      <c r="JHY25" s="263"/>
      <c r="JHZ25" s="263"/>
      <c r="JIA25" s="263"/>
      <c r="JIB25" s="263"/>
      <c r="JIC25" s="263"/>
      <c r="JID25" s="263"/>
      <c r="JIE25" s="263"/>
      <c r="JIF25" s="263"/>
      <c r="JIG25" s="263"/>
      <c r="JIH25" s="263"/>
      <c r="JII25" s="263"/>
      <c r="JIJ25" s="263"/>
      <c r="JIK25" s="263"/>
      <c r="JIL25" s="263"/>
      <c r="JIM25" s="263"/>
      <c r="JIN25" s="263"/>
      <c r="JIO25" s="263"/>
      <c r="JIP25" s="263"/>
      <c r="JIQ25" s="263"/>
      <c r="JIR25" s="263"/>
      <c r="JIS25" s="263"/>
      <c r="JIT25" s="263"/>
      <c r="JIU25" s="263"/>
      <c r="JIV25" s="263"/>
      <c r="JIW25" s="263"/>
      <c r="JIX25" s="263"/>
      <c r="JIY25" s="263"/>
      <c r="JIZ25" s="263"/>
      <c r="JJA25" s="263"/>
      <c r="JJB25" s="263"/>
      <c r="JJC25" s="263"/>
      <c r="JJD25" s="263"/>
      <c r="JJE25" s="263"/>
      <c r="JJF25" s="263"/>
      <c r="JJG25" s="263"/>
      <c r="JJH25" s="263"/>
      <c r="JJI25" s="263"/>
      <c r="JJJ25" s="263"/>
      <c r="JJK25" s="263"/>
      <c r="JJL25" s="263"/>
      <c r="JJM25" s="263"/>
      <c r="JJN25" s="263"/>
      <c r="JJO25" s="263"/>
      <c r="JJP25" s="263"/>
      <c r="JJQ25" s="263"/>
      <c r="JJR25" s="263"/>
      <c r="JJS25" s="263"/>
      <c r="JJT25" s="263"/>
      <c r="JJU25" s="263"/>
      <c r="JJV25" s="263"/>
      <c r="JJW25" s="263"/>
      <c r="JJX25" s="263"/>
      <c r="JJY25" s="263"/>
      <c r="JJZ25" s="263"/>
      <c r="JKA25" s="263"/>
      <c r="JKB25" s="263"/>
      <c r="JKC25" s="263"/>
      <c r="JKD25" s="263"/>
      <c r="JKE25" s="263"/>
      <c r="JKF25" s="263"/>
      <c r="JKG25" s="263"/>
      <c r="JKH25" s="263"/>
      <c r="JKI25" s="263"/>
      <c r="JKJ25" s="263"/>
      <c r="JKK25" s="263"/>
      <c r="JKL25" s="263"/>
      <c r="JKM25" s="263"/>
      <c r="JKN25" s="263"/>
      <c r="JKO25" s="263"/>
      <c r="JKP25" s="263"/>
      <c r="JKQ25" s="263"/>
      <c r="JKR25" s="263"/>
      <c r="JKS25" s="263"/>
      <c r="JKT25" s="263"/>
      <c r="JKU25" s="263"/>
      <c r="JKV25" s="263"/>
      <c r="JKW25" s="263"/>
      <c r="JKX25" s="263"/>
      <c r="JKY25" s="263"/>
      <c r="JKZ25" s="263"/>
      <c r="JLA25" s="263"/>
      <c r="JLB25" s="263"/>
      <c r="JLC25" s="263"/>
      <c r="JLD25" s="263"/>
      <c r="JLE25" s="263"/>
      <c r="JLF25" s="263"/>
      <c r="JLG25" s="263"/>
      <c r="JLH25" s="263"/>
      <c r="JLI25" s="263"/>
      <c r="JLJ25" s="263"/>
      <c r="JLK25" s="263"/>
      <c r="JLL25" s="263"/>
      <c r="JLM25" s="263"/>
      <c r="JLN25" s="263"/>
      <c r="JLO25" s="263"/>
      <c r="JLP25" s="263"/>
      <c r="JLQ25" s="263"/>
      <c r="JLR25" s="263"/>
      <c r="JLS25" s="263"/>
      <c r="JLT25" s="263"/>
      <c r="JLU25" s="263"/>
      <c r="JLV25" s="263"/>
      <c r="JLW25" s="263"/>
      <c r="JLX25" s="263"/>
      <c r="JLY25" s="263"/>
      <c r="JLZ25" s="263"/>
      <c r="JMA25" s="263"/>
      <c r="JMB25" s="263"/>
      <c r="JMC25" s="263"/>
      <c r="JMD25" s="263"/>
      <c r="JME25" s="263"/>
      <c r="JMF25" s="263"/>
      <c r="JMG25" s="263"/>
      <c r="JMH25" s="263"/>
      <c r="JMI25" s="263"/>
      <c r="JMJ25" s="263"/>
      <c r="JMK25" s="263"/>
      <c r="JML25" s="263"/>
      <c r="JMM25" s="263"/>
      <c r="JMN25" s="263"/>
      <c r="JMO25" s="263"/>
      <c r="JMP25" s="263"/>
      <c r="JMQ25" s="263"/>
      <c r="JMR25" s="263"/>
      <c r="JMS25" s="263"/>
      <c r="JMT25" s="263"/>
      <c r="JMU25" s="263"/>
      <c r="JMV25" s="263"/>
      <c r="JMW25" s="263"/>
      <c r="JMX25" s="263"/>
      <c r="JMY25" s="263"/>
      <c r="JMZ25" s="263"/>
      <c r="JNA25" s="263"/>
      <c r="JNB25" s="263"/>
      <c r="JNC25" s="263"/>
      <c r="JND25" s="263"/>
      <c r="JNE25" s="263"/>
      <c r="JNF25" s="263"/>
      <c r="JNG25" s="263"/>
      <c r="JNH25" s="263"/>
      <c r="JNI25" s="263"/>
      <c r="JNJ25" s="263"/>
      <c r="JNK25" s="263"/>
      <c r="JNL25" s="263"/>
      <c r="JNM25" s="263"/>
      <c r="JNN25" s="263"/>
      <c r="JNO25" s="263"/>
      <c r="JNP25" s="263"/>
      <c r="JNQ25" s="263"/>
      <c r="JNR25" s="263"/>
      <c r="JNS25" s="263"/>
      <c r="JNT25" s="263"/>
      <c r="JNU25" s="263"/>
      <c r="JNV25" s="263"/>
      <c r="JNW25" s="263"/>
      <c r="JNX25" s="263"/>
      <c r="JNY25" s="263"/>
      <c r="JNZ25" s="263"/>
      <c r="JOA25" s="263"/>
      <c r="JOB25" s="263"/>
      <c r="JOC25" s="263"/>
      <c r="JOD25" s="263"/>
      <c r="JOE25" s="263"/>
      <c r="JOF25" s="263"/>
      <c r="JOG25" s="263"/>
      <c r="JOH25" s="263"/>
      <c r="JOI25" s="263"/>
      <c r="JOJ25" s="263"/>
      <c r="JOK25" s="263"/>
      <c r="JOL25" s="263"/>
      <c r="JOM25" s="263"/>
      <c r="JON25" s="263"/>
      <c r="JOO25" s="263"/>
      <c r="JOP25" s="263"/>
      <c r="JOQ25" s="263"/>
      <c r="JOR25" s="263"/>
      <c r="JOS25" s="263"/>
      <c r="JOT25" s="263"/>
      <c r="JOU25" s="263"/>
      <c r="JOV25" s="263"/>
      <c r="JOW25" s="263"/>
      <c r="JOX25" s="263"/>
      <c r="JOY25" s="263"/>
      <c r="JOZ25" s="263"/>
      <c r="JPA25" s="263"/>
      <c r="JPB25" s="263"/>
      <c r="JPC25" s="263"/>
      <c r="JPD25" s="263"/>
      <c r="JPE25" s="263"/>
      <c r="JPF25" s="263"/>
      <c r="JPG25" s="263"/>
      <c r="JPH25" s="263"/>
      <c r="JPI25" s="263"/>
      <c r="JPJ25" s="263"/>
      <c r="JPK25" s="263"/>
      <c r="JPL25" s="263"/>
      <c r="JPM25" s="263"/>
      <c r="JPN25" s="263"/>
      <c r="JPO25" s="263"/>
      <c r="JPP25" s="263"/>
      <c r="JPQ25" s="263"/>
      <c r="JPR25" s="263"/>
      <c r="JPS25" s="263"/>
      <c r="JPT25" s="263"/>
      <c r="JPU25" s="263"/>
      <c r="JPV25" s="263"/>
      <c r="JPW25" s="263"/>
      <c r="JPX25" s="263"/>
      <c r="JPY25" s="263"/>
      <c r="JPZ25" s="263"/>
      <c r="JQA25" s="263"/>
      <c r="JQB25" s="263"/>
      <c r="JQC25" s="263"/>
      <c r="JQD25" s="263"/>
      <c r="JQE25" s="263"/>
      <c r="JQF25" s="263"/>
      <c r="JQG25" s="263"/>
      <c r="JQH25" s="263"/>
      <c r="JQI25" s="263"/>
      <c r="JQJ25" s="263"/>
      <c r="JQK25" s="263"/>
      <c r="JQL25" s="263"/>
      <c r="JQM25" s="263"/>
      <c r="JQN25" s="263"/>
      <c r="JQO25" s="263"/>
      <c r="JQP25" s="263"/>
      <c r="JQQ25" s="263"/>
      <c r="JQR25" s="263"/>
      <c r="JQS25" s="263"/>
      <c r="JQT25" s="263"/>
      <c r="JQU25" s="263"/>
      <c r="JQV25" s="263"/>
      <c r="JQW25" s="263"/>
      <c r="JQX25" s="263"/>
      <c r="JQY25" s="263"/>
      <c r="JQZ25" s="263"/>
      <c r="JRA25" s="263"/>
      <c r="JRB25" s="263"/>
      <c r="JRC25" s="263"/>
      <c r="JRD25" s="263"/>
      <c r="JRE25" s="263"/>
      <c r="JRF25" s="263"/>
      <c r="JRG25" s="263"/>
      <c r="JRH25" s="263"/>
      <c r="JRI25" s="263"/>
      <c r="JRJ25" s="263"/>
      <c r="JRK25" s="263"/>
      <c r="JRL25" s="263"/>
      <c r="JRM25" s="263"/>
      <c r="JRN25" s="263"/>
      <c r="JRO25" s="263"/>
      <c r="JRP25" s="263"/>
      <c r="JRQ25" s="263"/>
      <c r="JRR25" s="263"/>
      <c r="JRS25" s="263"/>
      <c r="JRT25" s="263"/>
      <c r="JRU25" s="263"/>
      <c r="JRV25" s="263"/>
      <c r="JRW25" s="263"/>
      <c r="JRX25" s="263"/>
      <c r="JRY25" s="263"/>
      <c r="JRZ25" s="263"/>
      <c r="JSA25" s="263"/>
      <c r="JSB25" s="263"/>
      <c r="JSC25" s="263"/>
      <c r="JSD25" s="263"/>
      <c r="JSE25" s="263"/>
      <c r="JSF25" s="263"/>
      <c r="JSG25" s="263"/>
      <c r="JSH25" s="263"/>
      <c r="JSI25" s="263"/>
      <c r="JSJ25" s="263"/>
      <c r="JSK25" s="263"/>
      <c r="JSL25" s="263"/>
      <c r="JSM25" s="263"/>
      <c r="JSN25" s="263"/>
      <c r="JSO25" s="263"/>
      <c r="JSP25" s="263"/>
      <c r="JSQ25" s="263"/>
      <c r="JSR25" s="263"/>
      <c r="JSS25" s="263"/>
      <c r="JST25" s="263"/>
      <c r="JSU25" s="263"/>
      <c r="JSV25" s="263"/>
      <c r="JSW25" s="263"/>
      <c r="JSX25" s="263"/>
      <c r="JSY25" s="263"/>
      <c r="JSZ25" s="263"/>
      <c r="JTA25" s="263"/>
      <c r="JTB25" s="263"/>
      <c r="JTC25" s="263"/>
      <c r="JTD25" s="263"/>
      <c r="JTE25" s="263"/>
      <c r="JTF25" s="263"/>
      <c r="JTG25" s="263"/>
      <c r="JTH25" s="263"/>
      <c r="JTI25" s="263"/>
      <c r="JTJ25" s="263"/>
      <c r="JTK25" s="263"/>
      <c r="JTL25" s="263"/>
      <c r="JTM25" s="263"/>
      <c r="JTN25" s="263"/>
      <c r="JTO25" s="263"/>
      <c r="JTP25" s="263"/>
      <c r="JTQ25" s="263"/>
      <c r="JTR25" s="263"/>
      <c r="JTS25" s="263"/>
      <c r="JTT25" s="263"/>
      <c r="JTU25" s="263"/>
      <c r="JTV25" s="263"/>
      <c r="JTW25" s="263"/>
      <c r="JTX25" s="263"/>
      <c r="JTY25" s="263"/>
      <c r="JTZ25" s="263"/>
      <c r="JUA25" s="263"/>
      <c r="JUB25" s="263"/>
      <c r="JUC25" s="263"/>
      <c r="JUD25" s="263"/>
      <c r="JUE25" s="263"/>
      <c r="JUF25" s="263"/>
      <c r="JUG25" s="263"/>
      <c r="JUH25" s="263"/>
      <c r="JUI25" s="263"/>
      <c r="JUJ25" s="263"/>
      <c r="JUK25" s="263"/>
      <c r="JUL25" s="263"/>
      <c r="JUM25" s="263"/>
      <c r="JUN25" s="263"/>
      <c r="JUO25" s="263"/>
      <c r="JUP25" s="263"/>
      <c r="JUQ25" s="263"/>
      <c r="JUR25" s="263"/>
      <c r="JUS25" s="263"/>
      <c r="JUT25" s="263"/>
      <c r="JUU25" s="263"/>
      <c r="JUV25" s="263"/>
      <c r="JUW25" s="263"/>
      <c r="JUX25" s="263"/>
      <c r="JUY25" s="263"/>
      <c r="JUZ25" s="263"/>
      <c r="JVA25" s="263"/>
      <c r="JVB25" s="263"/>
      <c r="JVC25" s="263"/>
      <c r="JVD25" s="263"/>
      <c r="JVE25" s="263"/>
      <c r="JVF25" s="263"/>
      <c r="JVG25" s="263"/>
      <c r="JVH25" s="263"/>
      <c r="JVI25" s="263"/>
      <c r="JVJ25" s="263"/>
      <c r="JVK25" s="263"/>
      <c r="JVL25" s="263"/>
      <c r="JVM25" s="263"/>
      <c r="JVN25" s="263"/>
      <c r="JVO25" s="263"/>
      <c r="JVP25" s="263"/>
      <c r="JVQ25" s="263"/>
      <c r="JVR25" s="263"/>
      <c r="JVS25" s="263"/>
      <c r="JVT25" s="263"/>
      <c r="JVU25" s="263"/>
      <c r="JVV25" s="263"/>
      <c r="JVW25" s="263"/>
      <c r="JVX25" s="263"/>
      <c r="JVY25" s="263"/>
      <c r="JVZ25" s="263"/>
      <c r="JWA25" s="263"/>
      <c r="JWB25" s="263"/>
      <c r="JWC25" s="263"/>
      <c r="JWD25" s="263"/>
      <c r="JWE25" s="263"/>
      <c r="JWF25" s="263"/>
      <c r="JWG25" s="263"/>
      <c r="JWH25" s="263"/>
      <c r="JWI25" s="263"/>
      <c r="JWJ25" s="263"/>
      <c r="JWK25" s="263"/>
      <c r="JWL25" s="263"/>
      <c r="JWM25" s="263"/>
      <c r="JWN25" s="263"/>
      <c r="JWO25" s="263"/>
      <c r="JWP25" s="263"/>
      <c r="JWQ25" s="263"/>
      <c r="JWR25" s="263"/>
      <c r="JWS25" s="263"/>
      <c r="JWT25" s="263"/>
      <c r="JWU25" s="263"/>
      <c r="JWV25" s="263"/>
      <c r="JWW25" s="263"/>
      <c r="JWX25" s="263"/>
      <c r="JWY25" s="263"/>
      <c r="JWZ25" s="263"/>
      <c r="JXA25" s="263"/>
      <c r="JXB25" s="263"/>
      <c r="JXC25" s="263"/>
      <c r="JXD25" s="263"/>
      <c r="JXE25" s="263"/>
      <c r="JXF25" s="263"/>
      <c r="JXG25" s="263"/>
      <c r="JXH25" s="263"/>
      <c r="JXI25" s="263"/>
      <c r="JXJ25" s="263"/>
      <c r="JXK25" s="263"/>
      <c r="JXL25" s="263"/>
      <c r="JXM25" s="263"/>
      <c r="JXN25" s="263"/>
      <c r="JXO25" s="263"/>
      <c r="JXP25" s="263"/>
      <c r="JXQ25" s="263"/>
      <c r="JXR25" s="263"/>
      <c r="JXS25" s="263"/>
      <c r="JXT25" s="263"/>
      <c r="JXU25" s="263"/>
      <c r="JXV25" s="263"/>
      <c r="JXW25" s="263"/>
      <c r="JXX25" s="263"/>
      <c r="JXY25" s="263"/>
      <c r="JXZ25" s="263"/>
      <c r="JYA25" s="263"/>
      <c r="JYB25" s="263"/>
      <c r="JYC25" s="263"/>
      <c r="JYD25" s="263"/>
      <c r="JYE25" s="263"/>
      <c r="JYF25" s="263"/>
      <c r="JYG25" s="263"/>
      <c r="JYH25" s="263"/>
      <c r="JYI25" s="263"/>
      <c r="JYJ25" s="263"/>
      <c r="JYK25" s="263"/>
      <c r="JYL25" s="263"/>
      <c r="JYM25" s="263"/>
      <c r="JYN25" s="263"/>
      <c r="JYO25" s="263"/>
      <c r="JYP25" s="263"/>
      <c r="JYQ25" s="263"/>
      <c r="JYR25" s="263"/>
      <c r="JYS25" s="263"/>
      <c r="JYT25" s="263"/>
      <c r="JYU25" s="263"/>
      <c r="JYV25" s="263"/>
      <c r="JYW25" s="263"/>
      <c r="JYX25" s="263"/>
      <c r="JYY25" s="263"/>
      <c r="JYZ25" s="263"/>
      <c r="JZA25" s="263"/>
      <c r="JZB25" s="263"/>
      <c r="JZC25" s="263"/>
      <c r="JZD25" s="263"/>
      <c r="JZE25" s="263"/>
      <c r="JZF25" s="263"/>
      <c r="JZG25" s="263"/>
      <c r="JZH25" s="263"/>
      <c r="JZI25" s="263"/>
      <c r="JZJ25" s="263"/>
      <c r="JZK25" s="263"/>
      <c r="JZL25" s="263"/>
      <c r="JZM25" s="263"/>
      <c r="JZN25" s="263"/>
      <c r="JZO25" s="263"/>
      <c r="JZP25" s="263"/>
      <c r="JZQ25" s="263"/>
      <c r="JZR25" s="263"/>
      <c r="JZS25" s="263"/>
      <c r="JZT25" s="263"/>
      <c r="JZU25" s="263"/>
      <c r="JZV25" s="263"/>
      <c r="JZW25" s="263"/>
      <c r="JZX25" s="263"/>
      <c r="JZY25" s="263"/>
      <c r="JZZ25" s="263"/>
      <c r="KAA25" s="263"/>
      <c r="KAB25" s="263"/>
      <c r="KAC25" s="263"/>
      <c r="KAD25" s="263"/>
      <c r="KAE25" s="263"/>
      <c r="KAF25" s="263"/>
      <c r="KAG25" s="263"/>
      <c r="KAH25" s="263"/>
      <c r="KAI25" s="263"/>
      <c r="KAJ25" s="263"/>
      <c r="KAK25" s="263"/>
      <c r="KAL25" s="263"/>
      <c r="KAM25" s="263"/>
      <c r="KAN25" s="263"/>
      <c r="KAO25" s="263"/>
      <c r="KAP25" s="263"/>
      <c r="KAQ25" s="263"/>
      <c r="KAR25" s="263"/>
      <c r="KAS25" s="263"/>
      <c r="KAT25" s="263"/>
      <c r="KAU25" s="263"/>
      <c r="KAV25" s="263"/>
      <c r="KAW25" s="263"/>
      <c r="KAX25" s="263"/>
      <c r="KAY25" s="263"/>
      <c r="KAZ25" s="263"/>
      <c r="KBA25" s="263"/>
      <c r="KBB25" s="263"/>
      <c r="KBC25" s="263"/>
      <c r="KBD25" s="263"/>
      <c r="KBE25" s="263"/>
      <c r="KBF25" s="263"/>
      <c r="KBG25" s="263"/>
      <c r="KBH25" s="263"/>
      <c r="KBI25" s="263"/>
      <c r="KBJ25" s="263"/>
      <c r="KBK25" s="263"/>
      <c r="KBL25" s="263"/>
      <c r="KBM25" s="263"/>
      <c r="KBN25" s="263"/>
      <c r="KBO25" s="263"/>
      <c r="KBP25" s="263"/>
      <c r="KBQ25" s="263"/>
      <c r="KBR25" s="263"/>
      <c r="KBS25" s="263"/>
      <c r="KBT25" s="263"/>
      <c r="KBU25" s="263"/>
      <c r="KBV25" s="263"/>
      <c r="KBW25" s="263"/>
      <c r="KBX25" s="263"/>
      <c r="KBY25" s="263"/>
      <c r="KBZ25" s="263"/>
      <c r="KCA25" s="263"/>
      <c r="KCB25" s="263"/>
      <c r="KCC25" s="263"/>
      <c r="KCD25" s="263"/>
      <c r="KCE25" s="263"/>
      <c r="KCF25" s="263"/>
      <c r="KCG25" s="263"/>
      <c r="KCH25" s="263"/>
      <c r="KCI25" s="263"/>
      <c r="KCJ25" s="263"/>
      <c r="KCK25" s="263"/>
      <c r="KCL25" s="263"/>
      <c r="KCM25" s="263"/>
      <c r="KCN25" s="263"/>
      <c r="KCO25" s="263"/>
      <c r="KCP25" s="263"/>
      <c r="KCQ25" s="263"/>
      <c r="KCR25" s="263"/>
      <c r="KCS25" s="263"/>
      <c r="KCT25" s="263"/>
      <c r="KCU25" s="263"/>
      <c r="KCV25" s="263"/>
      <c r="KCW25" s="263"/>
      <c r="KCX25" s="263"/>
      <c r="KCY25" s="263"/>
      <c r="KCZ25" s="263"/>
      <c r="KDA25" s="263"/>
      <c r="KDB25" s="263"/>
      <c r="KDC25" s="263"/>
      <c r="KDD25" s="263"/>
      <c r="KDE25" s="263"/>
      <c r="KDF25" s="263"/>
      <c r="KDG25" s="263"/>
      <c r="KDH25" s="263"/>
      <c r="KDI25" s="263"/>
      <c r="KDJ25" s="263"/>
      <c r="KDK25" s="263"/>
      <c r="KDL25" s="263"/>
      <c r="KDM25" s="263"/>
      <c r="KDN25" s="263"/>
      <c r="KDO25" s="263"/>
      <c r="KDP25" s="263"/>
      <c r="KDQ25" s="263"/>
      <c r="KDR25" s="263"/>
      <c r="KDS25" s="263"/>
      <c r="KDT25" s="263"/>
      <c r="KDU25" s="263"/>
      <c r="KDV25" s="263"/>
      <c r="KDW25" s="263"/>
      <c r="KDX25" s="263"/>
      <c r="KDY25" s="263"/>
      <c r="KDZ25" s="263"/>
      <c r="KEA25" s="263"/>
      <c r="KEB25" s="263"/>
      <c r="KEC25" s="263"/>
      <c r="KED25" s="263"/>
      <c r="KEE25" s="263"/>
      <c r="KEF25" s="263"/>
      <c r="KEG25" s="263"/>
      <c r="KEH25" s="263"/>
      <c r="KEI25" s="263"/>
      <c r="KEJ25" s="263"/>
      <c r="KEK25" s="263"/>
      <c r="KEL25" s="263"/>
      <c r="KEM25" s="263"/>
      <c r="KEN25" s="263"/>
      <c r="KEO25" s="263"/>
      <c r="KEP25" s="263"/>
      <c r="KEQ25" s="263"/>
      <c r="KER25" s="263"/>
      <c r="KES25" s="263"/>
      <c r="KET25" s="263"/>
      <c r="KEU25" s="263"/>
      <c r="KEV25" s="263"/>
      <c r="KEW25" s="263"/>
      <c r="KEX25" s="263"/>
      <c r="KEY25" s="263"/>
      <c r="KEZ25" s="263"/>
      <c r="KFA25" s="263"/>
      <c r="KFB25" s="263"/>
      <c r="KFC25" s="263"/>
      <c r="KFD25" s="263"/>
      <c r="KFE25" s="263"/>
      <c r="KFF25" s="263"/>
      <c r="KFG25" s="263"/>
      <c r="KFH25" s="263"/>
      <c r="KFI25" s="263"/>
      <c r="KFJ25" s="263"/>
      <c r="KFK25" s="263"/>
      <c r="KFL25" s="263"/>
      <c r="KFM25" s="263"/>
      <c r="KFN25" s="263"/>
      <c r="KFO25" s="263"/>
      <c r="KFP25" s="263"/>
      <c r="KFQ25" s="263"/>
      <c r="KFR25" s="263"/>
      <c r="KFS25" s="263"/>
      <c r="KFT25" s="263"/>
      <c r="KFU25" s="263"/>
      <c r="KFV25" s="263"/>
      <c r="KFW25" s="263"/>
      <c r="KFX25" s="263"/>
      <c r="KFY25" s="263"/>
      <c r="KFZ25" s="263"/>
      <c r="KGA25" s="263"/>
      <c r="KGB25" s="263"/>
      <c r="KGC25" s="263"/>
      <c r="KGD25" s="263"/>
      <c r="KGE25" s="263"/>
      <c r="KGF25" s="263"/>
      <c r="KGG25" s="263"/>
      <c r="KGH25" s="263"/>
      <c r="KGI25" s="263"/>
      <c r="KGJ25" s="263"/>
      <c r="KGK25" s="263"/>
      <c r="KGL25" s="263"/>
      <c r="KGM25" s="263"/>
      <c r="KGN25" s="263"/>
      <c r="KGO25" s="263"/>
      <c r="KGP25" s="263"/>
      <c r="KGQ25" s="263"/>
      <c r="KGR25" s="263"/>
      <c r="KGS25" s="263"/>
      <c r="KGT25" s="263"/>
      <c r="KGU25" s="263"/>
      <c r="KGV25" s="263"/>
      <c r="KGW25" s="263"/>
      <c r="KGX25" s="263"/>
      <c r="KGY25" s="263"/>
      <c r="KGZ25" s="263"/>
      <c r="KHA25" s="263"/>
      <c r="KHB25" s="263"/>
      <c r="KHC25" s="263"/>
      <c r="KHD25" s="263"/>
      <c r="KHE25" s="263"/>
      <c r="KHF25" s="263"/>
      <c r="KHG25" s="263"/>
      <c r="KHH25" s="263"/>
      <c r="KHI25" s="263"/>
      <c r="KHJ25" s="263"/>
      <c r="KHK25" s="263"/>
      <c r="KHL25" s="263"/>
      <c r="KHM25" s="263"/>
      <c r="KHN25" s="263"/>
      <c r="KHO25" s="263"/>
      <c r="KHP25" s="263"/>
      <c r="KHQ25" s="263"/>
      <c r="KHR25" s="263"/>
      <c r="KHS25" s="263"/>
      <c r="KHT25" s="263"/>
      <c r="KHU25" s="263"/>
      <c r="KHV25" s="263"/>
      <c r="KHW25" s="263"/>
      <c r="KHX25" s="263"/>
      <c r="KHY25" s="263"/>
      <c r="KHZ25" s="263"/>
      <c r="KIA25" s="263"/>
      <c r="KIB25" s="263"/>
      <c r="KIC25" s="263"/>
      <c r="KID25" s="263"/>
      <c r="KIE25" s="263"/>
      <c r="KIF25" s="263"/>
      <c r="KIG25" s="263"/>
      <c r="KIH25" s="263"/>
      <c r="KII25" s="263"/>
      <c r="KIJ25" s="263"/>
      <c r="KIK25" s="263"/>
      <c r="KIL25" s="263"/>
      <c r="KIM25" s="263"/>
      <c r="KIN25" s="263"/>
      <c r="KIO25" s="263"/>
      <c r="KIP25" s="263"/>
      <c r="KIQ25" s="263"/>
      <c r="KIR25" s="263"/>
      <c r="KIS25" s="263"/>
      <c r="KIT25" s="263"/>
      <c r="KIU25" s="263"/>
      <c r="KIV25" s="263"/>
      <c r="KIW25" s="263"/>
      <c r="KIX25" s="263"/>
      <c r="KIY25" s="263"/>
      <c r="KIZ25" s="263"/>
      <c r="KJA25" s="263"/>
      <c r="KJB25" s="263"/>
      <c r="KJC25" s="263"/>
      <c r="KJD25" s="263"/>
      <c r="KJE25" s="263"/>
      <c r="KJF25" s="263"/>
      <c r="KJG25" s="263"/>
      <c r="KJH25" s="263"/>
      <c r="KJI25" s="263"/>
      <c r="KJJ25" s="263"/>
      <c r="KJK25" s="263"/>
      <c r="KJL25" s="263"/>
      <c r="KJM25" s="263"/>
      <c r="KJN25" s="263"/>
      <c r="KJO25" s="263"/>
      <c r="KJP25" s="263"/>
      <c r="KJQ25" s="263"/>
      <c r="KJR25" s="263"/>
      <c r="KJS25" s="263"/>
      <c r="KJT25" s="263"/>
      <c r="KJU25" s="263"/>
      <c r="KJV25" s="263"/>
      <c r="KJW25" s="263"/>
      <c r="KJX25" s="263"/>
      <c r="KJY25" s="263"/>
      <c r="KJZ25" s="263"/>
      <c r="KKA25" s="263"/>
      <c r="KKB25" s="263"/>
      <c r="KKC25" s="263"/>
      <c r="KKD25" s="263"/>
      <c r="KKE25" s="263"/>
      <c r="KKF25" s="263"/>
      <c r="KKG25" s="263"/>
      <c r="KKH25" s="263"/>
      <c r="KKI25" s="263"/>
      <c r="KKJ25" s="263"/>
      <c r="KKK25" s="263"/>
      <c r="KKL25" s="263"/>
      <c r="KKM25" s="263"/>
      <c r="KKN25" s="263"/>
      <c r="KKO25" s="263"/>
      <c r="KKP25" s="263"/>
      <c r="KKQ25" s="263"/>
      <c r="KKR25" s="263"/>
      <c r="KKS25" s="263"/>
      <c r="KKT25" s="263"/>
      <c r="KKU25" s="263"/>
      <c r="KKV25" s="263"/>
      <c r="KKW25" s="263"/>
      <c r="KKX25" s="263"/>
      <c r="KKY25" s="263"/>
      <c r="KKZ25" s="263"/>
      <c r="KLA25" s="263"/>
      <c r="KLB25" s="263"/>
      <c r="KLC25" s="263"/>
      <c r="KLD25" s="263"/>
      <c r="KLE25" s="263"/>
      <c r="KLF25" s="263"/>
      <c r="KLG25" s="263"/>
      <c r="KLH25" s="263"/>
      <c r="KLI25" s="263"/>
      <c r="KLJ25" s="263"/>
      <c r="KLK25" s="263"/>
      <c r="KLL25" s="263"/>
      <c r="KLM25" s="263"/>
      <c r="KLN25" s="263"/>
      <c r="KLO25" s="263"/>
      <c r="KLP25" s="263"/>
      <c r="KLQ25" s="263"/>
      <c r="KLR25" s="263"/>
      <c r="KLS25" s="263"/>
      <c r="KLT25" s="263"/>
      <c r="KLU25" s="263"/>
      <c r="KLV25" s="263"/>
      <c r="KLW25" s="263"/>
      <c r="KLX25" s="263"/>
      <c r="KLY25" s="263"/>
      <c r="KLZ25" s="263"/>
      <c r="KMA25" s="263"/>
      <c r="KMB25" s="263"/>
      <c r="KMC25" s="263"/>
      <c r="KMD25" s="263"/>
      <c r="KME25" s="263"/>
      <c r="KMF25" s="263"/>
      <c r="KMG25" s="263"/>
      <c r="KMH25" s="263"/>
      <c r="KMI25" s="263"/>
      <c r="KMJ25" s="263"/>
      <c r="KMK25" s="263"/>
      <c r="KML25" s="263"/>
      <c r="KMM25" s="263"/>
      <c r="KMN25" s="263"/>
      <c r="KMO25" s="263"/>
      <c r="KMP25" s="263"/>
      <c r="KMQ25" s="263"/>
      <c r="KMR25" s="263"/>
      <c r="KMS25" s="263"/>
      <c r="KMT25" s="263"/>
      <c r="KMU25" s="263"/>
      <c r="KMV25" s="263"/>
      <c r="KMW25" s="263"/>
      <c r="KMX25" s="263"/>
      <c r="KMY25" s="263"/>
      <c r="KMZ25" s="263"/>
      <c r="KNA25" s="263"/>
      <c r="KNB25" s="263"/>
      <c r="KNC25" s="263"/>
      <c r="KND25" s="263"/>
      <c r="KNE25" s="263"/>
      <c r="KNF25" s="263"/>
      <c r="KNG25" s="263"/>
      <c r="KNH25" s="263"/>
      <c r="KNI25" s="263"/>
      <c r="KNJ25" s="263"/>
      <c r="KNK25" s="263"/>
      <c r="KNL25" s="263"/>
      <c r="KNM25" s="263"/>
      <c r="KNN25" s="263"/>
      <c r="KNO25" s="263"/>
      <c r="KNP25" s="263"/>
      <c r="KNQ25" s="263"/>
      <c r="KNR25" s="263"/>
      <c r="KNS25" s="263"/>
      <c r="KNT25" s="263"/>
      <c r="KNU25" s="263"/>
      <c r="KNV25" s="263"/>
      <c r="KNW25" s="263"/>
      <c r="KNX25" s="263"/>
      <c r="KNY25" s="263"/>
      <c r="KNZ25" s="263"/>
      <c r="KOA25" s="263"/>
      <c r="KOB25" s="263"/>
      <c r="KOC25" s="263"/>
      <c r="KOD25" s="263"/>
      <c r="KOE25" s="263"/>
      <c r="KOF25" s="263"/>
      <c r="KOG25" s="263"/>
      <c r="KOH25" s="263"/>
      <c r="KOI25" s="263"/>
      <c r="KOJ25" s="263"/>
      <c r="KOK25" s="263"/>
      <c r="KOL25" s="263"/>
      <c r="KOM25" s="263"/>
      <c r="KON25" s="263"/>
      <c r="KOO25" s="263"/>
      <c r="KOP25" s="263"/>
      <c r="KOQ25" s="263"/>
      <c r="KOR25" s="263"/>
      <c r="KOS25" s="263"/>
      <c r="KOT25" s="263"/>
      <c r="KOU25" s="263"/>
      <c r="KOV25" s="263"/>
      <c r="KOW25" s="263"/>
      <c r="KOX25" s="263"/>
      <c r="KOY25" s="263"/>
      <c r="KOZ25" s="263"/>
      <c r="KPA25" s="263"/>
      <c r="KPB25" s="263"/>
      <c r="KPC25" s="263"/>
      <c r="KPD25" s="263"/>
      <c r="KPE25" s="263"/>
      <c r="KPF25" s="263"/>
      <c r="KPG25" s="263"/>
      <c r="KPH25" s="263"/>
      <c r="KPI25" s="263"/>
      <c r="KPJ25" s="263"/>
      <c r="KPK25" s="263"/>
      <c r="KPL25" s="263"/>
      <c r="KPM25" s="263"/>
      <c r="KPN25" s="263"/>
      <c r="KPO25" s="263"/>
      <c r="KPP25" s="263"/>
      <c r="KPQ25" s="263"/>
      <c r="KPR25" s="263"/>
      <c r="KPS25" s="263"/>
      <c r="KPT25" s="263"/>
      <c r="KPU25" s="263"/>
      <c r="KPV25" s="263"/>
      <c r="KPW25" s="263"/>
      <c r="KPX25" s="263"/>
      <c r="KPY25" s="263"/>
      <c r="KPZ25" s="263"/>
      <c r="KQA25" s="263"/>
      <c r="KQB25" s="263"/>
      <c r="KQC25" s="263"/>
      <c r="KQD25" s="263"/>
      <c r="KQE25" s="263"/>
      <c r="KQF25" s="263"/>
      <c r="KQG25" s="263"/>
      <c r="KQH25" s="263"/>
      <c r="KQI25" s="263"/>
      <c r="KQJ25" s="263"/>
      <c r="KQK25" s="263"/>
      <c r="KQL25" s="263"/>
      <c r="KQM25" s="263"/>
      <c r="KQN25" s="263"/>
      <c r="KQO25" s="263"/>
      <c r="KQP25" s="263"/>
      <c r="KQQ25" s="263"/>
      <c r="KQR25" s="263"/>
      <c r="KQS25" s="263"/>
      <c r="KQT25" s="263"/>
      <c r="KQU25" s="263"/>
      <c r="KQV25" s="263"/>
      <c r="KQW25" s="263"/>
      <c r="KQX25" s="263"/>
      <c r="KQY25" s="263"/>
      <c r="KQZ25" s="263"/>
      <c r="KRA25" s="263"/>
      <c r="KRB25" s="263"/>
      <c r="KRC25" s="263"/>
      <c r="KRD25" s="263"/>
      <c r="KRE25" s="263"/>
      <c r="KRF25" s="263"/>
      <c r="KRG25" s="263"/>
      <c r="KRH25" s="263"/>
      <c r="KRI25" s="263"/>
      <c r="KRJ25" s="263"/>
      <c r="KRK25" s="263"/>
      <c r="KRL25" s="263"/>
      <c r="KRM25" s="263"/>
      <c r="KRN25" s="263"/>
      <c r="KRO25" s="263"/>
      <c r="KRP25" s="263"/>
      <c r="KRQ25" s="263"/>
      <c r="KRR25" s="263"/>
      <c r="KRS25" s="263"/>
      <c r="KRT25" s="263"/>
      <c r="KRU25" s="263"/>
      <c r="KRV25" s="263"/>
      <c r="KRW25" s="263"/>
      <c r="KRX25" s="263"/>
      <c r="KRY25" s="263"/>
      <c r="KRZ25" s="263"/>
      <c r="KSA25" s="263"/>
      <c r="KSB25" s="263"/>
      <c r="KSC25" s="263"/>
      <c r="KSD25" s="263"/>
      <c r="KSE25" s="263"/>
      <c r="KSF25" s="263"/>
      <c r="KSG25" s="263"/>
      <c r="KSH25" s="263"/>
      <c r="KSI25" s="263"/>
      <c r="KSJ25" s="263"/>
      <c r="KSK25" s="263"/>
      <c r="KSL25" s="263"/>
      <c r="KSM25" s="263"/>
      <c r="KSN25" s="263"/>
      <c r="KSO25" s="263"/>
      <c r="KSP25" s="263"/>
      <c r="KSQ25" s="263"/>
      <c r="KSR25" s="263"/>
      <c r="KSS25" s="263"/>
      <c r="KST25" s="263"/>
      <c r="KSU25" s="263"/>
      <c r="KSV25" s="263"/>
      <c r="KSW25" s="263"/>
      <c r="KSX25" s="263"/>
      <c r="KSY25" s="263"/>
      <c r="KSZ25" s="263"/>
      <c r="KTA25" s="263"/>
      <c r="KTB25" s="263"/>
      <c r="KTC25" s="263"/>
      <c r="KTD25" s="263"/>
      <c r="KTE25" s="263"/>
      <c r="KTF25" s="263"/>
      <c r="KTG25" s="263"/>
      <c r="KTH25" s="263"/>
      <c r="KTI25" s="263"/>
      <c r="KTJ25" s="263"/>
      <c r="KTK25" s="263"/>
      <c r="KTL25" s="263"/>
      <c r="KTM25" s="263"/>
      <c r="KTN25" s="263"/>
      <c r="KTO25" s="263"/>
      <c r="KTP25" s="263"/>
      <c r="KTQ25" s="263"/>
      <c r="KTR25" s="263"/>
      <c r="KTS25" s="263"/>
      <c r="KTT25" s="263"/>
      <c r="KTU25" s="263"/>
      <c r="KTV25" s="263"/>
      <c r="KTW25" s="263"/>
      <c r="KTX25" s="263"/>
      <c r="KTY25" s="263"/>
      <c r="KTZ25" s="263"/>
      <c r="KUA25" s="263"/>
      <c r="KUB25" s="263"/>
      <c r="KUC25" s="263"/>
      <c r="KUD25" s="263"/>
      <c r="KUE25" s="263"/>
      <c r="KUF25" s="263"/>
      <c r="KUG25" s="263"/>
      <c r="KUH25" s="263"/>
      <c r="KUI25" s="263"/>
      <c r="KUJ25" s="263"/>
      <c r="KUK25" s="263"/>
      <c r="KUL25" s="263"/>
      <c r="KUM25" s="263"/>
      <c r="KUN25" s="263"/>
      <c r="KUO25" s="263"/>
      <c r="KUP25" s="263"/>
      <c r="KUQ25" s="263"/>
      <c r="KUR25" s="263"/>
      <c r="KUS25" s="263"/>
      <c r="KUT25" s="263"/>
      <c r="KUU25" s="263"/>
      <c r="KUV25" s="263"/>
      <c r="KUW25" s="263"/>
      <c r="KUX25" s="263"/>
      <c r="KUY25" s="263"/>
      <c r="KUZ25" s="263"/>
      <c r="KVA25" s="263"/>
      <c r="KVB25" s="263"/>
      <c r="KVC25" s="263"/>
      <c r="KVD25" s="263"/>
      <c r="KVE25" s="263"/>
      <c r="KVF25" s="263"/>
      <c r="KVG25" s="263"/>
      <c r="KVH25" s="263"/>
      <c r="KVI25" s="263"/>
      <c r="KVJ25" s="263"/>
      <c r="KVK25" s="263"/>
      <c r="KVL25" s="263"/>
      <c r="KVM25" s="263"/>
      <c r="KVN25" s="263"/>
      <c r="KVO25" s="263"/>
      <c r="KVP25" s="263"/>
      <c r="KVQ25" s="263"/>
      <c r="KVR25" s="263"/>
      <c r="KVS25" s="263"/>
      <c r="KVT25" s="263"/>
      <c r="KVU25" s="263"/>
      <c r="KVV25" s="263"/>
      <c r="KVW25" s="263"/>
      <c r="KVX25" s="263"/>
      <c r="KVY25" s="263"/>
      <c r="KVZ25" s="263"/>
      <c r="KWA25" s="263"/>
      <c r="KWB25" s="263"/>
      <c r="KWC25" s="263"/>
      <c r="KWD25" s="263"/>
      <c r="KWE25" s="263"/>
      <c r="KWF25" s="263"/>
      <c r="KWG25" s="263"/>
      <c r="KWH25" s="263"/>
      <c r="KWI25" s="263"/>
      <c r="KWJ25" s="263"/>
      <c r="KWK25" s="263"/>
      <c r="KWL25" s="263"/>
      <c r="KWM25" s="263"/>
      <c r="KWN25" s="263"/>
      <c r="KWO25" s="263"/>
      <c r="KWP25" s="263"/>
      <c r="KWQ25" s="263"/>
      <c r="KWR25" s="263"/>
      <c r="KWS25" s="263"/>
      <c r="KWT25" s="263"/>
      <c r="KWU25" s="263"/>
      <c r="KWV25" s="263"/>
      <c r="KWW25" s="263"/>
      <c r="KWX25" s="263"/>
      <c r="KWY25" s="263"/>
      <c r="KWZ25" s="263"/>
      <c r="KXA25" s="263"/>
      <c r="KXB25" s="263"/>
      <c r="KXC25" s="263"/>
      <c r="KXD25" s="263"/>
      <c r="KXE25" s="263"/>
      <c r="KXF25" s="263"/>
      <c r="KXG25" s="263"/>
      <c r="KXH25" s="263"/>
      <c r="KXI25" s="263"/>
      <c r="KXJ25" s="263"/>
      <c r="KXK25" s="263"/>
      <c r="KXL25" s="263"/>
      <c r="KXM25" s="263"/>
      <c r="KXN25" s="263"/>
      <c r="KXO25" s="263"/>
      <c r="KXP25" s="263"/>
      <c r="KXQ25" s="263"/>
      <c r="KXR25" s="263"/>
      <c r="KXS25" s="263"/>
      <c r="KXT25" s="263"/>
      <c r="KXU25" s="263"/>
      <c r="KXV25" s="263"/>
      <c r="KXW25" s="263"/>
      <c r="KXX25" s="263"/>
      <c r="KXY25" s="263"/>
      <c r="KXZ25" s="263"/>
      <c r="KYA25" s="263"/>
      <c r="KYB25" s="263"/>
      <c r="KYC25" s="263"/>
      <c r="KYD25" s="263"/>
      <c r="KYE25" s="263"/>
      <c r="KYF25" s="263"/>
      <c r="KYG25" s="263"/>
      <c r="KYH25" s="263"/>
      <c r="KYI25" s="263"/>
      <c r="KYJ25" s="263"/>
      <c r="KYK25" s="263"/>
      <c r="KYL25" s="263"/>
      <c r="KYM25" s="263"/>
      <c r="KYN25" s="263"/>
      <c r="KYO25" s="263"/>
      <c r="KYP25" s="263"/>
      <c r="KYQ25" s="263"/>
      <c r="KYR25" s="263"/>
      <c r="KYS25" s="263"/>
      <c r="KYT25" s="263"/>
      <c r="KYU25" s="263"/>
      <c r="KYV25" s="263"/>
      <c r="KYW25" s="263"/>
      <c r="KYX25" s="263"/>
      <c r="KYY25" s="263"/>
      <c r="KYZ25" s="263"/>
      <c r="KZA25" s="263"/>
      <c r="KZB25" s="263"/>
      <c r="KZC25" s="263"/>
      <c r="KZD25" s="263"/>
      <c r="KZE25" s="263"/>
      <c r="KZF25" s="263"/>
      <c r="KZG25" s="263"/>
      <c r="KZH25" s="263"/>
      <c r="KZI25" s="263"/>
      <c r="KZJ25" s="263"/>
      <c r="KZK25" s="263"/>
      <c r="KZL25" s="263"/>
      <c r="KZM25" s="263"/>
      <c r="KZN25" s="263"/>
      <c r="KZO25" s="263"/>
      <c r="KZP25" s="263"/>
      <c r="KZQ25" s="263"/>
      <c r="KZR25" s="263"/>
      <c r="KZS25" s="263"/>
      <c r="KZT25" s="263"/>
      <c r="KZU25" s="263"/>
      <c r="KZV25" s="263"/>
      <c r="KZW25" s="263"/>
      <c r="KZX25" s="263"/>
      <c r="KZY25" s="263"/>
      <c r="KZZ25" s="263"/>
      <c r="LAA25" s="263"/>
      <c r="LAB25" s="263"/>
      <c r="LAC25" s="263"/>
      <c r="LAD25" s="263"/>
      <c r="LAE25" s="263"/>
      <c r="LAF25" s="263"/>
      <c r="LAG25" s="263"/>
      <c r="LAH25" s="263"/>
      <c r="LAI25" s="263"/>
      <c r="LAJ25" s="263"/>
      <c r="LAK25" s="263"/>
      <c r="LAL25" s="263"/>
      <c r="LAM25" s="263"/>
      <c r="LAN25" s="263"/>
      <c r="LAO25" s="263"/>
      <c r="LAP25" s="263"/>
      <c r="LAQ25" s="263"/>
      <c r="LAR25" s="263"/>
      <c r="LAS25" s="263"/>
      <c r="LAT25" s="263"/>
      <c r="LAU25" s="263"/>
      <c r="LAV25" s="263"/>
      <c r="LAW25" s="263"/>
      <c r="LAX25" s="263"/>
      <c r="LAY25" s="263"/>
      <c r="LAZ25" s="263"/>
      <c r="LBA25" s="263"/>
      <c r="LBB25" s="263"/>
      <c r="LBC25" s="263"/>
      <c r="LBD25" s="263"/>
      <c r="LBE25" s="263"/>
      <c r="LBF25" s="263"/>
      <c r="LBG25" s="263"/>
      <c r="LBH25" s="263"/>
      <c r="LBI25" s="263"/>
      <c r="LBJ25" s="263"/>
      <c r="LBK25" s="263"/>
      <c r="LBL25" s="263"/>
      <c r="LBM25" s="263"/>
      <c r="LBN25" s="263"/>
      <c r="LBO25" s="263"/>
      <c r="LBP25" s="263"/>
      <c r="LBQ25" s="263"/>
      <c r="LBR25" s="263"/>
      <c r="LBS25" s="263"/>
      <c r="LBT25" s="263"/>
      <c r="LBU25" s="263"/>
      <c r="LBV25" s="263"/>
      <c r="LBW25" s="263"/>
      <c r="LBX25" s="263"/>
      <c r="LBY25" s="263"/>
      <c r="LBZ25" s="263"/>
      <c r="LCA25" s="263"/>
      <c r="LCB25" s="263"/>
      <c r="LCC25" s="263"/>
      <c r="LCD25" s="263"/>
      <c r="LCE25" s="263"/>
      <c r="LCF25" s="263"/>
      <c r="LCG25" s="263"/>
      <c r="LCH25" s="263"/>
      <c r="LCI25" s="263"/>
      <c r="LCJ25" s="263"/>
      <c r="LCK25" s="263"/>
      <c r="LCL25" s="263"/>
      <c r="LCM25" s="263"/>
      <c r="LCN25" s="263"/>
      <c r="LCO25" s="263"/>
      <c r="LCP25" s="263"/>
      <c r="LCQ25" s="263"/>
      <c r="LCR25" s="263"/>
      <c r="LCS25" s="263"/>
      <c r="LCT25" s="263"/>
      <c r="LCU25" s="263"/>
      <c r="LCV25" s="263"/>
      <c r="LCW25" s="263"/>
      <c r="LCX25" s="263"/>
      <c r="LCY25" s="263"/>
      <c r="LCZ25" s="263"/>
      <c r="LDA25" s="263"/>
      <c r="LDB25" s="263"/>
      <c r="LDC25" s="263"/>
      <c r="LDD25" s="263"/>
      <c r="LDE25" s="263"/>
      <c r="LDF25" s="263"/>
      <c r="LDG25" s="263"/>
      <c r="LDH25" s="263"/>
      <c r="LDI25" s="263"/>
      <c r="LDJ25" s="263"/>
      <c r="LDK25" s="263"/>
      <c r="LDL25" s="263"/>
      <c r="LDM25" s="263"/>
      <c r="LDN25" s="263"/>
      <c r="LDO25" s="263"/>
      <c r="LDP25" s="263"/>
      <c r="LDQ25" s="263"/>
      <c r="LDR25" s="263"/>
      <c r="LDS25" s="263"/>
      <c r="LDT25" s="263"/>
      <c r="LDU25" s="263"/>
      <c r="LDV25" s="263"/>
      <c r="LDW25" s="263"/>
      <c r="LDX25" s="263"/>
      <c r="LDY25" s="263"/>
      <c r="LDZ25" s="263"/>
      <c r="LEA25" s="263"/>
      <c r="LEB25" s="263"/>
      <c r="LEC25" s="263"/>
      <c r="LED25" s="263"/>
      <c r="LEE25" s="263"/>
      <c r="LEF25" s="263"/>
      <c r="LEG25" s="263"/>
      <c r="LEH25" s="263"/>
      <c r="LEI25" s="263"/>
      <c r="LEJ25" s="263"/>
      <c r="LEK25" s="263"/>
      <c r="LEL25" s="263"/>
      <c r="LEM25" s="263"/>
      <c r="LEN25" s="263"/>
      <c r="LEO25" s="263"/>
      <c r="LEP25" s="263"/>
      <c r="LEQ25" s="263"/>
      <c r="LER25" s="263"/>
      <c r="LES25" s="263"/>
      <c r="LET25" s="263"/>
      <c r="LEU25" s="263"/>
      <c r="LEV25" s="263"/>
      <c r="LEW25" s="263"/>
      <c r="LEX25" s="263"/>
      <c r="LEY25" s="263"/>
      <c r="LEZ25" s="263"/>
      <c r="LFA25" s="263"/>
      <c r="LFB25" s="263"/>
      <c r="LFC25" s="263"/>
      <c r="LFD25" s="263"/>
      <c r="LFE25" s="263"/>
      <c r="LFF25" s="263"/>
      <c r="LFG25" s="263"/>
      <c r="LFH25" s="263"/>
      <c r="LFI25" s="263"/>
      <c r="LFJ25" s="263"/>
      <c r="LFK25" s="263"/>
      <c r="LFL25" s="263"/>
      <c r="LFM25" s="263"/>
      <c r="LFN25" s="263"/>
      <c r="LFO25" s="263"/>
      <c r="LFP25" s="263"/>
      <c r="LFQ25" s="263"/>
      <c r="LFR25" s="263"/>
      <c r="LFS25" s="263"/>
      <c r="LFT25" s="263"/>
      <c r="LFU25" s="263"/>
      <c r="LFV25" s="263"/>
      <c r="LFW25" s="263"/>
      <c r="LFX25" s="263"/>
      <c r="LFY25" s="263"/>
      <c r="LFZ25" s="263"/>
      <c r="LGA25" s="263"/>
      <c r="LGB25" s="263"/>
      <c r="LGC25" s="263"/>
      <c r="LGD25" s="263"/>
      <c r="LGE25" s="263"/>
      <c r="LGF25" s="263"/>
      <c r="LGG25" s="263"/>
      <c r="LGH25" s="263"/>
      <c r="LGI25" s="263"/>
      <c r="LGJ25" s="263"/>
      <c r="LGK25" s="263"/>
      <c r="LGL25" s="263"/>
      <c r="LGM25" s="263"/>
      <c r="LGN25" s="263"/>
      <c r="LGO25" s="263"/>
      <c r="LGP25" s="263"/>
      <c r="LGQ25" s="263"/>
      <c r="LGR25" s="263"/>
      <c r="LGS25" s="263"/>
      <c r="LGT25" s="263"/>
      <c r="LGU25" s="263"/>
      <c r="LGV25" s="263"/>
      <c r="LGW25" s="263"/>
      <c r="LGX25" s="263"/>
      <c r="LGY25" s="263"/>
      <c r="LGZ25" s="263"/>
      <c r="LHA25" s="263"/>
      <c r="LHB25" s="263"/>
      <c r="LHC25" s="263"/>
      <c r="LHD25" s="263"/>
      <c r="LHE25" s="263"/>
      <c r="LHF25" s="263"/>
      <c r="LHG25" s="263"/>
      <c r="LHH25" s="263"/>
      <c r="LHI25" s="263"/>
      <c r="LHJ25" s="263"/>
      <c r="LHK25" s="263"/>
      <c r="LHL25" s="263"/>
      <c r="LHM25" s="263"/>
      <c r="LHN25" s="263"/>
      <c r="LHO25" s="263"/>
      <c r="LHP25" s="263"/>
      <c r="LHQ25" s="263"/>
      <c r="LHR25" s="263"/>
      <c r="LHS25" s="263"/>
      <c r="LHT25" s="263"/>
      <c r="LHU25" s="263"/>
      <c r="LHV25" s="263"/>
      <c r="LHW25" s="263"/>
      <c r="LHX25" s="263"/>
      <c r="LHY25" s="263"/>
      <c r="LHZ25" s="263"/>
      <c r="LIA25" s="263"/>
      <c r="LIB25" s="263"/>
      <c r="LIC25" s="263"/>
      <c r="LID25" s="263"/>
      <c r="LIE25" s="263"/>
      <c r="LIF25" s="263"/>
      <c r="LIG25" s="263"/>
      <c r="LIH25" s="263"/>
      <c r="LII25" s="263"/>
      <c r="LIJ25" s="263"/>
      <c r="LIK25" s="263"/>
      <c r="LIL25" s="263"/>
      <c r="LIM25" s="263"/>
      <c r="LIN25" s="263"/>
      <c r="LIO25" s="263"/>
      <c r="LIP25" s="263"/>
      <c r="LIQ25" s="263"/>
      <c r="LIR25" s="263"/>
      <c r="LIS25" s="263"/>
      <c r="LIT25" s="263"/>
      <c r="LIU25" s="263"/>
      <c r="LIV25" s="263"/>
      <c r="LIW25" s="263"/>
      <c r="LIX25" s="263"/>
      <c r="LIY25" s="263"/>
      <c r="LIZ25" s="263"/>
      <c r="LJA25" s="263"/>
      <c r="LJB25" s="263"/>
      <c r="LJC25" s="263"/>
      <c r="LJD25" s="263"/>
      <c r="LJE25" s="263"/>
      <c r="LJF25" s="263"/>
      <c r="LJG25" s="263"/>
      <c r="LJH25" s="263"/>
      <c r="LJI25" s="263"/>
      <c r="LJJ25" s="263"/>
      <c r="LJK25" s="263"/>
      <c r="LJL25" s="263"/>
      <c r="LJM25" s="263"/>
      <c r="LJN25" s="263"/>
      <c r="LJO25" s="263"/>
      <c r="LJP25" s="263"/>
      <c r="LJQ25" s="263"/>
      <c r="LJR25" s="263"/>
      <c r="LJS25" s="263"/>
      <c r="LJT25" s="263"/>
      <c r="LJU25" s="263"/>
      <c r="LJV25" s="263"/>
      <c r="LJW25" s="263"/>
      <c r="LJX25" s="263"/>
      <c r="LJY25" s="263"/>
      <c r="LJZ25" s="263"/>
      <c r="LKA25" s="263"/>
      <c r="LKB25" s="263"/>
      <c r="LKC25" s="263"/>
      <c r="LKD25" s="263"/>
      <c r="LKE25" s="263"/>
      <c r="LKF25" s="263"/>
      <c r="LKG25" s="263"/>
      <c r="LKH25" s="263"/>
      <c r="LKI25" s="263"/>
      <c r="LKJ25" s="263"/>
      <c r="LKK25" s="263"/>
      <c r="LKL25" s="263"/>
      <c r="LKM25" s="263"/>
      <c r="LKN25" s="263"/>
      <c r="LKO25" s="263"/>
      <c r="LKP25" s="263"/>
      <c r="LKQ25" s="263"/>
      <c r="LKR25" s="263"/>
      <c r="LKS25" s="263"/>
      <c r="LKT25" s="263"/>
      <c r="LKU25" s="263"/>
      <c r="LKV25" s="263"/>
      <c r="LKW25" s="263"/>
      <c r="LKX25" s="263"/>
      <c r="LKY25" s="263"/>
      <c r="LKZ25" s="263"/>
      <c r="LLA25" s="263"/>
      <c r="LLB25" s="263"/>
      <c r="LLC25" s="263"/>
      <c r="LLD25" s="263"/>
      <c r="LLE25" s="263"/>
      <c r="LLF25" s="263"/>
      <c r="LLG25" s="263"/>
      <c r="LLH25" s="263"/>
      <c r="LLI25" s="263"/>
      <c r="LLJ25" s="263"/>
      <c r="LLK25" s="263"/>
      <c r="LLL25" s="263"/>
      <c r="LLM25" s="263"/>
      <c r="LLN25" s="263"/>
      <c r="LLO25" s="263"/>
      <c r="LLP25" s="263"/>
      <c r="LLQ25" s="263"/>
      <c r="LLR25" s="263"/>
      <c r="LLS25" s="263"/>
      <c r="LLT25" s="263"/>
      <c r="LLU25" s="263"/>
      <c r="LLV25" s="263"/>
      <c r="LLW25" s="263"/>
      <c r="LLX25" s="263"/>
      <c r="LLY25" s="263"/>
      <c r="LLZ25" s="263"/>
      <c r="LMA25" s="263"/>
      <c r="LMB25" s="263"/>
      <c r="LMC25" s="263"/>
      <c r="LMD25" s="263"/>
      <c r="LME25" s="263"/>
      <c r="LMF25" s="263"/>
      <c r="LMG25" s="263"/>
      <c r="LMH25" s="263"/>
      <c r="LMI25" s="263"/>
      <c r="LMJ25" s="263"/>
      <c r="LMK25" s="263"/>
      <c r="LML25" s="263"/>
      <c r="LMM25" s="263"/>
      <c r="LMN25" s="263"/>
      <c r="LMO25" s="263"/>
      <c r="LMP25" s="263"/>
      <c r="LMQ25" s="263"/>
      <c r="LMR25" s="263"/>
      <c r="LMS25" s="263"/>
      <c r="LMT25" s="263"/>
      <c r="LMU25" s="263"/>
      <c r="LMV25" s="263"/>
      <c r="LMW25" s="263"/>
      <c r="LMX25" s="263"/>
      <c r="LMY25" s="263"/>
      <c r="LMZ25" s="263"/>
      <c r="LNA25" s="263"/>
      <c r="LNB25" s="263"/>
      <c r="LNC25" s="263"/>
      <c r="LND25" s="263"/>
      <c r="LNE25" s="263"/>
      <c r="LNF25" s="263"/>
      <c r="LNG25" s="263"/>
      <c r="LNH25" s="263"/>
      <c r="LNI25" s="263"/>
      <c r="LNJ25" s="263"/>
      <c r="LNK25" s="263"/>
      <c r="LNL25" s="263"/>
      <c r="LNM25" s="263"/>
      <c r="LNN25" s="263"/>
      <c r="LNO25" s="263"/>
      <c r="LNP25" s="263"/>
      <c r="LNQ25" s="263"/>
      <c r="LNR25" s="263"/>
      <c r="LNS25" s="263"/>
      <c r="LNT25" s="263"/>
      <c r="LNU25" s="263"/>
      <c r="LNV25" s="263"/>
      <c r="LNW25" s="263"/>
      <c r="LNX25" s="263"/>
      <c r="LNY25" s="263"/>
      <c r="LNZ25" s="263"/>
      <c r="LOA25" s="263"/>
      <c r="LOB25" s="263"/>
      <c r="LOC25" s="263"/>
      <c r="LOD25" s="263"/>
      <c r="LOE25" s="263"/>
      <c r="LOF25" s="263"/>
      <c r="LOG25" s="263"/>
      <c r="LOH25" s="263"/>
      <c r="LOI25" s="263"/>
      <c r="LOJ25" s="263"/>
      <c r="LOK25" s="263"/>
      <c r="LOL25" s="263"/>
      <c r="LOM25" s="263"/>
      <c r="LON25" s="263"/>
      <c r="LOO25" s="263"/>
      <c r="LOP25" s="263"/>
      <c r="LOQ25" s="263"/>
      <c r="LOR25" s="263"/>
      <c r="LOS25" s="263"/>
      <c r="LOT25" s="263"/>
      <c r="LOU25" s="263"/>
      <c r="LOV25" s="263"/>
      <c r="LOW25" s="263"/>
      <c r="LOX25" s="263"/>
      <c r="LOY25" s="263"/>
      <c r="LOZ25" s="263"/>
      <c r="LPA25" s="263"/>
      <c r="LPB25" s="263"/>
      <c r="LPC25" s="263"/>
      <c r="LPD25" s="263"/>
      <c r="LPE25" s="263"/>
      <c r="LPF25" s="263"/>
      <c r="LPG25" s="263"/>
      <c r="LPH25" s="263"/>
      <c r="LPI25" s="263"/>
      <c r="LPJ25" s="263"/>
      <c r="LPK25" s="263"/>
      <c r="LPL25" s="263"/>
      <c r="LPM25" s="263"/>
      <c r="LPN25" s="263"/>
      <c r="LPO25" s="263"/>
      <c r="LPP25" s="263"/>
      <c r="LPQ25" s="263"/>
      <c r="LPR25" s="263"/>
      <c r="LPS25" s="263"/>
      <c r="LPT25" s="263"/>
      <c r="LPU25" s="263"/>
      <c r="LPV25" s="263"/>
      <c r="LPW25" s="263"/>
      <c r="LPX25" s="263"/>
      <c r="LPY25" s="263"/>
      <c r="LPZ25" s="263"/>
      <c r="LQA25" s="263"/>
      <c r="LQB25" s="263"/>
      <c r="LQC25" s="263"/>
      <c r="LQD25" s="263"/>
      <c r="LQE25" s="263"/>
      <c r="LQF25" s="263"/>
      <c r="LQG25" s="263"/>
      <c r="LQH25" s="263"/>
      <c r="LQI25" s="263"/>
      <c r="LQJ25" s="263"/>
      <c r="LQK25" s="263"/>
      <c r="LQL25" s="263"/>
      <c r="LQM25" s="263"/>
      <c r="LQN25" s="263"/>
      <c r="LQO25" s="263"/>
      <c r="LQP25" s="263"/>
      <c r="LQQ25" s="263"/>
      <c r="LQR25" s="263"/>
      <c r="LQS25" s="263"/>
      <c r="LQT25" s="263"/>
      <c r="LQU25" s="263"/>
      <c r="LQV25" s="263"/>
      <c r="LQW25" s="263"/>
      <c r="LQX25" s="263"/>
      <c r="LQY25" s="263"/>
      <c r="LQZ25" s="263"/>
      <c r="LRA25" s="263"/>
      <c r="LRB25" s="263"/>
      <c r="LRC25" s="263"/>
      <c r="LRD25" s="263"/>
      <c r="LRE25" s="263"/>
      <c r="LRF25" s="263"/>
      <c r="LRG25" s="263"/>
      <c r="LRH25" s="263"/>
      <c r="LRI25" s="263"/>
      <c r="LRJ25" s="263"/>
      <c r="LRK25" s="263"/>
      <c r="LRL25" s="263"/>
      <c r="LRM25" s="263"/>
      <c r="LRN25" s="263"/>
      <c r="LRO25" s="263"/>
      <c r="LRP25" s="263"/>
      <c r="LRQ25" s="263"/>
      <c r="LRR25" s="263"/>
      <c r="LRS25" s="263"/>
      <c r="LRT25" s="263"/>
      <c r="LRU25" s="263"/>
      <c r="LRV25" s="263"/>
      <c r="LRW25" s="263"/>
      <c r="LRX25" s="263"/>
      <c r="LRY25" s="263"/>
      <c r="LRZ25" s="263"/>
      <c r="LSA25" s="263"/>
      <c r="LSB25" s="263"/>
      <c r="LSC25" s="263"/>
      <c r="LSD25" s="263"/>
      <c r="LSE25" s="263"/>
      <c r="LSF25" s="263"/>
      <c r="LSG25" s="263"/>
      <c r="LSH25" s="263"/>
      <c r="LSI25" s="263"/>
      <c r="LSJ25" s="263"/>
      <c r="LSK25" s="263"/>
      <c r="LSL25" s="263"/>
      <c r="LSM25" s="263"/>
      <c r="LSN25" s="263"/>
      <c r="LSO25" s="263"/>
      <c r="LSP25" s="263"/>
      <c r="LSQ25" s="263"/>
      <c r="LSR25" s="263"/>
      <c r="LSS25" s="263"/>
      <c r="LST25" s="263"/>
      <c r="LSU25" s="263"/>
      <c r="LSV25" s="263"/>
      <c r="LSW25" s="263"/>
      <c r="LSX25" s="263"/>
      <c r="LSY25" s="263"/>
      <c r="LSZ25" s="263"/>
      <c r="LTA25" s="263"/>
      <c r="LTB25" s="263"/>
      <c r="LTC25" s="263"/>
      <c r="LTD25" s="263"/>
      <c r="LTE25" s="263"/>
      <c r="LTF25" s="263"/>
      <c r="LTG25" s="263"/>
      <c r="LTH25" s="263"/>
      <c r="LTI25" s="263"/>
      <c r="LTJ25" s="263"/>
      <c r="LTK25" s="263"/>
      <c r="LTL25" s="263"/>
      <c r="LTM25" s="263"/>
      <c r="LTN25" s="263"/>
      <c r="LTO25" s="263"/>
      <c r="LTP25" s="263"/>
      <c r="LTQ25" s="263"/>
      <c r="LTR25" s="263"/>
      <c r="LTS25" s="263"/>
      <c r="LTT25" s="263"/>
      <c r="LTU25" s="263"/>
      <c r="LTV25" s="263"/>
      <c r="LTW25" s="263"/>
      <c r="LTX25" s="263"/>
      <c r="LTY25" s="263"/>
      <c r="LTZ25" s="263"/>
      <c r="LUA25" s="263"/>
      <c r="LUB25" s="263"/>
      <c r="LUC25" s="263"/>
      <c r="LUD25" s="263"/>
      <c r="LUE25" s="263"/>
      <c r="LUF25" s="263"/>
      <c r="LUG25" s="263"/>
      <c r="LUH25" s="263"/>
      <c r="LUI25" s="263"/>
      <c r="LUJ25" s="263"/>
      <c r="LUK25" s="263"/>
      <c r="LUL25" s="263"/>
      <c r="LUM25" s="263"/>
      <c r="LUN25" s="263"/>
      <c r="LUO25" s="263"/>
      <c r="LUP25" s="263"/>
      <c r="LUQ25" s="263"/>
      <c r="LUR25" s="263"/>
      <c r="LUS25" s="263"/>
      <c r="LUT25" s="263"/>
      <c r="LUU25" s="263"/>
      <c r="LUV25" s="263"/>
      <c r="LUW25" s="263"/>
      <c r="LUX25" s="263"/>
      <c r="LUY25" s="263"/>
      <c r="LUZ25" s="263"/>
      <c r="LVA25" s="263"/>
      <c r="LVB25" s="263"/>
      <c r="LVC25" s="263"/>
      <c r="LVD25" s="263"/>
      <c r="LVE25" s="263"/>
      <c r="LVF25" s="263"/>
      <c r="LVG25" s="263"/>
      <c r="LVH25" s="263"/>
      <c r="LVI25" s="263"/>
      <c r="LVJ25" s="263"/>
      <c r="LVK25" s="263"/>
      <c r="LVL25" s="263"/>
      <c r="LVM25" s="263"/>
      <c r="LVN25" s="263"/>
      <c r="LVO25" s="263"/>
      <c r="LVP25" s="263"/>
      <c r="LVQ25" s="263"/>
      <c r="LVR25" s="263"/>
      <c r="LVS25" s="263"/>
      <c r="LVT25" s="263"/>
      <c r="LVU25" s="263"/>
      <c r="LVV25" s="263"/>
      <c r="LVW25" s="263"/>
      <c r="LVX25" s="263"/>
      <c r="LVY25" s="263"/>
      <c r="LVZ25" s="263"/>
      <c r="LWA25" s="263"/>
      <c r="LWB25" s="263"/>
      <c r="LWC25" s="263"/>
      <c r="LWD25" s="263"/>
      <c r="LWE25" s="263"/>
      <c r="LWF25" s="263"/>
      <c r="LWG25" s="263"/>
      <c r="LWH25" s="263"/>
      <c r="LWI25" s="263"/>
      <c r="LWJ25" s="263"/>
      <c r="LWK25" s="263"/>
      <c r="LWL25" s="263"/>
      <c r="LWM25" s="263"/>
      <c r="LWN25" s="263"/>
      <c r="LWO25" s="263"/>
      <c r="LWP25" s="263"/>
      <c r="LWQ25" s="263"/>
      <c r="LWR25" s="263"/>
      <c r="LWS25" s="263"/>
      <c r="LWT25" s="263"/>
      <c r="LWU25" s="263"/>
      <c r="LWV25" s="263"/>
      <c r="LWW25" s="263"/>
      <c r="LWX25" s="263"/>
      <c r="LWY25" s="263"/>
      <c r="LWZ25" s="263"/>
      <c r="LXA25" s="263"/>
      <c r="LXB25" s="263"/>
      <c r="LXC25" s="263"/>
      <c r="LXD25" s="263"/>
      <c r="LXE25" s="263"/>
      <c r="LXF25" s="263"/>
      <c r="LXG25" s="263"/>
      <c r="LXH25" s="263"/>
      <c r="LXI25" s="263"/>
      <c r="LXJ25" s="263"/>
      <c r="LXK25" s="263"/>
      <c r="LXL25" s="263"/>
      <c r="LXM25" s="263"/>
      <c r="LXN25" s="263"/>
      <c r="LXO25" s="263"/>
      <c r="LXP25" s="263"/>
      <c r="LXQ25" s="263"/>
      <c r="LXR25" s="263"/>
      <c r="LXS25" s="263"/>
      <c r="LXT25" s="263"/>
      <c r="LXU25" s="263"/>
      <c r="LXV25" s="263"/>
      <c r="LXW25" s="263"/>
      <c r="LXX25" s="263"/>
      <c r="LXY25" s="263"/>
      <c r="LXZ25" s="263"/>
      <c r="LYA25" s="263"/>
      <c r="LYB25" s="263"/>
      <c r="LYC25" s="263"/>
      <c r="LYD25" s="263"/>
      <c r="LYE25" s="263"/>
      <c r="LYF25" s="263"/>
      <c r="LYG25" s="263"/>
      <c r="LYH25" s="263"/>
      <c r="LYI25" s="263"/>
      <c r="LYJ25" s="263"/>
      <c r="LYK25" s="263"/>
      <c r="LYL25" s="263"/>
      <c r="LYM25" s="263"/>
      <c r="LYN25" s="263"/>
      <c r="LYO25" s="263"/>
      <c r="LYP25" s="263"/>
      <c r="LYQ25" s="263"/>
      <c r="LYR25" s="263"/>
      <c r="LYS25" s="263"/>
      <c r="LYT25" s="263"/>
      <c r="LYU25" s="263"/>
      <c r="LYV25" s="263"/>
      <c r="LYW25" s="263"/>
      <c r="LYX25" s="263"/>
      <c r="LYY25" s="263"/>
      <c r="LYZ25" s="263"/>
      <c r="LZA25" s="263"/>
      <c r="LZB25" s="263"/>
      <c r="LZC25" s="263"/>
      <c r="LZD25" s="263"/>
      <c r="LZE25" s="263"/>
      <c r="LZF25" s="263"/>
      <c r="LZG25" s="263"/>
      <c r="LZH25" s="263"/>
      <c r="LZI25" s="263"/>
      <c r="LZJ25" s="263"/>
      <c r="LZK25" s="263"/>
      <c r="LZL25" s="263"/>
      <c r="LZM25" s="263"/>
      <c r="LZN25" s="263"/>
      <c r="LZO25" s="263"/>
      <c r="LZP25" s="263"/>
      <c r="LZQ25" s="263"/>
      <c r="LZR25" s="263"/>
      <c r="LZS25" s="263"/>
      <c r="LZT25" s="263"/>
      <c r="LZU25" s="263"/>
      <c r="LZV25" s="263"/>
      <c r="LZW25" s="263"/>
      <c r="LZX25" s="263"/>
      <c r="LZY25" s="263"/>
      <c r="LZZ25" s="263"/>
      <c r="MAA25" s="263"/>
      <c r="MAB25" s="263"/>
      <c r="MAC25" s="263"/>
      <c r="MAD25" s="263"/>
      <c r="MAE25" s="263"/>
      <c r="MAF25" s="263"/>
      <c r="MAG25" s="263"/>
      <c r="MAH25" s="263"/>
      <c r="MAI25" s="263"/>
      <c r="MAJ25" s="263"/>
      <c r="MAK25" s="263"/>
      <c r="MAL25" s="263"/>
      <c r="MAM25" s="263"/>
      <c r="MAN25" s="263"/>
      <c r="MAO25" s="263"/>
      <c r="MAP25" s="263"/>
      <c r="MAQ25" s="263"/>
      <c r="MAR25" s="263"/>
      <c r="MAS25" s="263"/>
      <c r="MAT25" s="263"/>
      <c r="MAU25" s="263"/>
      <c r="MAV25" s="263"/>
      <c r="MAW25" s="263"/>
      <c r="MAX25" s="263"/>
      <c r="MAY25" s="263"/>
      <c r="MAZ25" s="263"/>
      <c r="MBA25" s="263"/>
      <c r="MBB25" s="263"/>
      <c r="MBC25" s="263"/>
      <c r="MBD25" s="263"/>
      <c r="MBE25" s="263"/>
      <c r="MBF25" s="263"/>
      <c r="MBG25" s="263"/>
      <c r="MBH25" s="263"/>
      <c r="MBI25" s="263"/>
      <c r="MBJ25" s="263"/>
      <c r="MBK25" s="263"/>
      <c r="MBL25" s="263"/>
      <c r="MBM25" s="263"/>
      <c r="MBN25" s="263"/>
      <c r="MBO25" s="263"/>
      <c r="MBP25" s="263"/>
      <c r="MBQ25" s="263"/>
      <c r="MBR25" s="263"/>
      <c r="MBS25" s="263"/>
      <c r="MBT25" s="263"/>
      <c r="MBU25" s="263"/>
      <c r="MBV25" s="263"/>
      <c r="MBW25" s="263"/>
      <c r="MBX25" s="263"/>
      <c r="MBY25" s="263"/>
      <c r="MBZ25" s="263"/>
      <c r="MCA25" s="263"/>
      <c r="MCB25" s="263"/>
      <c r="MCC25" s="263"/>
      <c r="MCD25" s="263"/>
      <c r="MCE25" s="263"/>
      <c r="MCF25" s="263"/>
      <c r="MCG25" s="263"/>
      <c r="MCH25" s="263"/>
      <c r="MCI25" s="263"/>
      <c r="MCJ25" s="263"/>
      <c r="MCK25" s="263"/>
      <c r="MCL25" s="263"/>
      <c r="MCM25" s="263"/>
      <c r="MCN25" s="263"/>
      <c r="MCO25" s="263"/>
      <c r="MCP25" s="263"/>
      <c r="MCQ25" s="263"/>
      <c r="MCR25" s="263"/>
      <c r="MCS25" s="263"/>
      <c r="MCT25" s="263"/>
      <c r="MCU25" s="263"/>
      <c r="MCV25" s="263"/>
      <c r="MCW25" s="263"/>
      <c r="MCX25" s="263"/>
      <c r="MCY25" s="263"/>
      <c r="MCZ25" s="263"/>
      <c r="MDA25" s="263"/>
      <c r="MDB25" s="263"/>
      <c r="MDC25" s="263"/>
      <c r="MDD25" s="263"/>
      <c r="MDE25" s="263"/>
      <c r="MDF25" s="263"/>
      <c r="MDG25" s="263"/>
      <c r="MDH25" s="263"/>
      <c r="MDI25" s="263"/>
      <c r="MDJ25" s="263"/>
      <c r="MDK25" s="263"/>
      <c r="MDL25" s="263"/>
      <c r="MDM25" s="263"/>
      <c r="MDN25" s="263"/>
      <c r="MDO25" s="263"/>
      <c r="MDP25" s="263"/>
      <c r="MDQ25" s="263"/>
      <c r="MDR25" s="263"/>
      <c r="MDS25" s="263"/>
      <c r="MDT25" s="263"/>
      <c r="MDU25" s="263"/>
      <c r="MDV25" s="263"/>
      <c r="MDW25" s="263"/>
      <c r="MDX25" s="263"/>
      <c r="MDY25" s="263"/>
      <c r="MDZ25" s="263"/>
      <c r="MEA25" s="263"/>
      <c r="MEB25" s="263"/>
      <c r="MEC25" s="263"/>
      <c r="MED25" s="263"/>
      <c r="MEE25" s="263"/>
      <c r="MEF25" s="263"/>
      <c r="MEG25" s="263"/>
      <c r="MEH25" s="263"/>
      <c r="MEI25" s="263"/>
      <c r="MEJ25" s="263"/>
      <c r="MEK25" s="263"/>
      <c r="MEL25" s="263"/>
      <c r="MEM25" s="263"/>
      <c r="MEN25" s="263"/>
      <c r="MEO25" s="263"/>
      <c r="MEP25" s="263"/>
      <c r="MEQ25" s="263"/>
      <c r="MER25" s="263"/>
      <c r="MES25" s="263"/>
      <c r="MET25" s="263"/>
      <c r="MEU25" s="263"/>
      <c r="MEV25" s="263"/>
      <c r="MEW25" s="263"/>
      <c r="MEX25" s="263"/>
      <c r="MEY25" s="263"/>
      <c r="MEZ25" s="263"/>
      <c r="MFA25" s="263"/>
      <c r="MFB25" s="263"/>
      <c r="MFC25" s="263"/>
      <c r="MFD25" s="263"/>
      <c r="MFE25" s="263"/>
      <c r="MFF25" s="263"/>
      <c r="MFG25" s="263"/>
      <c r="MFH25" s="263"/>
      <c r="MFI25" s="263"/>
      <c r="MFJ25" s="263"/>
      <c r="MFK25" s="263"/>
      <c r="MFL25" s="263"/>
      <c r="MFM25" s="263"/>
      <c r="MFN25" s="263"/>
      <c r="MFO25" s="263"/>
      <c r="MFP25" s="263"/>
      <c r="MFQ25" s="263"/>
      <c r="MFR25" s="263"/>
      <c r="MFS25" s="263"/>
      <c r="MFT25" s="263"/>
      <c r="MFU25" s="263"/>
      <c r="MFV25" s="263"/>
      <c r="MFW25" s="263"/>
      <c r="MFX25" s="263"/>
      <c r="MFY25" s="263"/>
      <c r="MFZ25" s="263"/>
      <c r="MGA25" s="263"/>
      <c r="MGB25" s="263"/>
      <c r="MGC25" s="263"/>
      <c r="MGD25" s="263"/>
      <c r="MGE25" s="263"/>
      <c r="MGF25" s="263"/>
      <c r="MGG25" s="263"/>
      <c r="MGH25" s="263"/>
      <c r="MGI25" s="263"/>
      <c r="MGJ25" s="263"/>
      <c r="MGK25" s="263"/>
      <c r="MGL25" s="263"/>
      <c r="MGM25" s="263"/>
      <c r="MGN25" s="263"/>
      <c r="MGO25" s="263"/>
      <c r="MGP25" s="263"/>
      <c r="MGQ25" s="263"/>
      <c r="MGR25" s="263"/>
      <c r="MGS25" s="263"/>
      <c r="MGT25" s="263"/>
      <c r="MGU25" s="263"/>
      <c r="MGV25" s="263"/>
      <c r="MGW25" s="263"/>
      <c r="MGX25" s="263"/>
      <c r="MGY25" s="263"/>
      <c r="MGZ25" s="263"/>
      <c r="MHA25" s="263"/>
      <c r="MHB25" s="263"/>
      <c r="MHC25" s="263"/>
      <c r="MHD25" s="263"/>
      <c r="MHE25" s="263"/>
      <c r="MHF25" s="263"/>
      <c r="MHG25" s="263"/>
      <c r="MHH25" s="263"/>
      <c r="MHI25" s="263"/>
      <c r="MHJ25" s="263"/>
      <c r="MHK25" s="263"/>
      <c r="MHL25" s="263"/>
      <c r="MHM25" s="263"/>
      <c r="MHN25" s="263"/>
      <c r="MHO25" s="263"/>
      <c r="MHP25" s="263"/>
      <c r="MHQ25" s="263"/>
      <c r="MHR25" s="263"/>
      <c r="MHS25" s="263"/>
      <c r="MHT25" s="263"/>
      <c r="MHU25" s="263"/>
      <c r="MHV25" s="263"/>
      <c r="MHW25" s="263"/>
      <c r="MHX25" s="263"/>
      <c r="MHY25" s="263"/>
      <c r="MHZ25" s="263"/>
      <c r="MIA25" s="263"/>
      <c r="MIB25" s="263"/>
      <c r="MIC25" s="263"/>
      <c r="MID25" s="263"/>
      <c r="MIE25" s="263"/>
      <c r="MIF25" s="263"/>
      <c r="MIG25" s="263"/>
      <c r="MIH25" s="263"/>
      <c r="MII25" s="263"/>
      <c r="MIJ25" s="263"/>
      <c r="MIK25" s="263"/>
      <c r="MIL25" s="263"/>
      <c r="MIM25" s="263"/>
      <c r="MIN25" s="263"/>
      <c r="MIO25" s="263"/>
      <c r="MIP25" s="263"/>
      <c r="MIQ25" s="263"/>
      <c r="MIR25" s="263"/>
      <c r="MIS25" s="263"/>
      <c r="MIT25" s="263"/>
      <c r="MIU25" s="263"/>
      <c r="MIV25" s="263"/>
      <c r="MIW25" s="263"/>
      <c r="MIX25" s="263"/>
      <c r="MIY25" s="263"/>
      <c r="MIZ25" s="263"/>
      <c r="MJA25" s="263"/>
      <c r="MJB25" s="263"/>
      <c r="MJC25" s="263"/>
      <c r="MJD25" s="263"/>
      <c r="MJE25" s="263"/>
      <c r="MJF25" s="263"/>
      <c r="MJG25" s="263"/>
      <c r="MJH25" s="263"/>
      <c r="MJI25" s="263"/>
      <c r="MJJ25" s="263"/>
      <c r="MJK25" s="263"/>
      <c r="MJL25" s="263"/>
      <c r="MJM25" s="263"/>
      <c r="MJN25" s="263"/>
      <c r="MJO25" s="263"/>
      <c r="MJP25" s="263"/>
      <c r="MJQ25" s="263"/>
      <c r="MJR25" s="263"/>
      <c r="MJS25" s="263"/>
      <c r="MJT25" s="263"/>
      <c r="MJU25" s="263"/>
      <c r="MJV25" s="263"/>
      <c r="MJW25" s="263"/>
      <c r="MJX25" s="263"/>
      <c r="MJY25" s="263"/>
      <c r="MJZ25" s="263"/>
      <c r="MKA25" s="263"/>
      <c r="MKB25" s="263"/>
      <c r="MKC25" s="263"/>
      <c r="MKD25" s="263"/>
      <c r="MKE25" s="263"/>
      <c r="MKF25" s="263"/>
      <c r="MKG25" s="263"/>
      <c r="MKH25" s="263"/>
      <c r="MKI25" s="263"/>
      <c r="MKJ25" s="263"/>
      <c r="MKK25" s="263"/>
      <c r="MKL25" s="263"/>
      <c r="MKM25" s="263"/>
      <c r="MKN25" s="263"/>
      <c r="MKO25" s="263"/>
      <c r="MKP25" s="263"/>
      <c r="MKQ25" s="263"/>
      <c r="MKR25" s="263"/>
      <c r="MKS25" s="263"/>
      <c r="MKT25" s="263"/>
      <c r="MKU25" s="263"/>
      <c r="MKV25" s="263"/>
      <c r="MKW25" s="263"/>
      <c r="MKX25" s="263"/>
      <c r="MKY25" s="263"/>
      <c r="MKZ25" s="263"/>
      <c r="MLA25" s="263"/>
      <c r="MLB25" s="263"/>
      <c r="MLC25" s="263"/>
      <c r="MLD25" s="263"/>
      <c r="MLE25" s="263"/>
      <c r="MLF25" s="263"/>
      <c r="MLG25" s="263"/>
      <c r="MLH25" s="263"/>
      <c r="MLI25" s="263"/>
      <c r="MLJ25" s="263"/>
      <c r="MLK25" s="263"/>
      <c r="MLL25" s="263"/>
      <c r="MLM25" s="263"/>
      <c r="MLN25" s="263"/>
      <c r="MLO25" s="263"/>
      <c r="MLP25" s="263"/>
      <c r="MLQ25" s="263"/>
      <c r="MLR25" s="263"/>
      <c r="MLS25" s="263"/>
      <c r="MLT25" s="263"/>
      <c r="MLU25" s="263"/>
      <c r="MLV25" s="263"/>
      <c r="MLW25" s="263"/>
      <c r="MLX25" s="263"/>
      <c r="MLY25" s="263"/>
      <c r="MLZ25" s="263"/>
      <c r="MMA25" s="263"/>
      <c r="MMB25" s="263"/>
      <c r="MMC25" s="263"/>
      <c r="MMD25" s="263"/>
      <c r="MME25" s="263"/>
      <c r="MMF25" s="263"/>
      <c r="MMG25" s="263"/>
      <c r="MMH25" s="263"/>
      <c r="MMI25" s="263"/>
      <c r="MMJ25" s="263"/>
      <c r="MMK25" s="263"/>
      <c r="MML25" s="263"/>
      <c r="MMM25" s="263"/>
      <c r="MMN25" s="263"/>
      <c r="MMO25" s="263"/>
      <c r="MMP25" s="263"/>
      <c r="MMQ25" s="263"/>
      <c r="MMR25" s="263"/>
      <c r="MMS25" s="263"/>
      <c r="MMT25" s="263"/>
      <c r="MMU25" s="263"/>
      <c r="MMV25" s="263"/>
      <c r="MMW25" s="263"/>
      <c r="MMX25" s="263"/>
      <c r="MMY25" s="263"/>
      <c r="MMZ25" s="263"/>
      <c r="MNA25" s="263"/>
      <c r="MNB25" s="263"/>
      <c r="MNC25" s="263"/>
      <c r="MND25" s="263"/>
      <c r="MNE25" s="263"/>
      <c r="MNF25" s="263"/>
      <c r="MNG25" s="263"/>
      <c r="MNH25" s="263"/>
      <c r="MNI25" s="263"/>
      <c r="MNJ25" s="263"/>
      <c r="MNK25" s="263"/>
      <c r="MNL25" s="263"/>
      <c r="MNM25" s="263"/>
      <c r="MNN25" s="263"/>
      <c r="MNO25" s="263"/>
      <c r="MNP25" s="263"/>
      <c r="MNQ25" s="263"/>
      <c r="MNR25" s="263"/>
      <c r="MNS25" s="263"/>
      <c r="MNT25" s="263"/>
      <c r="MNU25" s="263"/>
      <c r="MNV25" s="263"/>
      <c r="MNW25" s="263"/>
      <c r="MNX25" s="263"/>
      <c r="MNY25" s="263"/>
      <c r="MNZ25" s="263"/>
      <c r="MOA25" s="263"/>
      <c r="MOB25" s="263"/>
      <c r="MOC25" s="263"/>
      <c r="MOD25" s="263"/>
      <c r="MOE25" s="263"/>
      <c r="MOF25" s="263"/>
      <c r="MOG25" s="263"/>
      <c r="MOH25" s="263"/>
      <c r="MOI25" s="263"/>
      <c r="MOJ25" s="263"/>
      <c r="MOK25" s="263"/>
      <c r="MOL25" s="263"/>
      <c r="MOM25" s="263"/>
      <c r="MON25" s="263"/>
      <c r="MOO25" s="263"/>
      <c r="MOP25" s="263"/>
      <c r="MOQ25" s="263"/>
      <c r="MOR25" s="263"/>
      <c r="MOS25" s="263"/>
      <c r="MOT25" s="263"/>
      <c r="MOU25" s="263"/>
      <c r="MOV25" s="263"/>
      <c r="MOW25" s="263"/>
      <c r="MOX25" s="263"/>
      <c r="MOY25" s="263"/>
      <c r="MOZ25" s="263"/>
      <c r="MPA25" s="263"/>
      <c r="MPB25" s="263"/>
      <c r="MPC25" s="263"/>
      <c r="MPD25" s="263"/>
      <c r="MPE25" s="263"/>
      <c r="MPF25" s="263"/>
      <c r="MPG25" s="263"/>
      <c r="MPH25" s="263"/>
      <c r="MPI25" s="263"/>
      <c r="MPJ25" s="263"/>
      <c r="MPK25" s="263"/>
      <c r="MPL25" s="263"/>
      <c r="MPM25" s="263"/>
      <c r="MPN25" s="263"/>
      <c r="MPO25" s="263"/>
      <c r="MPP25" s="263"/>
      <c r="MPQ25" s="263"/>
      <c r="MPR25" s="263"/>
      <c r="MPS25" s="263"/>
      <c r="MPT25" s="263"/>
      <c r="MPU25" s="263"/>
      <c r="MPV25" s="263"/>
      <c r="MPW25" s="263"/>
      <c r="MPX25" s="263"/>
      <c r="MPY25" s="263"/>
      <c r="MPZ25" s="263"/>
      <c r="MQA25" s="263"/>
      <c r="MQB25" s="263"/>
      <c r="MQC25" s="263"/>
      <c r="MQD25" s="263"/>
      <c r="MQE25" s="263"/>
      <c r="MQF25" s="263"/>
      <c r="MQG25" s="263"/>
      <c r="MQH25" s="263"/>
      <c r="MQI25" s="263"/>
      <c r="MQJ25" s="263"/>
      <c r="MQK25" s="263"/>
      <c r="MQL25" s="263"/>
      <c r="MQM25" s="263"/>
      <c r="MQN25" s="263"/>
      <c r="MQO25" s="263"/>
      <c r="MQP25" s="263"/>
      <c r="MQQ25" s="263"/>
      <c r="MQR25" s="263"/>
      <c r="MQS25" s="263"/>
      <c r="MQT25" s="263"/>
      <c r="MQU25" s="263"/>
      <c r="MQV25" s="263"/>
      <c r="MQW25" s="263"/>
      <c r="MQX25" s="263"/>
      <c r="MQY25" s="263"/>
      <c r="MQZ25" s="263"/>
      <c r="MRA25" s="263"/>
      <c r="MRB25" s="263"/>
      <c r="MRC25" s="263"/>
      <c r="MRD25" s="263"/>
      <c r="MRE25" s="263"/>
      <c r="MRF25" s="263"/>
      <c r="MRG25" s="263"/>
      <c r="MRH25" s="263"/>
      <c r="MRI25" s="263"/>
      <c r="MRJ25" s="263"/>
      <c r="MRK25" s="263"/>
      <c r="MRL25" s="263"/>
      <c r="MRM25" s="263"/>
      <c r="MRN25" s="263"/>
      <c r="MRO25" s="263"/>
      <c r="MRP25" s="263"/>
      <c r="MRQ25" s="263"/>
      <c r="MRR25" s="263"/>
      <c r="MRS25" s="263"/>
      <c r="MRT25" s="263"/>
      <c r="MRU25" s="263"/>
      <c r="MRV25" s="263"/>
      <c r="MRW25" s="263"/>
      <c r="MRX25" s="263"/>
      <c r="MRY25" s="263"/>
      <c r="MRZ25" s="263"/>
      <c r="MSA25" s="263"/>
      <c r="MSB25" s="263"/>
      <c r="MSC25" s="263"/>
      <c r="MSD25" s="263"/>
      <c r="MSE25" s="263"/>
      <c r="MSF25" s="263"/>
      <c r="MSG25" s="263"/>
      <c r="MSH25" s="263"/>
      <c r="MSI25" s="263"/>
      <c r="MSJ25" s="263"/>
      <c r="MSK25" s="263"/>
      <c r="MSL25" s="263"/>
      <c r="MSM25" s="263"/>
      <c r="MSN25" s="263"/>
      <c r="MSO25" s="263"/>
      <c r="MSP25" s="263"/>
      <c r="MSQ25" s="263"/>
      <c r="MSR25" s="263"/>
      <c r="MSS25" s="263"/>
      <c r="MST25" s="263"/>
      <c r="MSU25" s="263"/>
      <c r="MSV25" s="263"/>
      <c r="MSW25" s="263"/>
      <c r="MSX25" s="263"/>
      <c r="MSY25" s="263"/>
      <c r="MSZ25" s="263"/>
      <c r="MTA25" s="263"/>
      <c r="MTB25" s="263"/>
      <c r="MTC25" s="263"/>
      <c r="MTD25" s="263"/>
      <c r="MTE25" s="263"/>
      <c r="MTF25" s="263"/>
      <c r="MTG25" s="263"/>
      <c r="MTH25" s="263"/>
      <c r="MTI25" s="263"/>
      <c r="MTJ25" s="263"/>
      <c r="MTK25" s="263"/>
      <c r="MTL25" s="263"/>
      <c r="MTM25" s="263"/>
      <c r="MTN25" s="263"/>
      <c r="MTO25" s="263"/>
      <c r="MTP25" s="263"/>
      <c r="MTQ25" s="263"/>
      <c r="MTR25" s="263"/>
      <c r="MTS25" s="263"/>
      <c r="MTT25" s="263"/>
      <c r="MTU25" s="263"/>
      <c r="MTV25" s="263"/>
      <c r="MTW25" s="263"/>
      <c r="MTX25" s="263"/>
      <c r="MTY25" s="263"/>
      <c r="MTZ25" s="263"/>
      <c r="MUA25" s="263"/>
      <c r="MUB25" s="263"/>
      <c r="MUC25" s="263"/>
      <c r="MUD25" s="263"/>
      <c r="MUE25" s="263"/>
      <c r="MUF25" s="263"/>
      <c r="MUG25" s="263"/>
      <c r="MUH25" s="263"/>
      <c r="MUI25" s="263"/>
      <c r="MUJ25" s="263"/>
      <c r="MUK25" s="263"/>
      <c r="MUL25" s="263"/>
      <c r="MUM25" s="263"/>
      <c r="MUN25" s="263"/>
      <c r="MUO25" s="263"/>
      <c r="MUP25" s="263"/>
      <c r="MUQ25" s="263"/>
      <c r="MUR25" s="263"/>
      <c r="MUS25" s="263"/>
      <c r="MUT25" s="263"/>
      <c r="MUU25" s="263"/>
      <c r="MUV25" s="263"/>
      <c r="MUW25" s="263"/>
      <c r="MUX25" s="263"/>
      <c r="MUY25" s="263"/>
      <c r="MUZ25" s="263"/>
      <c r="MVA25" s="263"/>
      <c r="MVB25" s="263"/>
      <c r="MVC25" s="263"/>
      <c r="MVD25" s="263"/>
      <c r="MVE25" s="263"/>
      <c r="MVF25" s="263"/>
      <c r="MVG25" s="263"/>
      <c r="MVH25" s="263"/>
      <c r="MVI25" s="263"/>
      <c r="MVJ25" s="263"/>
      <c r="MVK25" s="263"/>
      <c r="MVL25" s="263"/>
      <c r="MVM25" s="263"/>
      <c r="MVN25" s="263"/>
      <c r="MVO25" s="263"/>
      <c r="MVP25" s="263"/>
      <c r="MVQ25" s="263"/>
      <c r="MVR25" s="263"/>
      <c r="MVS25" s="263"/>
      <c r="MVT25" s="263"/>
      <c r="MVU25" s="263"/>
      <c r="MVV25" s="263"/>
      <c r="MVW25" s="263"/>
      <c r="MVX25" s="263"/>
      <c r="MVY25" s="263"/>
      <c r="MVZ25" s="263"/>
      <c r="MWA25" s="263"/>
      <c r="MWB25" s="263"/>
      <c r="MWC25" s="263"/>
      <c r="MWD25" s="263"/>
      <c r="MWE25" s="263"/>
      <c r="MWF25" s="263"/>
      <c r="MWG25" s="263"/>
      <c r="MWH25" s="263"/>
      <c r="MWI25" s="263"/>
      <c r="MWJ25" s="263"/>
      <c r="MWK25" s="263"/>
      <c r="MWL25" s="263"/>
      <c r="MWM25" s="263"/>
      <c r="MWN25" s="263"/>
      <c r="MWO25" s="263"/>
      <c r="MWP25" s="263"/>
      <c r="MWQ25" s="263"/>
      <c r="MWR25" s="263"/>
      <c r="MWS25" s="263"/>
      <c r="MWT25" s="263"/>
      <c r="MWU25" s="263"/>
      <c r="MWV25" s="263"/>
      <c r="MWW25" s="263"/>
      <c r="MWX25" s="263"/>
      <c r="MWY25" s="263"/>
      <c r="MWZ25" s="263"/>
      <c r="MXA25" s="263"/>
      <c r="MXB25" s="263"/>
      <c r="MXC25" s="263"/>
      <c r="MXD25" s="263"/>
      <c r="MXE25" s="263"/>
      <c r="MXF25" s="263"/>
      <c r="MXG25" s="263"/>
      <c r="MXH25" s="263"/>
      <c r="MXI25" s="263"/>
      <c r="MXJ25" s="263"/>
      <c r="MXK25" s="263"/>
      <c r="MXL25" s="263"/>
      <c r="MXM25" s="263"/>
      <c r="MXN25" s="263"/>
      <c r="MXO25" s="263"/>
      <c r="MXP25" s="263"/>
      <c r="MXQ25" s="263"/>
      <c r="MXR25" s="263"/>
      <c r="MXS25" s="263"/>
      <c r="MXT25" s="263"/>
      <c r="MXU25" s="263"/>
      <c r="MXV25" s="263"/>
      <c r="MXW25" s="263"/>
      <c r="MXX25" s="263"/>
      <c r="MXY25" s="263"/>
      <c r="MXZ25" s="263"/>
      <c r="MYA25" s="263"/>
      <c r="MYB25" s="263"/>
      <c r="MYC25" s="263"/>
      <c r="MYD25" s="263"/>
      <c r="MYE25" s="263"/>
      <c r="MYF25" s="263"/>
      <c r="MYG25" s="263"/>
      <c r="MYH25" s="263"/>
      <c r="MYI25" s="263"/>
      <c r="MYJ25" s="263"/>
      <c r="MYK25" s="263"/>
      <c r="MYL25" s="263"/>
      <c r="MYM25" s="263"/>
      <c r="MYN25" s="263"/>
      <c r="MYO25" s="263"/>
      <c r="MYP25" s="263"/>
      <c r="MYQ25" s="263"/>
      <c r="MYR25" s="263"/>
      <c r="MYS25" s="263"/>
      <c r="MYT25" s="263"/>
      <c r="MYU25" s="263"/>
      <c r="MYV25" s="263"/>
      <c r="MYW25" s="263"/>
      <c r="MYX25" s="263"/>
      <c r="MYY25" s="263"/>
      <c r="MYZ25" s="263"/>
      <c r="MZA25" s="263"/>
      <c r="MZB25" s="263"/>
      <c r="MZC25" s="263"/>
      <c r="MZD25" s="263"/>
      <c r="MZE25" s="263"/>
      <c r="MZF25" s="263"/>
      <c r="MZG25" s="263"/>
      <c r="MZH25" s="263"/>
      <c r="MZI25" s="263"/>
      <c r="MZJ25" s="263"/>
      <c r="MZK25" s="263"/>
      <c r="MZL25" s="263"/>
      <c r="MZM25" s="263"/>
      <c r="MZN25" s="263"/>
      <c r="MZO25" s="263"/>
      <c r="MZP25" s="263"/>
      <c r="MZQ25" s="263"/>
      <c r="MZR25" s="263"/>
      <c r="MZS25" s="263"/>
      <c r="MZT25" s="263"/>
      <c r="MZU25" s="263"/>
      <c r="MZV25" s="263"/>
      <c r="MZW25" s="263"/>
      <c r="MZX25" s="263"/>
      <c r="MZY25" s="263"/>
      <c r="MZZ25" s="263"/>
      <c r="NAA25" s="263"/>
      <c r="NAB25" s="263"/>
      <c r="NAC25" s="263"/>
      <c r="NAD25" s="263"/>
      <c r="NAE25" s="263"/>
      <c r="NAF25" s="263"/>
      <c r="NAG25" s="263"/>
      <c r="NAH25" s="263"/>
      <c r="NAI25" s="263"/>
      <c r="NAJ25" s="263"/>
      <c r="NAK25" s="263"/>
      <c r="NAL25" s="263"/>
      <c r="NAM25" s="263"/>
      <c r="NAN25" s="263"/>
      <c r="NAO25" s="263"/>
      <c r="NAP25" s="263"/>
      <c r="NAQ25" s="263"/>
      <c r="NAR25" s="263"/>
      <c r="NAS25" s="263"/>
      <c r="NAT25" s="263"/>
      <c r="NAU25" s="263"/>
      <c r="NAV25" s="263"/>
      <c r="NAW25" s="263"/>
      <c r="NAX25" s="263"/>
      <c r="NAY25" s="263"/>
      <c r="NAZ25" s="263"/>
      <c r="NBA25" s="263"/>
      <c r="NBB25" s="263"/>
      <c r="NBC25" s="263"/>
      <c r="NBD25" s="263"/>
      <c r="NBE25" s="263"/>
      <c r="NBF25" s="263"/>
      <c r="NBG25" s="263"/>
      <c r="NBH25" s="263"/>
      <c r="NBI25" s="263"/>
      <c r="NBJ25" s="263"/>
      <c r="NBK25" s="263"/>
      <c r="NBL25" s="263"/>
      <c r="NBM25" s="263"/>
      <c r="NBN25" s="263"/>
      <c r="NBO25" s="263"/>
      <c r="NBP25" s="263"/>
      <c r="NBQ25" s="263"/>
      <c r="NBR25" s="263"/>
      <c r="NBS25" s="263"/>
      <c r="NBT25" s="263"/>
      <c r="NBU25" s="263"/>
      <c r="NBV25" s="263"/>
      <c r="NBW25" s="263"/>
      <c r="NBX25" s="263"/>
      <c r="NBY25" s="263"/>
      <c r="NBZ25" s="263"/>
      <c r="NCA25" s="263"/>
      <c r="NCB25" s="263"/>
      <c r="NCC25" s="263"/>
      <c r="NCD25" s="263"/>
      <c r="NCE25" s="263"/>
      <c r="NCF25" s="263"/>
      <c r="NCG25" s="263"/>
      <c r="NCH25" s="263"/>
      <c r="NCI25" s="263"/>
      <c r="NCJ25" s="263"/>
      <c r="NCK25" s="263"/>
      <c r="NCL25" s="263"/>
      <c r="NCM25" s="263"/>
      <c r="NCN25" s="263"/>
      <c r="NCO25" s="263"/>
      <c r="NCP25" s="263"/>
      <c r="NCQ25" s="263"/>
      <c r="NCR25" s="263"/>
      <c r="NCS25" s="263"/>
      <c r="NCT25" s="263"/>
      <c r="NCU25" s="263"/>
      <c r="NCV25" s="263"/>
      <c r="NCW25" s="263"/>
      <c r="NCX25" s="263"/>
      <c r="NCY25" s="263"/>
      <c r="NCZ25" s="263"/>
      <c r="NDA25" s="263"/>
      <c r="NDB25" s="263"/>
      <c r="NDC25" s="263"/>
      <c r="NDD25" s="263"/>
      <c r="NDE25" s="263"/>
      <c r="NDF25" s="263"/>
      <c r="NDG25" s="263"/>
      <c r="NDH25" s="263"/>
      <c r="NDI25" s="263"/>
      <c r="NDJ25" s="263"/>
      <c r="NDK25" s="263"/>
      <c r="NDL25" s="263"/>
      <c r="NDM25" s="263"/>
      <c r="NDN25" s="263"/>
      <c r="NDO25" s="263"/>
      <c r="NDP25" s="263"/>
      <c r="NDQ25" s="263"/>
      <c r="NDR25" s="263"/>
      <c r="NDS25" s="263"/>
      <c r="NDT25" s="263"/>
      <c r="NDU25" s="263"/>
      <c r="NDV25" s="263"/>
      <c r="NDW25" s="263"/>
      <c r="NDX25" s="263"/>
      <c r="NDY25" s="263"/>
      <c r="NDZ25" s="263"/>
      <c r="NEA25" s="263"/>
      <c r="NEB25" s="263"/>
      <c r="NEC25" s="263"/>
      <c r="NED25" s="263"/>
      <c r="NEE25" s="263"/>
      <c r="NEF25" s="263"/>
      <c r="NEG25" s="263"/>
      <c r="NEH25" s="263"/>
      <c r="NEI25" s="263"/>
      <c r="NEJ25" s="263"/>
      <c r="NEK25" s="263"/>
      <c r="NEL25" s="263"/>
      <c r="NEM25" s="263"/>
      <c r="NEN25" s="263"/>
      <c r="NEO25" s="263"/>
      <c r="NEP25" s="263"/>
      <c r="NEQ25" s="263"/>
      <c r="NER25" s="263"/>
      <c r="NES25" s="263"/>
      <c r="NET25" s="263"/>
      <c r="NEU25" s="263"/>
      <c r="NEV25" s="263"/>
      <c r="NEW25" s="263"/>
      <c r="NEX25" s="263"/>
      <c r="NEY25" s="263"/>
      <c r="NEZ25" s="263"/>
      <c r="NFA25" s="263"/>
      <c r="NFB25" s="263"/>
      <c r="NFC25" s="263"/>
      <c r="NFD25" s="263"/>
      <c r="NFE25" s="263"/>
      <c r="NFF25" s="263"/>
      <c r="NFG25" s="263"/>
      <c r="NFH25" s="263"/>
      <c r="NFI25" s="263"/>
      <c r="NFJ25" s="263"/>
      <c r="NFK25" s="263"/>
      <c r="NFL25" s="263"/>
      <c r="NFM25" s="263"/>
      <c r="NFN25" s="263"/>
      <c r="NFO25" s="263"/>
      <c r="NFP25" s="263"/>
      <c r="NFQ25" s="263"/>
      <c r="NFR25" s="263"/>
      <c r="NFS25" s="263"/>
      <c r="NFT25" s="263"/>
      <c r="NFU25" s="263"/>
      <c r="NFV25" s="263"/>
      <c r="NFW25" s="263"/>
      <c r="NFX25" s="263"/>
      <c r="NFY25" s="263"/>
      <c r="NFZ25" s="263"/>
      <c r="NGA25" s="263"/>
      <c r="NGB25" s="263"/>
      <c r="NGC25" s="263"/>
      <c r="NGD25" s="263"/>
      <c r="NGE25" s="263"/>
      <c r="NGF25" s="263"/>
      <c r="NGG25" s="263"/>
      <c r="NGH25" s="263"/>
      <c r="NGI25" s="263"/>
      <c r="NGJ25" s="263"/>
      <c r="NGK25" s="263"/>
      <c r="NGL25" s="263"/>
      <c r="NGM25" s="263"/>
      <c r="NGN25" s="263"/>
      <c r="NGO25" s="263"/>
      <c r="NGP25" s="263"/>
      <c r="NGQ25" s="263"/>
      <c r="NGR25" s="263"/>
      <c r="NGS25" s="263"/>
      <c r="NGT25" s="263"/>
      <c r="NGU25" s="263"/>
      <c r="NGV25" s="263"/>
      <c r="NGW25" s="263"/>
      <c r="NGX25" s="263"/>
      <c r="NGY25" s="263"/>
      <c r="NGZ25" s="263"/>
      <c r="NHA25" s="263"/>
      <c r="NHB25" s="263"/>
      <c r="NHC25" s="263"/>
      <c r="NHD25" s="263"/>
      <c r="NHE25" s="263"/>
      <c r="NHF25" s="263"/>
      <c r="NHG25" s="263"/>
      <c r="NHH25" s="263"/>
      <c r="NHI25" s="263"/>
      <c r="NHJ25" s="263"/>
      <c r="NHK25" s="263"/>
      <c r="NHL25" s="263"/>
      <c r="NHM25" s="263"/>
      <c r="NHN25" s="263"/>
      <c r="NHO25" s="263"/>
      <c r="NHP25" s="263"/>
      <c r="NHQ25" s="263"/>
      <c r="NHR25" s="263"/>
      <c r="NHS25" s="263"/>
      <c r="NHT25" s="263"/>
      <c r="NHU25" s="263"/>
      <c r="NHV25" s="263"/>
      <c r="NHW25" s="263"/>
      <c r="NHX25" s="263"/>
      <c r="NHY25" s="263"/>
      <c r="NHZ25" s="263"/>
      <c r="NIA25" s="263"/>
      <c r="NIB25" s="263"/>
      <c r="NIC25" s="263"/>
      <c r="NID25" s="263"/>
      <c r="NIE25" s="263"/>
      <c r="NIF25" s="263"/>
      <c r="NIG25" s="263"/>
      <c r="NIH25" s="263"/>
      <c r="NII25" s="263"/>
      <c r="NIJ25" s="263"/>
      <c r="NIK25" s="263"/>
      <c r="NIL25" s="263"/>
      <c r="NIM25" s="263"/>
      <c r="NIN25" s="263"/>
      <c r="NIO25" s="263"/>
      <c r="NIP25" s="263"/>
      <c r="NIQ25" s="263"/>
      <c r="NIR25" s="263"/>
      <c r="NIS25" s="263"/>
      <c r="NIT25" s="263"/>
      <c r="NIU25" s="263"/>
      <c r="NIV25" s="263"/>
      <c r="NIW25" s="263"/>
      <c r="NIX25" s="263"/>
      <c r="NIY25" s="263"/>
      <c r="NIZ25" s="263"/>
      <c r="NJA25" s="263"/>
      <c r="NJB25" s="263"/>
      <c r="NJC25" s="263"/>
      <c r="NJD25" s="263"/>
      <c r="NJE25" s="263"/>
      <c r="NJF25" s="263"/>
      <c r="NJG25" s="263"/>
      <c r="NJH25" s="263"/>
      <c r="NJI25" s="263"/>
      <c r="NJJ25" s="263"/>
      <c r="NJK25" s="263"/>
      <c r="NJL25" s="263"/>
      <c r="NJM25" s="263"/>
      <c r="NJN25" s="263"/>
      <c r="NJO25" s="263"/>
      <c r="NJP25" s="263"/>
      <c r="NJQ25" s="263"/>
      <c r="NJR25" s="263"/>
      <c r="NJS25" s="263"/>
      <c r="NJT25" s="263"/>
      <c r="NJU25" s="263"/>
      <c r="NJV25" s="263"/>
      <c r="NJW25" s="263"/>
      <c r="NJX25" s="263"/>
      <c r="NJY25" s="263"/>
      <c r="NJZ25" s="263"/>
      <c r="NKA25" s="263"/>
      <c r="NKB25" s="263"/>
      <c r="NKC25" s="263"/>
      <c r="NKD25" s="263"/>
      <c r="NKE25" s="263"/>
      <c r="NKF25" s="263"/>
      <c r="NKG25" s="263"/>
      <c r="NKH25" s="263"/>
      <c r="NKI25" s="263"/>
      <c r="NKJ25" s="263"/>
      <c r="NKK25" s="263"/>
      <c r="NKL25" s="263"/>
      <c r="NKM25" s="263"/>
      <c r="NKN25" s="263"/>
      <c r="NKO25" s="263"/>
      <c r="NKP25" s="263"/>
      <c r="NKQ25" s="263"/>
      <c r="NKR25" s="263"/>
      <c r="NKS25" s="263"/>
      <c r="NKT25" s="263"/>
      <c r="NKU25" s="263"/>
      <c r="NKV25" s="263"/>
      <c r="NKW25" s="263"/>
      <c r="NKX25" s="263"/>
      <c r="NKY25" s="263"/>
      <c r="NKZ25" s="263"/>
      <c r="NLA25" s="263"/>
      <c r="NLB25" s="263"/>
      <c r="NLC25" s="263"/>
      <c r="NLD25" s="263"/>
      <c r="NLE25" s="263"/>
      <c r="NLF25" s="263"/>
      <c r="NLG25" s="263"/>
      <c r="NLH25" s="263"/>
      <c r="NLI25" s="263"/>
      <c r="NLJ25" s="263"/>
      <c r="NLK25" s="263"/>
      <c r="NLL25" s="263"/>
      <c r="NLM25" s="263"/>
      <c r="NLN25" s="263"/>
      <c r="NLO25" s="263"/>
      <c r="NLP25" s="263"/>
      <c r="NLQ25" s="263"/>
      <c r="NLR25" s="263"/>
      <c r="NLS25" s="263"/>
      <c r="NLT25" s="263"/>
      <c r="NLU25" s="263"/>
      <c r="NLV25" s="263"/>
      <c r="NLW25" s="263"/>
      <c r="NLX25" s="263"/>
      <c r="NLY25" s="263"/>
      <c r="NLZ25" s="263"/>
      <c r="NMA25" s="263"/>
      <c r="NMB25" s="263"/>
      <c r="NMC25" s="263"/>
      <c r="NMD25" s="263"/>
      <c r="NME25" s="263"/>
      <c r="NMF25" s="263"/>
      <c r="NMG25" s="263"/>
      <c r="NMH25" s="263"/>
      <c r="NMI25" s="263"/>
      <c r="NMJ25" s="263"/>
      <c r="NMK25" s="263"/>
      <c r="NML25" s="263"/>
      <c r="NMM25" s="263"/>
      <c r="NMN25" s="263"/>
      <c r="NMO25" s="263"/>
      <c r="NMP25" s="263"/>
      <c r="NMQ25" s="263"/>
      <c r="NMR25" s="263"/>
      <c r="NMS25" s="263"/>
      <c r="NMT25" s="263"/>
      <c r="NMU25" s="263"/>
      <c r="NMV25" s="263"/>
      <c r="NMW25" s="263"/>
      <c r="NMX25" s="263"/>
      <c r="NMY25" s="263"/>
      <c r="NMZ25" s="263"/>
      <c r="NNA25" s="263"/>
      <c r="NNB25" s="263"/>
      <c r="NNC25" s="263"/>
      <c r="NND25" s="263"/>
      <c r="NNE25" s="263"/>
      <c r="NNF25" s="263"/>
      <c r="NNG25" s="263"/>
      <c r="NNH25" s="263"/>
      <c r="NNI25" s="263"/>
      <c r="NNJ25" s="263"/>
      <c r="NNK25" s="263"/>
      <c r="NNL25" s="263"/>
      <c r="NNM25" s="263"/>
      <c r="NNN25" s="263"/>
      <c r="NNO25" s="263"/>
      <c r="NNP25" s="263"/>
      <c r="NNQ25" s="263"/>
      <c r="NNR25" s="263"/>
      <c r="NNS25" s="263"/>
      <c r="NNT25" s="263"/>
      <c r="NNU25" s="263"/>
      <c r="NNV25" s="263"/>
      <c r="NNW25" s="263"/>
      <c r="NNX25" s="263"/>
      <c r="NNY25" s="263"/>
      <c r="NNZ25" s="263"/>
      <c r="NOA25" s="263"/>
      <c r="NOB25" s="263"/>
      <c r="NOC25" s="263"/>
      <c r="NOD25" s="263"/>
      <c r="NOE25" s="263"/>
      <c r="NOF25" s="263"/>
      <c r="NOG25" s="263"/>
      <c r="NOH25" s="263"/>
      <c r="NOI25" s="263"/>
      <c r="NOJ25" s="263"/>
      <c r="NOK25" s="263"/>
      <c r="NOL25" s="263"/>
      <c r="NOM25" s="263"/>
      <c r="NON25" s="263"/>
      <c r="NOO25" s="263"/>
      <c r="NOP25" s="263"/>
      <c r="NOQ25" s="263"/>
      <c r="NOR25" s="263"/>
      <c r="NOS25" s="263"/>
      <c r="NOT25" s="263"/>
      <c r="NOU25" s="263"/>
      <c r="NOV25" s="263"/>
      <c r="NOW25" s="263"/>
      <c r="NOX25" s="263"/>
      <c r="NOY25" s="263"/>
      <c r="NOZ25" s="263"/>
      <c r="NPA25" s="263"/>
      <c r="NPB25" s="263"/>
      <c r="NPC25" s="263"/>
      <c r="NPD25" s="263"/>
      <c r="NPE25" s="263"/>
      <c r="NPF25" s="263"/>
      <c r="NPG25" s="263"/>
      <c r="NPH25" s="263"/>
      <c r="NPI25" s="263"/>
      <c r="NPJ25" s="263"/>
      <c r="NPK25" s="263"/>
      <c r="NPL25" s="263"/>
      <c r="NPM25" s="263"/>
      <c r="NPN25" s="263"/>
      <c r="NPO25" s="263"/>
      <c r="NPP25" s="263"/>
      <c r="NPQ25" s="263"/>
      <c r="NPR25" s="263"/>
      <c r="NPS25" s="263"/>
      <c r="NPT25" s="263"/>
      <c r="NPU25" s="263"/>
      <c r="NPV25" s="263"/>
      <c r="NPW25" s="263"/>
      <c r="NPX25" s="263"/>
      <c r="NPY25" s="263"/>
      <c r="NPZ25" s="263"/>
      <c r="NQA25" s="263"/>
      <c r="NQB25" s="263"/>
      <c r="NQC25" s="263"/>
      <c r="NQD25" s="263"/>
      <c r="NQE25" s="263"/>
      <c r="NQF25" s="263"/>
      <c r="NQG25" s="263"/>
      <c r="NQH25" s="263"/>
      <c r="NQI25" s="263"/>
      <c r="NQJ25" s="263"/>
      <c r="NQK25" s="263"/>
      <c r="NQL25" s="263"/>
      <c r="NQM25" s="263"/>
      <c r="NQN25" s="263"/>
      <c r="NQO25" s="263"/>
      <c r="NQP25" s="263"/>
      <c r="NQQ25" s="263"/>
      <c r="NQR25" s="263"/>
      <c r="NQS25" s="263"/>
      <c r="NQT25" s="263"/>
      <c r="NQU25" s="263"/>
      <c r="NQV25" s="263"/>
      <c r="NQW25" s="263"/>
      <c r="NQX25" s="263"/>
      <c r="NQY25" s="263"/>
      <c r="NQZ25" s="263"/>
      <c r="NRA25" s="263"/>
      <c r="NRB25" s="263"/>
      <c r="NRC25" s="263"/>
      <c r="NRD25" s="263"/>
      <c r="NRE25" s="263"/>
      <c r="NRF25" s="263"/>
      <c r="NRG25" s="263"/>
      <c r="NRH25" s="263"/>
      <c r="NRI25" s="263"/>
      <c r="NRJ25" s="263"/>
      <c r="NRK25" s="263"/>
      <c r="NRL25" s="263"/>
      <c r="NRM25" s="263"/>
      <c r="NRN25" s="263"/>
      <c r="NRO25" s="263"/>
      <c r="NRP25" s="263"/>
      <c r="NRQ25" s="263"/>
      <c r="NRR25" s="263"/>
      <c r="NRS25" s="263"/>
      <c r="NRT25" s="263"/>
      <c r="NRU25" s="263"/>
      <c r="NRV25" s="263"/>
      <c r="NRW25" s="263"/>
      <c r="NRX25" s="263"/>
      <c r="NRY25" s="263"/>
      <c r="NRZ25" s="263"/>
      <c r="NSA25" s="263"/>
      <c r="NSB25" s="263"/>
      <c r="NSC25" s="263"/>
      <c r="NSD25" s="263"/>
      <c r="NSE25" s="263"/>
      <c r="NSF25" s="263"/>
      <c r="NSG25" s="263"/>
      <c r="NSH25" s="263"/>
      <c r="NSI25" s="263"/>
      <c r="NSJ25" s="263"/>
      <c r="NSK25" s="263"/>
      <c r="NSL25" s="263"/>
      <c r="NSM25" s="263"/>
      <c r="NSN25" s="263"/>
      <c r="NSO25" s="263"/>
      <c r="NSP25" s="263"/>
      <c r="NSQ25" s="263"/>
      <c r="NSR25" s="263"/>
      <c r="NSS25" s="263"/>
      <c r="NST25" s="263"/>
      <c r="NSU25" s="263"/>
      <c r="NSV25" s="263"/>
      <c r="NSW25" s="263"/>
      <c r="NSX25" s="263"/>
      <c r="NSY25" s="263"/>
      <c r="NSZ25" s="263"/>
      <c r="NTA25" s="263"/>
      <c r="NTB25" s="263"/>
      <c r="NTC25" s="263"/>
      <c r="NTD25" s="263"/>
      <c r="NTE25" s="263"/>
      <c r="NTF25" s="263"/>
      <c r="NTG25" s="263"/>
      <c r="NTH25" s="263"/>
      <c r="NTI25" s="263"/>
      <c r="NTJ25" s="263"/>
      <c r="NTK25" s="263"/>
      <c r="NTL25" s="263"/>
      <c r="NTM25" s="263"/>
      <c r="NTN25" s="263"/>
      <c r="NTO25" s="263"/>
      <c r="NTP25" s="263"/>
      <c r="NTQ25" s="263"/>
      <c r="NTR25" s="263"/>
      <c r="NTS25" s="263"/>
      <c r="NTT25" s="263"/>
      <c r="NTU25" s="263"/>
      <c r="NTV25" s="263"/>
      <c r="NTW25" s="263"/>
      <c r="NTX25" s="263"/>
      <c r="NTY25" s="263"/>
      <c r="NTZ25" s="263"/>
      <c r="NUA25" s="263"/>
      <c r="NUB25" s="263"/>
      <c r="NUC25" s="263"/>
      <c r="NUD25" s="263"/>
      <c r="NUE25" s="263"/>
      <c r="NUF25" s="263"/>
      <c r="NUG25" s="263"/>
      <c r="NUH25" s="263"/>
      <c r="NUI25" s="263"/>
      <c r="NUJ25" s="263"/>
      <c r="NUK25" s="263"/>
      <c r="NUL25" s="263"/>
      <c r="NUM25" s="263"/>
      <c r="NUN25" s="263"/>
      <c r="NUO25" s="263"/>
      <c r="NUP25" s="263"/>
      <c r="NUQ25" s="263"/>
      <c r="NUR25" s="263"/>
      <c r="NUS25" s="263"/>
      <c r="NUT25" s="263"/>
      <c r="NUU25" s="263"/>
      <c r="NUV25" s="263"/>
      <c r="NUW25" s="263"/>
      <c r="NUX25" s="263"/>
      <c r="NUY25" s="263"/>
      <c r="NUZ25" s="263"/>
      <c r="NVA25" s="263"/>
      <c r="NVB25" s="263"/>
      <c r="NVC25" s="263"/>
      <c r="NVD25" s="263"/>
      <c r="NVE25" s="263"/>
      <c r="NVF25" s="263"/>
      <c r="NVG25" s="263"/>
      <c r="NVH25" s="263"/>
      <c r="NVI25" s="263"/>
      <c r="NVJ25" s="263"/>
      <c r="NVK25" s="263"/>
      <c r="NVL25" s="263"/>
      <c r="NVM25" s="263"/>
      <c r="NVN25" s="263"/>
      <c r="NVO25" s="263"/>
      <c r="NVP25" s="263"/>
      <c r="NVQ25" s="263"/>
      <c r="NVR25" s="263"/>
      <c r="NVS25" s="263"/>
      <c r="NVT25" s="263"/>
      <c r="NVU25" s="263"/>
      <c r="NVV25" s="263"/>
      <c r="NVW25" s="263"/>
      <c r="NVX25" s="263"/>
      <c r="NVY25" s="263"/>
      <c r="NVZ25" s="263"/>
      <c r="NWA25" s="263"/>
      <c r="NWB25" s="263"/>
      <c r="NWC25" s="263"/>
      <c r="NWD25" s="263"/>
      <c r="NWE25" s="263"/>
      <c r="NWF25" s="263"/>
      <c r="NWG25" s="263"/>
      <c r="NWH25" s="263"/>
      <c r="NWI25" s="263"/>
      <c r="NWJ25" s="263"/>
      <c r="NWK25" s="263"/>
      <c r="NWL25" s="263"/>
      <c r="NWM25" s="263"/>
      <c r="NWN25" s="263"/>
      <c r="NWO25" s="263"/>
      <c r="NWP25" s="263"/>
      <c r="NWQ25" s="263"/>
      <c r="NWR25" s="263"/>
      <c r="NWS25" s="263"/>
      <c r="NWT25" s="263"/>
      <c r="NWU25" s="263"/>
      <c r="NWV25" s="263"/>
      <c r="NWW25" s="263"/>
      <c r="NWX25" s="263"/>
      <c r="NWY25" s="263"/>
      <c r="NWZ25" s="263"/>
      <c r="NXA25" s="263"/>
      <c r="NXB25" s="263"/>
      <c r="NXC25" s="263"/>
      <c r="NXD25" s="263"/>
      <c r="NXE25" s="263"/>
      <c r="NXF25" s="263"/>
      <c r="NXG25" s="263"/>
      <c r="NXH25" s="263"/>
      <c r="NXI25" s="263"/>
      <c r="NXJ25" s="263"/>
      <c r="NXK25" s="263"/>
      <c r="NXL25" s="263"/>
      <c r="NXM25" s="263"/>
      <c r="NXN25" s="263"/>
      <c r="NXO25" s="263"/>
      <c r="NXP25" s="263"/>
      <c r="NXQ25" s="263"/>
      <c r="NXR25" s="263"/>
      <c r="NXS25" s="263"/>
      <c r="NXT25" s="263"/>
      <c r="NXU25" s="263"/>
      <c r="NXV25" s="263"/>
      <c r="NXW25" s="263"/>
      <c r="NXX25" s="263"/>
      <c r="NXY25" s="263"/>
      <c r="NXZ25" s="263"/>
      <c r="NYA25" s="263"/>
      <c r="NYB25" s="263"/>
      <c r="NYC25" s="263"/>
      <c r="NYD25" s="263"/>
      <c r="NYE25" s="263"/>
      <c r="NYF25" s="263"/>
      <c r="NYG25" s="263"/>
      <c r="NYH25" s="263"/>
      <c r="NYI25" s="263"/>
      <c r="NYJ25" s="263"/>
      <c r="NYK25" s="263"/>
      <c r="NYL25" s="263"/>
      <c r="NYM25" s="263"/>
      <c r="NYN25" s="263"/>
      <c r="NYO25" s="263"/>
      <c r="NYP25" s="263"/>
      <c r="NYQ25" s="263"/>
      <c r="NYR25" s="263"/>
      <c r="NYS25" s="263"/>
      <c r="NYT25" s="263"/>
      <c r="NYU25" s="263"/>
      <c r="NYV25" s="263"/>
      <c r="NYW25" s="263"/>
      <c r="NYX25" s="263"/>
      <c r="NYY25" s="263"/>
      <c r="NYZ25" s="263"/>
      <c r="NZA25" s="263"/>
      <c r="NZB25" s="263"/>
      <c r="NZC25" s="263"/>
      <c r="NZD25" s="263"/>
      <c r="NZE25" s="263"/>
      <c r="NZF25" s="263"/>
      <c r="NZG25" s="263"/>
      <c r="NZH25" s="263"/>
      <c r="NZI25" s="263"/>
      <c r="NZJ25" s="263"/>
      <c r="NZK25" s="263"/>
      <c r="NZL25" s="263"/>
      <c r="NZM25" s="263"/>
      <c r="NZN25" s="263"/>
      <c r="NZO25" s="263"/>
      <c r="NZP25" s="263"/>
      <c r="NZQ25" s="263"/>
      <c r="NZR25" s="263"/>
      <c r="NZS25" s="263"/>
      <c r="NZT25" s="263"/>
      <c r="NZU25" s="263"/>
      <c r="NZV25" s="263"/>
      <c r="NZW25" s="263"/>
      <c r="NZX25" s="263"/>
      <c r="NZY25" s="263"/>
      <c r="NZZ25" s="263"/>
      <c r="OAA25" s="263"/>
      <c r="OAB25" s="263"/>
      <c r="OAC25" s="263"/>
      <c r="OAD25" s="263"/>
      <c r="OAE25" s="263"/>
      <c r="OAF25" s="263"/>
      <c r="OAG25" s="263"/>
      <c r="OAH25" s="263"/>
      <c r="OAI25" s="263"/>
      <c r="OAJ25" s="263"/>
      <c r="OAK25" s="263"/>
      <c r="OAL25" s="263"/>
      <c r="OAM25" s="263"/>
      <c r="OAN25" s="263"/>
      <c r="OAO25" s="263"/>
      <c r="OAP25" s="263"/>
      <c r="OAQ25" s="263"/>
      <c r="OAR25" s="263"/>
      <c r="OAS25" s="263"/>
      <c r="OAT25" s="263"/>
      <c r="OAU25" s="263"/>
      <c r="OAV25" s="263"/>
      <c r="OAW25" s="263"/>
      <c r="OAX25" s="263"/>
      <c r="OAY25" s="263"/>
      <c r="OAZ25" s="263"/>
      <c r="OBA25" s="263"/>
      <c r="OBB25" s="263"/>
      <c r="OBC25" s="263"/>
      <c r="OBD25" s="263"/>
      <c r="OBE25" s="263"/>
      <c r="OBF25" s="263"/>
      <c r="OBG25" s="263"/>
      <c r="OBH25" s="263"/>
      <c r="OBI25" s="263"/>
      <c r="OBJ25" s="263"/>
      <c r="OBK25" s="263"/>
      <c r="OBL25" s="263"/>
      <c r="OBM25" s="263"/>
      <c r="OBN25" s="263"/>
      <c r="OBO25" s="263"/>
      <c r="OBP25" s="263"/>
      <c r="OBQ25" s="263"/>
      <c r="OBR25" s="263"/>
      <c r="OBS25" s="263"/>
      <c r="OBT25" s="263"/>
      <c r="OBU25" s="263"/>
      <c r="OBV25" s="263"/>
      <c r="OBW25" s="263"/>
      <c r="OBX25" s="263"/>
      <c r="OBY25" s="263"/>
      <c r="OBZ25" s="263"/>
      <c r="OCA25" s="263"/>
      <c r="OCB25" s="263"/>
      <c r="OCC25" s="263"/>
      <c r="OCD25" s="263"/>
      <c r="OCE25" s="263"/>
      <c r="OCF25" s="263"/>
      <c r="OCG25" s="263"/>
      <c r="OCH25" s="263"/>
      <c r="OCI25" s="263"/>
      <c r="OCJ25" s="263"/>
      <c r="OCK25" s="263"/>
      <c r="OCL25" s="263"/>
      <c r="OCM25" s="263"/>
      <c r="OCN25" s="263"/>
      <c r="OCO25" s="263"/>
      <c r="OCP25" s="263"/>
      <c r="OCQ25" s="263"/>
      <c r="OCR25" s="263"/>
      <c r="OCS25" s="263"/>
      <c r="OCT25" s="263"/>
      <c r="OCU25" s="263"/>
      <c r="OCV25" s="263"/>
      <c r="OCW25" s="263"/>
      <c r="OCX25" s="263"/>
      <c r="OCY25" s="263"/>
      <c r="OCZ25" s="263"/>
      <c r="ODA25" s="263"/>
      <c r="ODB25" s="263"/>
      <c r="ODC25" s="263"/>
      <c r="ODD25" s="263"/>
      <c r="ODE25" s="263"/>
      <c r="ODF25" s="263"/>
      <c r="ODG25" s="263"/>
      <c r="ODH25" s="263"/>
      <c r="ODI25" s="263"/>
      <c r="ODJ25" s="263"/>
      <c r="ODK25" s="263"/>
      <c r="ODL25" s="263"/>
      <c r="ODM25" s="263"/>
      <c r="ODN25" s="263"/>
      <c r="ODO25" s="263"/>
      <c r="ODP25" s="263"/>
      <c r="ODQ25" s="263"/>
      <c r="ODR25" s="263"/>
      <c r="ODS25" s="263"/>
      <c r="ODT25" s="263"/>
      <c r="ODU25" s="263"/>
      <c r="ODV25" s="263"/>
      <c r="ODW25" s="263"/>
      <c r="ODX25" s="263"/>
      <c r="ODY25" s="263"/>
      <c r="ODZ25" s="263"/>
      <c r="OEA25" s="263"/>
      <c r="OEB25" s="263"/>
      <c r="OEC25" s="263"/>
      <c r="OED25" s="263"/>
      <c r="OEE25" s="263"/>
      <c r="OEF25" s="263"/>
      <c r="OEG25" s="263"/>
      <c r="OEH25" s="263"/>
      <c r="OEI25" s="263"/>
      <c r="OEJ25" s="263"/>
      <c r="OEK25" s="263"/>
      <c r="OEL25" s="263"/>
      <c r="OEM25" s="263"/>
      <c r="OEN25" s="263"/>
      <c r="OEO25" s="263"/>
      <c r="OEP25" s="263"/>
      <c r="OEQ25" s="263"/>
      <c r="OER25" s="263"/>
      <c r="OES25" s="263"/>
      <c r="OET25" s="263"/>
      <c r="OEU25" s="263"/>
      <c r="OEV25" s="263"/>
      <c r="OEW25" s="263"/>
      <c r="OEX25" s="263"/>
      <c r="OEY25" s="263"/>
      <c r="OEZ25" s="263"/>
      <c r="OFA25" s="263"/>
      <c r="OFB25" s="263"/>
      <c r="OFC25" s="263"/>
      <c r="OFD25" s="263"/>
      <c r="OFE25" s="263"/>
      <c r="OFF25" s="263"/>
      <c r="OFG25" s="263"/>
      <c r="OFH25" s="263"/>
      <c r="OFI25" s="263"/>
      <c r="OFJ25" s="263"/>
      <c r="OFK25" s="263"/>
      <c r="OFL25" s="263"/>
      <c r="OFM25" s="263"/>
      <c r="OFN25" s="263"/>
      <c r="OFO25" s="263"/>
      <c r="OFP25" s="263"/>
      <c r="OFQ25" s="263"/>
      <c r="OFR25" s="263"/>
      <c r="OFS25" s="263"/>
      <c r="OFT25" s="263"/>
      <c r="OFU25" s="263"/>
      <c r="OFV25" s="263"/>
      <c r="OFW25" s="263"/>
      <c r="OFX25" s="263"/>
      <c r="OFY25" s="263"/>
      <c r="OFZ25" s="263"/>
      <c r="OGA25" s="263"/>
      <c r="OGB25" s="263"/>
      <c r="OGC25" s="263"/>
      <c r="OGD25" s="263"/>
      <c r="OGE25" s="263"/>
      <c r="OGF25" s="263"/>
      <c r="OGG25" s="263"/>
      <c r="OGH25" s="263"/>
      <c r="OGI25" s="263"/>
      <c r="OGJ25" s="263"/>
      <c r="OGK25" s="263"/>
      <c r="OGL25" s="263"/>
      <c r="OGM25" s="263"/>
      <c r="OGN25" s="263"/>
      <c r="OGO25" s="263"/>
      <c r="OGP25" s="263"/>
      <c r="OGQ25" s="263"/>
      <c r="OGR25" s="263"/>
      <c r="OGS25" s="263"/>
      <c r="OGT25" s="263"/>
      <c r="OGU25" s="263"/>
      <c r="OGV25" s="263"/>
      <c r="OGW25" s="263"/>
      <c r="OGX25" s="263"/>
      <c r="OGY25" s="263"/>
      <c r="OGZ25" s="263"/>
      <c r="OHA25" s="263"/>
      <c r="OHB25" s="263"/>
      <c r="OHC25" s="263"/>
      <c r="OHD25" s="263"/>
      <c r="OHE25" s="263"/>
      <c r="OHF25" s="263"/>
      <c r="OHG25" s="263"/>
      <c r="OHH25" s="263"/>
      <c r="OHI25" s="263"/>
      <c r="OHJ25" s="263"/>
      <c r="OHK25" s="263"/>
      <c r="OHL25" s="263"/>
      <c r="OHM25" s="263"/>
      <c r="OHN25" s="263"/>
      <c r="OHO25" s="263"/>
      <c r="OHP25" s="263"/>
      <c r="OHQ25" s="263"/>
      <c r="OHR25" s="263"/>
      <c r="OHS25" s="263"/>
      <c r="OHT25" s="263"/>
      <c r="OHU25" s="263"/>
      <c r="OHV25" s="263"/>
      <c r="OHW25" s="263"/>
      <c r="OHX25" s="263"/>
      <c r="OHY25" s="263"/>
      <c r="OHZ25" s="263"/>
      <c r="OIA25" s="263"/>
      <c r="OIB25" s="263"/>
      <c r="OIC25" s="263"/>
      <c r="OID25" s="263"/>
      <c r="OIE25" s="263"/>
      <c r="OIF25" s="263"/>
      <c r="OIG25" s="263"/>
      <c r="OIH25" s="263"/>
      <c r="OII25" s="263"/>
      <c r="OIJ25" s="263"/>
      <c r="OIK25" s="263"/>
      <c r="OIL25" s="263"/>
      <c r="OIM25" s="263"/>
      <c r="OIN25" s="263"/>
      <c r="OIO25" s="263"/>
      <c r="OIP25" s="263"/>
      <c r="OIQ25" s="263"/>
      <c r="OIR25" s="263"/>
      <c r="OIS25" s="263"/>
      <c r="OIT25" s="263"/>
      <c r="OIU25" s="263"/>
      <c r="OIV25" s="263"/>
      <c r="OIW25" s="263"/>
      <c r="OIX25" s="263"/>
      <c r="OIY25" s="263"/>
      <c r="OIZ25" s="263"/>
      <c r="OJA25" s="263"/>
      <c r="OJB25" s="263"/>
      <c r="OJC25" s="263"/>
      <c r="OJD25" s="263"/>
      <c r="OJE25" s="263"/>
      <c r="OJF25" s="263"/>
      <c r="OJG25" s="263"/>
      <c r="OJH25" s="263"/>
      <c r="OJI25" s="263"/>
      <c r="OJJ25" s="263"/>
      <c r="OJK25" s="263"/>
      <c r="OJL25" s="263"/>
      <c r="OJM25" s="263"/>
      <c r="OJN25" s="263"/>
      <c r="OJO25" s="263"/>
      <c r="OJP25" s="263"/>
      <c r="OJQ25" s="263"/>
      <c r="OJR25" s="263"/>
      <c r="OJS25" s="263"/>
      <c r="OJT25" s="263"/>
      <c r="OJU25" s="263"/>
      <c r="OJV25" s="263"/>
      <c r="OJW25" s="263"/>
      <c r="OJX25" s="263"/>
      <c r="OJY25" s="263"/>
      <c r="OJZ25" s="263"/>
      <c r="OKA25" s="263"/>
      <c r="OKB25" s="263"/>
      <c r="OKC25" s="263"/>
      <c r="OKD25" s="263"/>
      <c r="OKE25" s="263"/>
      <c r="OKF25" s="263"/>
      <c r="OKG25" s="263"/>
      <c r="OKH25" s="263"/>
      <c r="OKI25" s="263"/>
      <c r="OKJ25" s="263"/>
      <c r="OKK25" s="263"/>
      <c r="OKL25" s="263"/>
      <c r="OKM25" s="263"/>
      <c r="OKN25" s="263"/>
      <c r="OKO25" s="263"/>
      <c r="OKP25" s="263"/>
      <c r="OKQ25" s="263"/>
      <c r="OKR25" s="263"/>
      <c r="OKS25" s="263"/>
      <c r="OKT25" s="263"/>
      <c r="OKU25" s="263"/>
      <c r="OKV25" s="263"/>
      <c r="OKW25" s="263"/>
      <c r="OKX25" s="263"/>
      <c r="OKY25" s="263"/>
      <c r="OKZ25" s="263"/>
      <c r="OLA25" s="263"/>
      <c r="OLB25" s="263"/>
      <c r="OLC25" s="263"/>
      <c r="OLD25" s="263"/>
      <c r="OLE25" s="263"/>
      <c r="OLF25" s="263"/>
      <c r="OLG25" s="263"/>
      <c r="OLH25" s="263"/>
      <c r="OLI25" s="263"/>
      <c r="OLJ25" s="263"/>
      <c r="OLK25" s="263"/>
      <c r="OLL25" s="263"/>
      <c r="OLM25" s="263"/>
      <c r="OLN25" s="263"/>
      <c r="OLO25" s="263"/>
      <c r="OLP25" s="263"/>
      <c r="OLQ25" s="263"/>
      <c r="OLR25" s="263"/>
      <c r="OLS25" s="263"/>
      <c r="OLT25" s="263"/>
      <c r="OLU25" s="263"/>
      <c r="OLV25" s="263"/>
      <c r="OLW25" s="263"/>
      <c r="OLX25" s="263"/>
      <c r="OLY25" s="263"/>
      <c r="OLZ25" s="263"/>
      <c r="OMA25" s="263"/>
      <c r="OMB25" s="263"/>
      <c r="OMC25" s="263"/>
      <c r="OMD25" s="263"/>
      <c r="OME25" s="263"/>
      <c r="OMF25" s="263"/>
      <c r="OMG25" s="263"/>
      <c r="OMH25" s="263"/>
      <c r="OMI25" s="263"/>
      <c r="OMJ25" s="263"/>
      <c r="OMK25" s="263"/>
      <c r="OML25" s="263"/>
      <c r="OMM25" s="263"/>
      <c r="OMN25" s="263"/>
      <c r="OMO25" s="263"/>
      <c r="OMP25" s="263"/>
      <c r="OMQ25" s="263"/>
      <c r="OMR25" s="263"/>
      <c r="OMS25" s="263"/>
      <c r="OMT25" s="263"/>
      <c r="OMU25" s="263"/>
      <c r="OMV25" s="263"/>
      <c r="OMW25" s="263"/>
      <c r="OMX25" s="263"/>
      <c r="OMY25" s="263"/>
      <c r="OMZ25" s="263"/>
      <c r="ONA25" s="263"/>
      <c r="ONB25" s="263"/>
      <c r="ONC25" s="263"/>
      <c r="OND25" s="263"/>
      <c r="ONE25" s="263"/>
      <c r="ONF25" s="263"/>
      <c r="ONG25" s="263"/>
      <c r="ONH25" s="263"/>
      <c r="ONI25" s="263"/>
      <c r="ONJ25" s="263"/>
      <c r="ONK25" s="263"/>
      <c r="ONL25" s="263"/>
      <c r="ONM25" s="263"/>
      <c r="ONN25" s="263"/>
      <c r="ONO25" s="263"/>
      <c r="ONP25" s="263"/>
      <c r="ONQ25" s="263"/>
      <c r="ONR25" s="263"/>
      <c r="ONS25" s="263"/>
      <c r="ONT25" s="263"/>
      <c r="ONU25" s="263"/>
      <c r="ONV25" s="263"/>
      <c r="ONW25" s="263"/>
      <c r="ONX25" s="263"/>
      <c r="ONY25" s="263"/>
      <c r="ONZ25" s="263"/>
      <c r="OOA25" s="263"/>
      <c r="OOB25" s="263"/>
      <c r="OOC25" s="263"/>
      <c r="OOD25" s="263"/>
      <c r="OOE25" s="263"/>
      <c r="OOF25" s="263"/>
      <c r="OOG25" s="263"/>
      <c r="OOH25" s="263"/>
      <c r="OOI25" s="263"/>
      <c r="OOJ25" s="263"/>
      <c r="OOK25" s="263"/>
      <c r="OOL25" s="263"/>
      <c r="OOM25" s="263"/>
      <c r="OON25" s="263"/>
      <c r="OOO25" s="263"/>
      <c r="OOP25" s="263"/>
      <c r="OOQ25" s="263"/>
      <c r="OOR25" s="263"/>
      <c r="OOS25" s="263"/>
      <c r="OOT25" s="263"/>
      <c r="OOU25" s="263"/>
      <c r="OOV25" s="263"/>
      <c r="OOW25" s="263"/>
      <c r="OOX25" s="263"/>
      <c r="OOY25" s="263"/>
      <c r="OOZ25" s="263"/>
      <c r="OPA25" s="263"/>
      <c r="OPB25" s="263"/>
      <c r="OPC25" s="263"/>
      <c r="OPD25" s="263"/>
      <c r="OPE25" s="263"/>
      <c r="OPF25" s="263"/>
      <c r="OPG25" s="263"/>
      <c r="OPH25" s="263"/>
      <c r="OPI25" s="263"/>
      <c r="OPJ25" s="263"/>
      <c r="OPK25" s="263"/>
      <c r="OPL25" s="263"/>
      <c r="OPM25" s="263"/>
      <c r="OPN25" s="263"/>
      <c r="OPO25" s="263"/>
      <c r="OPP25" s="263"/>
      <c r="OPQ25" s="263"/>
      <c r="OPR25" s="263"/>
      <c r="OPS25" s="263"/>
      <c r="OPT25" s="263"/>
      <c r="OPU25" s="263"/>
      <c r="OPV25" s="263"/>
      <c r="OPW25" s="263"/>
      <c r="OPX25" s="263"/>
      <c r="OPY25" s="263"/>
      <c r="OPZ25" s="263"/>
      <c r="OQA25" s="263"/>
      <c r="OQB25" s="263"/>
      <c r="OQC25" s="263"/>
      <c r="OQD25" s="263"/>
      <c r="OQE25" s="263"/>
      <c r="OQF25" s="263"/>
      <c r="OQG25" s="263"/>
      <c r="OQH25" s="263"/>
      <c r="OQI25" s="263"/>
      <c r="OQJ25" s="263"/>
      <c r="OQK25" s="263"/>
      <c r="OQL25" s="263"/>
      <c r="OQM25" s="263"/>
      <c r="OQN25" s="263"/>
      <c r="OQO25" s="263"/>
      <c r="OQP25" s="263"/>
      <c r="OQQ25" s="263"/>
      <c r="OQR25" s="263"/>
      <c r="OQS25" s="263"/>
      <c r="OQT25" s="263"/>
      <c r="OQU25" s="263"/>
      <c r="OQV25" s="263"/>
      <c r="OQW25" s="263"/>
      <c r="OQX25" s="263"/>
      <c r="OQY25" s="263"/>
      <c r="OQZ25" s="263"/>
      <c r="ORA25" s="263"/>
      <c r="ORB25" s="263"/>
      <c r="ORC25" s="263"/>
      <c r="ORD25" s="263"/>
      <c r="ORE25" s="263"/>
      <c r="ORF25" s="263"/>
      <c r="ORG25" s="263"/>
      <c r="ORH25" s="263"/>
      <c r="ORI25" s="263"/>
      <c r="ORJ25" s="263"/>
      <c r="ORK25" s="263"/>
      <c r="ORL25" s="263"/>
      <c r="ORM25" s="263"/>
      <c r="ORN25" s="263"/>
      <c r="ORO25" s="263"/>
      <c r="ORP25" s="263"/>
      <c r="ORQ25" s="263"/>
      <c r="ORR25" s="263"/>
      <c r="ORS25" s="263"/>
      <c r="ORT25" s="263"/>
      <c r="ORU25" s="263"/>
      <c r="ORV25" s="263"/>
      <c r="ORW25" s="263"/>
      <c r="ORX25" s="263"/>
      <c r="ORY25" s="263"/>
      <c r="ORZ25" s="263"/>
      <c r="OSA25" s="263"/>
      <c r="OSB25" s="263"/>
      <c r="OSC25" s="263"/>
      <c r="OSD25" s="263"/>
      <c r="OSE25" s="263"/>
      <c r="OSF25" s="263"/>
      <c r="OSG25" s="263"/>
      <c r="OSH25" s="263"/>
      <c r="OSI25" s="263"/>
      <c r="OSJ25" s="263"/>
      <c r="OSK25" s="263"/>
      <c r="OSL25" s="263"/>
      <c r="OSM25" s="263"/>
      <c r="OSN25" s="263"/>
      <c r="OSO25" s="263"/>
      <c r="OSP25" s="263"/>
      <c r="OSQ25" s="263"/>
      <c r="OSR25" s="263"/>
      <c r="OSS25" s="263"/>
      <c r="OST25" s="263"/>
      <c r="OSU25" s="263"/>
      <c r="OSV25" s="263"/>
      <c r="OSW25" s="263"/>
      <c r="OSX25" s="263"/>
      <c r="OSY25" s="263"/>
      <c r="OSZ25" s="263"/>
      <c r="OTA25" s="263"/>
      <c r="OTB25" s="263"/>
      <c r="OTC25" s="263"/>
      <c r="OTD25" s="263"/>
      <c r="OTE25" s="263"/>
      <c r="OTF25" s="263"/>
      <c r="OTG25" s="263"/>
      <c r="OTH25" s="263"/>
      <c r="OTI25" s="263"/>
      <c r="OTJ25" s="263"/>
      <c r="OTK25" s="263"/>
      <c r="OTL25" s="263"/>
      <c r="OTM25" s="263"/>
      <c r="OTN25" s="263"/>
      <c r="OTO25" s="263"/>
      <c r="OTP25" s="263"/>
      <c r="OTQ25" s="263"/>
      <c r="OTR25" s="263"/>
      <c r="OTS25" s="263"/>
      <c r="OTT25" s="263"/>
      <c r="OTU25" s="263"/>
      <c r="OTV25" s="263"/>
      <c r="OTW25" s="263"/>
      <c r="OTX25" s="263"/>
      <c r="OTY25" s="263"/>
      <c r="OTZ25" s="263"/>
      <c r="OUA25" s="263"/>
      <c r="OUB25" s="263"/>
      <c r="OUC25" s="263"/>
      <c r="OUD25" s="263"/>
      <c r="OUE25" s="263"/>
      <c r="OUF25" s="263"/>
      <c r="OUG25" s="263"/>
      <c r="OUH25" s="263"/>
      <c r="OUI25" s="263"/>
      <c r="OUJ25" s="263"/>
      <c r="OUK25" s="263"/>
      <c r="OUL25" s="263"/>
      <c r="OUM25" s="263"/>
      <c r="OUN25" s="263"/>
      <c r="OUO25" s="263"/>
      <c r="OUP25" s="263"/>
      <c r="OUQ25" s="263"/>
      <c r="OUR25" s="263"/>
      <c r="OUS25" s="263"/>
      <c r="OUT25" s="263"/>
      <c r="OUU25" s="263"/>
      <c r="OUV25" s="263"/>
      <c r="OUW25" s="263"/>
      <c r="OUX25" s="263"/>
      <c r="OUY25" s="263"/>
      <c r="OUZ25" s="263"/>
      <c r="OVA25" s="263"/>
      <c r="OVB25" s="263"/>
      <c r="OVC25" s="263"/>
      <c r="OVD25" s="263"/>
      <c r="OVE25" s="263"/>
      <c r="OVF25" s="263"/>
      <c r="OVG25" s="263"/>
      <c r="OVH25" s="263"/>
      <c r="OVI25" s="263"/>
      <c r="OVJ25" s="263"/>
      <c r="OVK25" s="263"/>
      <c r="OVL25" s="263"/>
      <c r="OVM25" s="263"/>
      <c r="OVN25" s="263"/>
      <c r="OVO25" s="263"/>
      <c r="OVP25" s="263"/>
      <c r="OVQ25" s="263"/>
      <c r="OVR25" s="263"/>
      <c r="OVS25" s="263"/>
      <c r="OVT25" s="263"/>
      <c r="OVU25" s="263"/>
      <c r="OVV25" s="263"/>
      <c r="OVW25" s="263"/>
      <c r="OVX25" s="263"/>
      <c r="OVY25" s="263"/>
      <c r="OVZ25" s="263"/>
      <c r="OWA25" s="263"/>
      <c r="OWB25" s="263"/>
      <c r="OWC25" s="263"/>
      <c r="OWD25" s="263"/>
      <c r="OWE25" s="263"/>
      <c r="OWF25" s="263"/>
      <c r="OWG25" s="263"/>
      <c r="OWH25" s="263"/>
      <c r="OWI25" s="263"/>
      <c r="OWJ25" s="263"/>
      <c r="OWK25" s="263"/>
      <c r="OWL25" s="263"/>
      <c r="OWM25" s="263"/>
      <c r="OWN25" s="263"/>
      <c r="OWO25" s="263"/>
      <c r="OWP25" s="263"/>
      <c r="OWQ25" s="263"/>
      <c r="OWR25" s="263"/>
      <c r="OWS25" s="263"/>
      <c r="OWT25" s="263"/>
      <c r="OWU25" s="263"/>
      <c r="OWV25" s="263"/>
      <c r="OWW25" s="263"/>
      <c r="OWX25" s="263"/>
      <c r="OWY25" s="263"/>
      <c r="OWZ25" s="263"/>
      <c r="OXA25" s="263"/>
      <c r="OXB25" s="263"/>
      <c r="OXC25" s="263"/>
      <c r="OXD25" s="263"/>
      <c r="OXE25" s="263"/>
      <c r="OXF25" s="263"/>
      <c r="OXG25" s="263"/>
      <c r="OXH25" s="263"/>
      <c r="OXI25" s="263"/>
      <c r="OXJ25" s="263"/>
      <c r="OXK25" s="263"/>
      <c r="OXL25" s="263"/>
      <c r="OXM25" s="263"/>
      <c r="OXN25" s="263"/>
      <c r="OXO25" s="263"/>
      <c r="OXP25" s="263"/>
      <c r="OXQ25" s="263"/>
      <c r="OXR25" s="263"/>
      <c r="OXS25" s="263"/>
      <c r="OXT25" s="263"/>
      <c r="OXU25" s="263"/>
      <c r="OXV25" s="263"/>
      <c r="OXW25" s="263"/>
      <c r="OXX25" s="263"/>
      <c r="OXY25" s="263"/>
      <c r="OXZ25" s="263"/>
      <c r="OYA25" s="263"/>
      <c r="OYB25" s="263"/>
      <c r="OYC25" s="263"/>
      <c r="OYD25" s="263"/>
      <c r="OYE25" s="263"/>
      <c r="OYF25" s="263"/>
      <c r="OYG25" s="263"/>
      <c r="OYH25" s="263"/>
      <c r="OYI25" s="263"/>
      <c r="OYJ25" s="263"/>
      <c r="OYK25" s="263"/>
      <c r="OYL25" s="263"/>
      <c r="OYM25" s="263"/>
      <c r="OYN25" s="263"/>
      <c r="OYO25" s="263"/>
      <c r="OYP25" s="263"/>
      <c r="OYQ25" s="263"/>
      <c r="OYR25" s="263"/>
      <c r="OYS25" s="263"/>
      <c r="OYT25" s="263"/>
      <c r="OYU25" s="263"/>
      <c r="OYV25" s="263"/>
      <c r="OYW25" s="263"/>
      <c r="OYX25" s="263"/>
      <c r="OYY25" s="263"/>
      <c r="OYZ25" s="263"/>
      <c r="OZA25" s="263"/>
      <c r="OZB25" s="263"/>
      <c r="OZC25" s="263"/>
      <c r="OZD25" s="263"/>
      <c r="OZE25" s="263"/>
      <c r="OZF25" s="263"/>
      <c r="OZG25" s="263"/>
      <c r="OZH25" s="263"/>
      <c r="OZI25" s="263"/>
      <c r="OZJ25" s="263"/>
      <c r="OZK25" s="263"/>
      <c r="OZL25" s="263"/>
      <c r="OZM25" s="263"/>
      <c r="OZN25" s="263"/>
      <c r="OZO25" s="263"/>
      <c r="OZP25" s="263"/>
      <c r="OZQ25" s="263"/>
      <c r="OZR25" s="263"/>
      <c r="OZS25" s="263"/>
      <c r="OZT25" s="263"/>
      <c r="OZU25" s="263"/>
      <c r="OZV25" s="263"/>
      <c r="OZW25" s="263"/>
      <c r="OZX25" s="263"/>
      <c r="OZY25" s="263"/>
      <c r="OZZ25" s="263"/>
      <c r="PAA25" s="263"/>
      <c r="PAB25" s="263"/>
      <c r="PAC25" s="263"/>
      <c r="PAD25" s="263"/>
      <c r="PAE25" s="263"/>
      <c r="PAF25" s="263"/>
      <c r="PAG25" s="263"/>
      <c r="PAH25" s="263"/>
      <c r="PAI25" s="263"/>
      <c r="PAJ25" s="263"/>
      <c r="PAK25" s="263"/>
      <c r="PAL25" s="263"/>
      <c r="PAM25" s="263"/>
      <c r="PAN25" s="263"/>
      <c r="PAO25" s="263"/>
      <c r="PAP25" s="263"/>
      <c r="PAQ25" s="263"/>
      <c r="PAR25" s="263"/>
      <c r="PAS25" s="263"/>
      <c r="PAT25" s="263"/>
      <c r="PAU25" s="263"/>
      <c r="PAV25" s="263"/>
      <c r="PAW25" s="263"/>
      <c r="PAX25" s="263"/>
      <c r="PAY25" s="263"/>
      <c r="PAZ25" s="263"/>
      <c r="PBA25" s="263"/>
      <c r="PBB25" s="263"/>
      <c r="PBC25" s="263"/>
      <c r="PBD25" s="263"/>
      <c r="PBE25" s="263"/>
      <c r="PBF25" s="263"/>
      <c r="PBG25" s="263"/>
      <c r="PBH25" s="263"/>
      <c r="PBI25" s="263"/>
      <c r="PBJ25" s="263"/>
      <c r="PBK25" s="263"/>
      <c r="PBL25" s="263"/>
      <c r="PBM25" s="263"/>
      <c r="PBN25" s="263"/>
      <c r="PBO25" s="263"/>
      <c r="PBP25" s="263"/>
      <c r="PBQ25" s="263"/>
      <c r="PBR25" s="263"/>
      <c r="PBS25" s="263"/>
      <c r="PBT25" s="263"/>
      <c r="PBU25" s="263"/>
      <c r="PBV25" s="263"/>
      <c r="PBW25" s="263"/>
      <c r="PBX25" s="263"/>
      <c r="PBY25" s="263"/>
      <c r="PBZ25" s="263"/>
      <c r="PCA25" s="263"/>
      <c r="PCB25" s="263"/>
      <c r="PCC25" s="263"/>
      <c r="PCD25" s="263"/>
      <c r="PCE25" s="263"/>
      <c r="PCF25" s="263"/>
      <c r="PCG25" s="263"/>
      <c r="PCH25" s="263"/>
      <c r="PCI25" s="263"/>
      <c r="PCJ25" s="263"/>
      <c r="PCK25" s="263"/>
      <c r="PCL25" s="263"/>
      <c r="PCM25" s="263"/>
      <c r="PCN25" s="263"/>
      <c r="PCO25" s="263"/>
      <c r="PCP25" s="263"/>
      <c r="PCQ25" s="263"/>
      <c r="PCR25" s="263"/>
      <c r="PCS25" s="263"/>
      <c r="PCT25" s="263"/>
      <c r="PCU25" s="263"/>
      <c r="PCV25" s="263"/>
      <c r="PCW25" s="263"/>
      <c r="PCX25" s="263"/>
      <c r="PCY25" s="263"/>
      <c r="PCZ25" s="263"/>
      <c r="PDA25" s="263"/>
      <c r="PDB25" s="263"/>
      <c r="PDC25" s="263"/>
      <c r="PDD25" s="263"/>
      <c r="PDE25" s="263"/>
      <c r="PDF25" s="263"/>
      <c r="PDG25" s="263"/>
      <c r="PDH25" s="263"/>
      <c r="PDI25" s="263"/>
      <c r="PDJ25" s="263"/>
      <c r="PDK25" s="263"/>
      <c r="PDL25" s="263"/>
      <c r="PDM25" s="263"/>
      <c r="PDN25" s="263"/>
      <c r="PDO25" s="263"/>
      <c r="PDP25" s="263"/>
      <c r="PDQ25" s="263"/>
      <c r="PDR25" s="263"/>
      <c r="PDS25" s="263"/>
      <c r="PDT25" s="263"/>
      <c r="PDU25" s="263"/>
      <c r="PDV25" s="263"/>
      <c r="PDW25" s="263"/>
      <c r="PDX25" s="263"/>
      <c r="PDY25" s="263"/>
      <c r="PDZ25" s="263"/>
      <c r="PEA25" s="263"/>
      <c r="PEB25" s="263"/>
      <c r="PEC25" s="263"/>
      <c r="PED25" s="263"/>
      <c r="PEE25" s="263"/>
      <c r="PEF25" s="263"/>
      <c r="PEG25" s="263"/>
      <c r="PEH25" s="263"/>
      <c r="PEI25" s="263"/>
      <c r="PEJ25" s="263"/>
      <c r="PEK25" s="263"/>
      <c r="PEL25" s="263"/>
      <c r="PEM25" s="263"/>
      <c r="PEN25" s="263"/>
      <c r="PEO25" s="263"/>
      <c r="PEP25" s="263"/>
      <c r="PEQ25" s="263"/>
      <c r="PER25" s="263"/>
      <c r="PES25" s="263"/>
      <c r="PET25" s="263"/>
      <c r="PEU25" s="263"/>
      <c r="PEV25" s="263"/>
      <c r="PEW25" s="263"/>
      <c r="PEX25" s="263"/>
      <c r="PEY25" s="263"/>
      <c r="PEZ25" s="263"/>
      <c r="PFA25" s="263"/>
      <c r="PFB25" s="263"/>
      <c r="PFC25" s="263"/>
      <c r="PFD25" s="263"/>
      <c r="PFE25" s="263"/>
      <c r="PFF25" s="263"/>
      <c r="PFG25" s="263"/>
      <c r="PFH25" s="263"/>
      <c r="PFI25" s="263"/>
      <c r="PFJ25" s="263"/>
      <c r="PFK25" s="263"/>
      <c r="PFL25" s="263"/>
      <c r="PFM25" s="263"/>
      <c r="PFN25" s="263"/>
      <c r="PFO25" s="263"/>
      <c r="PFP25" s="263"/>
      <c r="PFQ25" s="263"/>
      <c r="PFR25" s="263"/>
      <c r="PFS25" s="263"/>
      <c r="PFT25" s="263"/>
      <c r="PFU25" s="263"/>
      <c r="PFV25" s="263"/>
      <c r="PFW25" s="263"/>
      <c r="PFX25" s="263"/>
      <c r="PFY25" s="263"/>
      <c r="PFZ25" s="263"/>
      <c r="PGA25" s="263"/>
      <c r="PGB25" s="263"/>
      <c r="PGC25" s="263"/>
      <c r="PGD25" s="263"/>
      <c r="PGE25" s="263"/>
      <c r="PGF25" s="263"/>
      <c r="PGG25" s="263"/>
      <c r="PGH25" s="263"/>
      <c r="PGI25" s="263"/>
      <c r="PGJ25" s="263"/>
      <c r="PGK25" s="263"/>
      <c r="PGL25" s="263"/>
      <c r="PGM25" s="263"/>
      <c r="PGN25" s="263"/>
      <c r="PGO25" s="263"/>
      <c r="PGP25" s="263"/>
      <c r="PGQ25" s="263"/>
      <c r="PGR25" s="263"/>
      <c r="PGS25" s="263"/>
      <c r="PGT25" s="263"/>
      <c r="PGU25" s="263"/>
      <c r="PGV25" s="263"/>
      <c r="PGW25" s="263"/>
      <c r="PGX25" s="263"/>
      <c r="PGY25" s="263"/>
      <c r="PGZ25" s="263"/>
      <c r="PHA25" s="263"/>
      <c r="PHB25" s="263"/>
      <c r="PHC25" s="263"/>
      <c r="PHD25" s="263"/>
      <c r="PHE25" s="263"/>
      <c r="PHF25" s="263"/>
      <c r="PHG25" s="263"/>
      <c r="PHH25" s="263"/>
      <c r="PHI25" s="263"/>
      <c r="PHJ25" s="263"/>
      <c r="PHK25" s="263"/>
      <c r="PHL25" s="263"/>
      <c r="PHM25" s="263"/>
      <c r="PHN25" s="263"/>
      <c r="PHO25" s="263"/>
      <c r="PHP25" s="263"/>
      <c r="PHQ25" s="263"/>
      <c r="PHR25" s="263"/>
      <c r="PHS25" s="263"/>
      <c r="PHT25" s="263"/>
      <c r="PHU25" s="263"/>
      <c r="PHV25" s="263"/>
      <c r="PHW25" s="263"/>
      <c r="PHX25" s="263"/>
      <c r="PHY25" s="263"/>
      <c r="PHZ25" s="263"/>
      <c r="PIA25" s="263"/>
      <c r="PIB25" s="263"/>
      <c r="PIC25" s="263"/>
      <c r="PID25" s="263"/>
      <c r="PIE25" s="263"/>
      <c r="PIF25" s="263"/>
      <c r="PIG25" s="263"/>
      <c r="PIH25" s="263"/>
      <c r="PII25" s="263"/>
      <c r="PIJ25" s="263"/>
      <c r="PIK25" s="263"/>
      <c r="PIL25" s="263"/>
      <c r="PIM25" s="263"/>
      <c r="PIN25" s="263"/>
      <c r="PIO25" s="263"/>
      <c r="PIP25" s="263"/>
      <c r="PIQ25" s="263"/>
      <c r="PIR25" s="263"/>
      <c r="PIS25" s="263"/>
      <c r="PIT25" s="263"/>
      <c r="PIU25" s="263"/>
      <c r="PIV25" s="263"/>
      <c r="PIW25" s="263"/>
      <c r="PIX25" s="263"/>
      <c r="PIY25" s="263"/>
      <c r="PIZ25" s="263"/>
      <c r="PJA25" s="263"/>
      <c r="PJB25" s="263"/>
      <c r="PJC25" s="263"/>
      <c r="PJD25" s="263"/>
      <c r="PJE25" s="263"/>
      <c r="PJF25" s="263"/>
      <c r="PJG25" s="263"/>
      <c r="PJH25" s="263"/>
      <c r="PJI25" s="263"/>
      <c r="PJJ25" s="263"/>
      <c r="PJK25" s="263"/>
      <c r="PJL25" s="263"/>
      <c r="PJM25" s="263"/>
      <c r="PJN25" s="263"/>
      <c r="PJO25" s="263"/>
      <c r="PJP25" s="263"/>
      <c r="PJQ25" s="263"/>
      <c r="PJR25" s="263"/>
      <c r="PJS25" s="263"/>
      <c r="PJT25" s="263"/>
      <c r="PJU25" s="263"/>
      <c r="PJV25" s="263"/>
      <c r="PJW25" s="263"/>
      <c r="PJX25" s="263"/>
      <c r="PJY25" s="263"/>
      <c r="PJZ25" s="263"/>
      <c r="PKA25" s="263"/>
      <c r="PKB25" s="263"/>
      <c r="PKC25" s="263"/>
      <c r="PKD25" s="263"/>
      <c r="PKE25" s="263"/>
      <c r="PKF25" s="263"/>
      <c r="PKG25" s="263"/>
      <c r="PKH25" s="263"/>
      <c r="PKI25" s="263"/>
      <c r="PKJ25" s="263"/>
      <c r="PKK25" s="263"/>
      <c r="PKL25" s="263"/>
      <c r="PKM25" s="263"/>
      <c r="PKN25" s="263"/>
      <c r="PKO25" s="263"/>
      <c r="PKP25" s="263"/>
      <c r="PKQ25" s="263"/>
      <c r="PKR25" s="263"/>
      <c r="PKS25" s="263"/>
      <c r="PKT25" s="263"/>
      <c r="PKU25" s="263"/>
      <c r="PKV25" s="263"/>
      <c r="PKW25" s="263"/>
      <c r="PKX25" s="263"/>
      <c r="PKY25" s="263"/>
      <c r="PKZ25" s="263"/>
      <c r="PLA25" s="263"/>
      <c r="PLB25" s="263"/>
      <c r="PLC25" s="263"/>
      <c r="PLD25" s="263"/>
      <c r="PLE25" s="263"/>
      <c r="PLF25" s="263"/>
      <c r="PLG25" s="263"/>
      <c r="PLH25" s="263"/>
      <c r="PLI25" s="263"/>
      <c r="PLJ25" s="263"/>
      <c r="PLK25" s="263"/>
      <c r="PLL25" s="263"/>
      <c r="PLM25" s="263"/>
      <c r="PLN25" s="263"/>
      <c r="PLO25" s="263"/>
      <c r="PLP25" s="263"/>
      <c r="PLQ25" s="263"/>
      <c r="PLR25" s="263"/>
      <c r="PLS25" s="263"/>
      <c r="PLT25" s="263"/>
      <c r="PLU25" s="263"/>
      <c r="PLV25" s="263"/>
      <c r="PLW25" s="263"/>
      <c r="PLX25" s="263"/>
      <c r="PLY25" s="263"/>
      <c r="PLZ25" s="263"/>
      <c r="PMA25" s="263"/>
      <c r="PMB25" s="263"/>
      <c r="PMC25" s="263"/>
      <c r="PMD25" s="263"/>
      <c r="PME25" s="263"/>
      <c r="PMF25" s="263"/>
      <c r="PMG25" s="263"/>
      <c r="PMH25" s="263"/>
      <c r="PMI25" s="263"/>
      <c r="PMJ25" s="263"/>
      <c r="PMK25" s="263"/>
      <c r="PML25" s="263"/>
      <c r="PMM25" s="263"/>
      <c r="PMN25" s="263"/>
      <c r="PMO25" s="263"/>
      <c r="PMP25" s="263"/>
      <c r="PMQ25" s="263"/>
      <c r="PMR25" s="263"/>
      <c r="PMS25" s="263"/>
      <c r="PMT25" s="263"/>
      <c r="PMU25" s="263"/>
      <c r="PMV25" s="263"/>
      <c r="PMW25" s="263"/>
      <c r="PMX25" s="263"/>
      <c r="PMY25" s="263"/>
      <c r="PMZ25" s="263"/>
      <c r="PNA25" s="263"/>
      <c r="PNB25" s="263"/>
      <c r="PNC25" s="263"/>
      <c r="PND25" s="263"/>
      <c r="PNE25" s="263"/>
      <c r="PNF25" s="263"/>
      <c r="PNG25" s="263"/>
      <c r="PNH25" s="263"/>
      <c r="PNI25" s="263"/>
      <c r="PNJ25" s="263"/>
      <c r="PNK25" s="263"/>
      <c r="PNL25" s="263"/>
      <c r="PNM25" s="263"/>
      <c r="PNN25" s="263"/>
      <c r="PNO25" s="263"/>
      <c r="PNP25" s="263"/>
      <c r="PNQ25" s="263"/>
      <c r="PNR25" s="263"/>
      <c r="PNS25" s="263"/>
      <c r="PNT25" s="263"/>
      <c r="PNU25" s="263"/>
      <c r="PNV25" s="263"/>
      <c r="PNW25" s="263"/>
      <c r="PNX25" s="263"/>
      <c r="PNY25" s="263"/>
      <c r="PNZ25" s="263"/>
      <c r="POA25" s="263"/>
      <c r="POB25" s="263"/>
      <c r="POC25" s="263"/>
      <c r="POD25" s="263"/>
      <c r="POE25" s="263"/>
      <c r="POF25" s="263"/>
      <c r="POG25" s="263"/>
      <c r="POH25" s="263"/>
      <c r="POI25" s="263"/>
      <c r="POJ25" s="263"/>
      <c r="POK25" s="263"/>
      <c r="POL25" s="263"/>
      <c r="POM25" s="263"/>
      <c r="PON25" s="263"/>
      <c r="POO25" s="263"/>
      <c r="POP25" s="263"/>
      <c r="POQ25" s="263"/>
      <c r="POR25" s="263"/>
      <c r="POS25" s="263"/>
      <c r="POT25" s="263"/>
      <c r="POU25" s="263"/>
      <c r="POV25" s="263"/>
      <c r="POW25" s="263"/>
      <c r="POX25" s="263"/>
      <c r="POY25" s="263"/>
      <c r="POZ25" s="263"/>
      <c r="PPA25" s="263"/>
      <c r="PPB25" s="263"/>
      <c r="PPC25" s="263"/>
      <c r="PPD25" s="263"/>
      <c r="PPE25" s="263"/>
      <c r="PPF25" s="263"/>
      <c r="PPG25" s="263"/>
      <c r="PPH25" s="263"/>
      <c r="PPI25" s="263"/>
      <c r="PPJ25" s="263"/>
      <c r="PPK25" s="263"/>
      <c r="PPL25" s="263"/>
      <c r="PPM25" s="263"/>
      <c r="PPN25" s="263"/>
      <c r="PPO25" s="263"/>
      <c r="PPP25" s="263"/>
      <c r="PPQ25" s="263"/>
      <c r="PPR25" s="263"/>
      <c r="PPS25" s="263"/>
      <c r="PPT25" s="263"/>
      <c r="PPU25" s="263"/>
      <c r="PPV25" s="263"/>
      <c r="PPW25" s="263"/>
      <c r="PPX25" s="263"/>
      <c r="PPY25" s="263"/>
      <c r="PPZ25" s="263"/>
      <c r="PQA25" s="263"/>
      <c r="PQB25" s="263"/>
      <c r="PQC25" s="263"/>
      <c r="PQD25" s="263"/>
      <c r="PQE25" s="263"/>
      <c r="PQF25" s="263"/>
      <c r="PQG25" s="263"/>
      <c r="PQH25" s="263"/>
      <c r="PQI25" s="263"/>
      <c r="PQJ25" s="263"/>
      <c r="PQK25" s="263"/>
      <c r="PQL25" s="263"/>
      <c r="PQM25" s="263"/>
      <c r="PQN25" s="263"/>
      <c r="PQO25" s="263"/>
      <c r="PQP25" s="263"/>
      <c r="PQQ25" s="263"/>
      <c r="PQR25" s="263"/>
      <c r="PQS25" s="263"/>
      <c r="PQT25" s="263"/>
      <c r="PQU25" s="263"/>
      <c r="PQV25" s="263"/>
      <c r="PQW25" s="263"/>
      <c r="PQX25" s="263"/>
      <c r="PQY25" s="263"/>
      <c r="PQZ25" s="263"/>
      <c r="PRA25" s="263"/>
      <c r="PRB25" s="263"/>
      <c r="PRC25" s="263"/>
      <c r="PRD25" s="263"/>
      <c r="PRE25" s="263"/>
      <c r="PRF25" s="263"/>
      <c r="PRG25" s="263"/>
      <c r="PRH25" s="263"/>
      <c r="PRI25" s="263"/>
      <c r="PRJ25" s="263"/>
      <c r="PRK25" s="263"/>
      <c r="PRL25" s="263"/>
      <c r="PRM25" s="263"/>
      <c r="PRN25" s="263"/>
      <c r="PRO25" s="263"/>
      <c r="PRP25" s="263"/>
      <c r="PRQ25" s="263"/>
      <c r="PRR25" s="263"/>
      <c r="PRS25" s="263"/>
      <c r="PRT25" s="263"/>
      <c r="PRU25" s="263"/>
      <c r="PRV25" s="263"/>
      <c r="PRW25" s="263"/>
      <c r="PRX25" s="263"/>
      <c r="PRY25" s="263"/>
      <c r="PRZ25" s="263"/>
      <c r="PSA25" s="263"/>
      <c r="PSB25" s="263"/>
      <c r="PSC25" s="263"/>
      <c r="PSD25" s="263"/>
      <c r="PSE25" s="263"/>
      <c r="PSF25" s="263"/>
      <c r="PSG25" s="263"/>
      <c r="PSH25" s="263"/>
      <c r="PSI25" s="263"/>
      <c r="PSJ25" s="263"/>
      <c r="PSK25" s="263"/>
      <c r="PSL25" s="263"/>
      <c r="PSM25" s="263"/>
      <c r="PSN25" s="263"/>
      <c r="PSO25" s="263"/>
      <c r="PSP25" s="263"/>
      <c r="PSQ25" s="263"/>
      <c r="PSR25" s="263"/>
      <c r="PSS25" s="263"/>
      <c r="PST25" s="263"/>
      <c r="PSU25" s="263"/>
      <c r="PSV25" s="263"/>
      <c r="PSW25" s="263"/>
      <c r="PSX25" s="263"/>
      <c r="PSY25" s="263"/>
      <c r="PSZ25" s="263"/>
      <c r="PTA25" s="263"/>
      <c r="PTB25" s="263"/>
      <c r="PTC25" s="263"/>
      <c r="PTD25" s="263"/>
      <c r="PTE25" s="263"/>
      <c r="PTF25" s="263"/>
      <c r="PTG25" s="263"/>
      <c r="PTH25" s="263"/>
      <c r="PTI25" s="263"/>
      <c r="PTJ25" s="263"/>
      <c r="PTK25" s="263"/>
      <c r="PTL25" s="263"/>
      <c r="PTM25" s="263"/>
      <c r="PTN25" s="263"/>
      <c r="PTO25" s="263"/>
      <c r="PTP25" s="263"/>
      <c r="PTQ25" s="263"/>
      <c r="PTR25" s="263"/>
      <c r="PTS25" s="263"/>
      <c r="PTT25" s="263"/>
      <c r="PTU25" s="263"/>
      <c r="PTV25" s="263"/>
      <c r="PTW25" s="263"/>
      <c r="PTX25" s="263"/>
      <c r="PTY25" s="263"/>
      <c r="PTZ25" s="263"/>
      <c r="PUA25" s="263"/>
      <c r="PUB25" s="263"/>
      <c r="PUC25" s="263"/>
      <c r="PUD25" s="263"/>
      <c r="PUE25" s="263"/>
      <c r="PUF25" s="263"/>
      <c r="PUG25" s="263"/>
      <c r="PUH25" s="263"/>
      <c r="PUI25" s="263"/>
      <c r="PUJ25" s="263"/>
      <c r="PUK25" s="263"/>
      <c r="PUL25" s="263"/>
      <c r="PUM25" s="263"/>
      <c r="PUN25" s="263"/>
      <c r="PUO25" s="263"/>
      <c r="PUP25" s="263"/>
      <c r="PUQ25" s="263"/>
      <c r="PUR25" s="263"/>
      <c r="PUS25" s="263"/>
      <c r="PUT25" s="263"/>
      <c r="PUU25" s="263"/>
      <c r="PUV25" s="263"/>
      <c r="PUW25" s="263"/>
      <c r="PUX25" s="263"/>
      <c r="PUY25" s="263"/>
      <c r="PUZ25" s="263"/>
      <c r="PVA25" s="263"/>
      <c r="PVB25" s="263"/>
      <c r="PVC25" s="263"/>
      <c r="PVD25" s="263"/>
      <c r="PVE25" s="263"/>
      <c r="PVF25" s="263"/>
      <c r="PVG25" s="263"/>
      <c r="PVH25" s="263"/>
      <c r="PVI25" s="263"/>
      <c r="PVJ25" s="263"/>
      <c r="PVK25" s="263"/>
      <c r="PVL25" s="263"/>
      <c r="PVM25" s="263"/>
      <c r="PVN25" s="263"/>
      <c r="PVO25" s="263"/>
      <c r="PVP25" s="263"/>
      <c r="PVQ25" s="263"/>
      <c r="PVR25" s="263"/>
      <c r="PVS25" s="263"/>
      <c r="PVT25" s="263"/>
      <c r="PVU25" s="263"/>
      <c r="PVV25" s="263"/>
      <c r="PVW25" s="263"/>
      <c r="PVX25" s="263"/>
      <c r="PVY25" s="263"/>
      <c r="PVZ25" s="263"/>
      <c r="PWA25" s="263"/>
      <c r="PWB25" s="263"/>
      <c r="PWC25" s="263"/>
      <c r="PWD25" s="263"/>
      <c r="PWE25" s="263"/>
      <c r="PWF25" s="263"/>
      <c r="PWG25" s="263"/>
      <c r="PWH25" s="263"/>
      <c r="PWI25" s="263"/>
      <c r="PWJ25" s="263"/>
      <c r="PWK25" s="263"/>
      <c r="PWL25" s="263"/>
      <c r="PWM25" s="263"/>
      <c r="PWN25" s="263"/>
      <c r="PWO25" s="263"/>
      <c r="PWP25" s="263"/>
      <c r="PWQ25" s="263"/>
      <c r="PWR25" s="263"/>
      <c r="PWS25" s="263"/>
      <c r="PWT25" s="263"/>
      <c r="PWU25" s="263"/>
      <c r="PWV25" s="263"/>
      <c r="PWW25" s="263"/>
      <c r="PWX25" s="263"/>
      <c r="PWY25" s="263"/>
      <c r="PWZ25" s="263"/>
      <c r="PXA25" s="263"/>
      <c r="PXB25" s="263"/>
      <c r="PXC25" s="263"/>
      <c r="PXD25" s="263"/>
      <c r="PXE25" s="263"/>
      <c r="PXF25" s="263"/>
      <c r="PXG25" s="263"/>
      <c r="PXH25" s="263"/>
      <c r="PXI25" s="263"/>
      <c r="PXJ25" s="263"/>
      <c r="PXK25" s="263"/>
      <c r="PXL25" s="263"/>
      <c r="PXM25" s="263"/>
      <c r="PXN25" s="263"/>
      <c r="PXO25" s="263"/>
      <c r="PXP25" s="263"/>
      <c r="PXQ25" s="263"/>
      <c r="PXR25" s="263"/>
      <c r="PXS25" s="263"/>
      <c r="PXT25" s="263"/>
      <c r="PXU25" s="263"/>
      <c r="PXV25" s="263"/>
      <c r="PXW25" s="263"/>
      <c r="PXX25" s="263"/>
      <c r="PXY25" s="263"/>
      <c r="PXZ25" s="263"/>
      <c r="PYA25" s="263"/>
      <c r="PYB25" s="263"/>
      <c r="PYC25" s="263"/>
      <c r="PYD25" s="263"/>
      <c r="PYE25" s="263"/>
      <c r="PYF25" s="263"/>
      <c r="PYG25" s="263"/>
      <c r="PYH25" s="263"/>
      <c r="PYI25" s="263"/>
      <c r="PYJ25" s="263"/>
      <c r="PYK25" s="263"/>
      <c r="PYL25" s="263"/>
      <c r="PYM25" s="263"/>
      <c r="PYN25" s="263"/>
      <c r="PYO25" s="263"/>
      <c r="PYP25" s="263"/>
      <c r="PYQ25" s="263"/>
      <c r="PYR25" s="263"/>
      <c r="PYS25" s="263"/>
      <c r="PYT25" s="263"/>
      <c r="PYU25" s="263"/>
      <c r="PYV25" s="263"/>
      <c r="PYW25" s="263"/>
      <c r="PYX25" s="263"/>
      <c r="PYY25" s="263"/>
      <c r="PYZ25" s="263"/>
      <c r="PZA25" s="263"/>
      <c r="PZB25" s="263"/>
      <c r="PZC25" s="263"/>
      <c r="PZD25" s="263"/>
      <c r="PZE25" s="263"/>
      <c r="PZF25" s="263"/>
      <c r="PZG25" s="263"/>
      <c r="PZH25" s="263"/>
      <c r="PZI25" s="263"/>
      <c r="PZJ25" s="263"/>
      <c r="PZK25" s="263"/>
      <c r="PZL25" s="263"/>
      <c r="PZM25" s="263"/>
      <c r="PZN25" s="263"/>
      <c r="PZO25" s="263"/>
      <c r="PZP25" s="263"/>
      <c r="PZQ25" s="263"/>
      <c r="PZR25" s="263"/>
      <c r="PZS25" s="263"/>
      <c r="PZT25" s="263"/>
      <c r="PZU25" s="263"/>
      <c r="PZV25" s="263"/>
      <c r="PZW25" s="263"/>
      <c r="PZX25" s="263"/>
      <c r="PZY25" s="263"/>
      <c r="PZZ25" s="263"/>
      <c r="QAA25" s="263"/>
      <c r="QAB25" s="263"/>
      <c r="QAC25" s="263"/>
      <c r="QAD25" s="263"/>
      <c r="QAE25" s="263"/>
      <c r="QAF25" s="263"/>
      <c r="QAG25" s="263"/>
      <c r="QAH25" s="263"/>
      <c r="QAI25" s="263"/>
      <c r="QAJ25" s="263"/>
      <c r="QAK25" s="263"/>
      <c r="QAL25" s="263"/>
      <c r="QAM25" s="263"/>
      <c r="QAN25" s="263"/>
      <c r="QAO25" s="263"/>
      <c r="QAP25" s="263"/>
      <c r="QAQ25" s="263"/>
      <c r="QAR25" s="263"/>
      <c r="QAS25" s="263"/>
      <c r="QAT25" s="263"/>
      <c r="QAU25" s="263"/>
      <c r="QAV25" s="263"/>
      <c r="QAW25" s="263"/>
      <c r="QAX25" s="263"/>
      <c r="QAY25" s="263"/>
      <c r="QAZ25" s="263"/>
      <c r="QBA25" s="263"/>
      <c r="QBB25" s="263"/>
      <c r="QBC25" s="263"/>
      <c r="QBD25" s="263"/>
      <c r="QBE25" s="263"/>
      <c r="QBF25" s="263"/>
      <c r="QBG25" s="263"/>
      <c r="QBH25" s="263"/>
      <c r="QBI25" s="263"/>
      <c r="QBJ25" s="263"/>
      <c r="QBK25" s="263"/>
      <c r="QBL25" s="263"/>
      <c r="QBM25" s="263"/>
      <c r="QBN25" s="263"/>
      <c r="QBO25" s="263"/>
      <c r="QBP25" s="263"/>
      <c r="QBQ25" s="263"/>
      <c r="QBR25" s="263"/>
      <c r="QBS25" s="263"/>
      <c r="QBT25" s="263"/>
      <c r="QBU25" s="263"/>
      <c r="QBV25" s="263"/>
      <c r="QBW25" s="263"/>
      <c r="QBX25" s="263"/>
      <c r="QBY25" s="263"/>
      <c r="QBZ25" s="263"/>
      <c r="QCA25" s="263"/>
      <c r="QCB25" s="263"/>
      <c r="QCC25" s="263"/>
      <c r="QCD25" s="263"/>
      <c r="QCE25" s="263"/>
      <c r="QCF25" s="263"/>
      <c r="QCG25" s="263"/>
      <c r="QCH25" s="263"/>
      <c r="QCI25" s="263"/>
      <c r="QCJ25" s="263"/>
      <c r="QCK25" s="263"/>
      <c r="QCL25" s="263"/>
      <c r="QCM25" s="263"/>
      <c r="QCN25" s="263"/>
      <c r="QCO25" s="263"/>
      <c r="QCP25" s="263"/>
      <c r="QCQ25" s="263"/>
      <c r="QCR25" s="263"/>
      <c r="QCS25" s="263"/>
      <c r="QCT25" s="263"/>
      <c r="QCU25" s="263"/>
      <c r="QCV25" s="263"/>
      <c r="QCW25" s="263"/>
      <c r="QCX25" s="263"/>
      <c r="QCY25" s="263"/>
      <c r="QCZ25" s="263"/>
      <c r="QDA25" s="263"/>
      <c r="QDB25" s="263"/>
      <c r="QDC25" s="263"/>
      <c r="QDD25" s="263"/>
      <c r="QDE25" s="263"/>
      <c r="QDF25" s="263"/>
      <c r="QDG25" s="263"/>
      <c r="QDH25" s="263"/>
      <c r="QDI25" s="263"/>
      <c r="QDJ25" s="263"/>
      <c r="QDK25" s="263"/>
      <c r="QDL25" s="263"/>
      <c r="QDM25" s="263"/>
      <c r="QDN25" s="263"/>
      <c r="QDO25" s="263"/>
      <c r="QDP25" s="263"/>
      <c r="QDQ25" s="263"/>
      <c r="QDR25" s="263"/>
      <c r="QDS25" s="263"/>
      <c r="QDT25" s="263"/>
      <c r="QDU25" s="263"/>
      <c r="QDV25" s="263"/>
      <c r="QDW25" s="263"/>
      <c r="QDX25" s="263"/>
      <c r="QDY25" s="263"/>
      <c r="QDZ25" s="263"/>
      <c r="QEA25" s="263"/>
      <c r="QEB25" s="263"/>
      <c r="QEC25" s="263"/>
      <c r="QED25" s="263"/>
      <c r="QEE25" s="263"/>
      <c r="QEF25" s="263"/>
      <c r="QEG25" s="263"/>
      <c r="QEH25" s="263"/>
      <c r="QEI25" s="263"/>
      <c r="QEJ25" s="263"/>
      <c r="QEK25" s="263"/>
      <c r="QEL25" s="263"/>
      <c r="QEM25" s="263"/>
      <c r="QEN25" s="263"/>
      <c r="QEO25" s="263"/>
      <c r="QEP25" s="263"/>
      <c r="QEQ25" s="263"/>
      <c r="QER25" s="263"/>
      <c r="QES25" s="263"/>
      <c r="QET25" s="263"/>
      <c r="QEU25" s="263"/>
      <c r="QEV25" s="263"/>
      <c r="QEW25" s="263"/>
      <c r="QEX25" s="263"/>
      <c r="QEY25" s="263"/>
      <c r="QEZ25" s="263"/>
      <c r="QFA25" s="263"/>
      <c r="QFB25" s="263"/>
      <c r="QFC25" s="263"/>
      <c r="QFD25" s="263"/>
      <c r="QFE25" s="263"/>
      <c r="QFF25" s="263"/>
      <c r="QFG25" s="263"/>
      <c r="QFH25" s="263"/>
      <c r="QFI25" s="263"/>
      <c r="QFJ25" s="263"/>
      <c r="QFK25" s="263"/>
      <c r="QFL25" s="263"/>
      <c r="QFM25" s="263"/>
      <c r="QFN25" s="263"/>
      <c r="QFO25" s="263"/>
      <c r="QFP25" s="263"/>
      <c r="QFQ25" s="263"/>
      <c r="QFR25" s="263"/>
      <c r="QFS25" s="263"/>
      <c r="QFT25" s="263"/>
      <c r="QFU25" s="263"/>
      <c r="QFV25" s="263"/>
      <c r="QFW25" s="263"/>
      <c r="QFX25" s="263"/>
      <c r="QFY25" s="263"/>
      <c r="QFZ25" s="263"/>
      <c r="QGA25" s="263"/>
      <c r="QGB25" s="263"/>
      <c r="QGC25" s="263"/>
      <c r="QGD25" s="263"/>
      <c r="QGE25" s="263"/>
      <c r="QGF25" s="263"/>
      <c r="QGG25" s="263"/>
      <c r="QGH25" s="263"/>
      <c r="QGI25" s="263"/>
      <c r="QGJ25" s="263"/>
      <c r="QGK25" s="263"/>
      <c r="QGL25" s="263"/>
      <c r="QGM25" s="263"/>
      <c r="QGN25" s="263"/>
      <c r="QGO25" s="263"/>
      <c r="QGP25" s="263"/>
      <c r="QGQ25" s="263"/>
      <c r="QGR25" s="263"/>
      <c r="QGS25" s="263"/>
      <c r="QGT25" s="263"/>
      <c r="QGU25" s="263"/>
      <c r="QGV25" s="263"/>
      <c r="QGW25" s="263"/>
      <c r="QGX25" s="263"/>
      <c r="QGY25" s="263"/>
      <c r="QGZ25" s="263"/>
      <c r="QHA25" s="263"/>
      <c r="QHB25" s="263"/>
      <c r="QHC25" s="263"/>
      <c r="QHD25" s="263"/>
      <c r="QHE25" s="263"/>
      <c r="QHF25" s="263"/>
      <c r="QHG25" s="263"/>
      <c r="QHH25" s="263"/>
      <c r="QHI25" s="263"/>
      <c r="QHJ25" s="263"/>
      <c r="QHK25" s="263"/>
      <c r="QHL25" s="263"/>
      <c r="QHM25" s="263"/>
      <c r="QHN25" s="263"/>
      <c r="QHO25" s="263"/>
      <c r="QHP25" s="263"/>
      <c r="QHQ25" s="263"/>
      <c r="QHR25" s="263"/>
      <c r="QHS25" s="263"/>
      <c r="QHT25" s="263"/>
      <c r="QHU25" s="263"/>
      <c r="QHV25" s="263"/>
      <c r="QHW25" s="263"/>
      <c r="QHX25" s="263"/>
      <c r="QHY25" s="263"/>
      <c r="QHZ25" s="263"/>
      <c r="QIA25" s="263"/>
      <c r="QIB25" s="263"/>
      <c r="QIC25" s="263"/>
      <c r="QID25" s="263"/>
      <c r="QIE25" s="263"/>
      <c r="QIF25" s="263"/>
      <c r="QIG25" s="263"/>
      <c r="QIH25" s="263"/>
      <c r="QII25" s="263"/>
      <c r="QIJ25" s="263"/>
      <c r="QIK25" s="263"/>
      <c r="QIL25" s="263"/>
      <c r="QIM25" s="263"/>
      <c r="QIN25" s="263"/>
      <c r="QIO25" s="263"/>
      <c r="QIP25" s="263"/>
      <c r="QIQ25" s="263"/>
      <c r="QIR25" s="263"/>
      <c r="QIS25" s="263"/>
      <c r="QIT25" s="263"/>
      <c r="QIU25" s="263"/>
      <c r="QIV25" s="263"/>
      <c r="QIW25" s="263"/>
      <c r="QIX25" s="263"/>
      <c r="QIY25" s="263"/>
      <c r="QIZ25" s="263"/>
      <c r="QJA25" s="263"/>
      <c r="QJB25" s="263"/>
      <c r="QJC25" s="263"/>
      <c r="QJD25" s="263"/>
      <c r="QJE25" s="263"/>
      <c r="QJF25" s="263"/>
      <c r="QJG25" s="263"/>
      <c r="QJH25" s="263"/>
      <c r="QJI25" s="263"/>
      <c r="QJJ25" s="263"/>
      <c r="QJK25" s="263"/>
      <c r="QJL25" s="263"/>
      <c r="QJM25" s="263"/>
      <c r="QJN25" s="263"/>
      <c r="QJO25" s="263"/>
      <c r="QJP25" s="263"/>
      <c r="QJQ25" s="263"/>
      <c r="QJR25" s="263"/>
      <c r="QJS25" s="263"/>
      <c r="QJT25" s="263"/>
      <c r="QJU25" s="263"/>
      <c r="QJV25" s="263"/>
      <c r="QJW25" s="263"/>
      <c r="QJX25" s="263"/>
      <c r="QJY25" s="263"/>
      <c r="QJZ25" s="263"/>
      <c r="QKA25" s="263"/>
      <c r="QKB25" s="263"/>
      <c r="QKC25" s="263"/>
      <c r="QKD25" s="263"/>
      <c r="QKE25" s="263"/>
      <c r="QKF25" s="263"/>
      <c r="QKG25" s="263"/>
      <c r="QKH25" s="263"/>
      <c r="QKI25" s="263"/>
      <c r="QKJ25" s="263"/>
      <c r="QKK25" s="263"/>
      <c r="QKL25" s="263"/>
      <c r="QKM25" s="263"/>
      <c r="QKN25" s="263"/>
      <c r="QKO25" s="263"/>
      <c r="QKP25" s="263"/>
      <c r="QKQ25" s="263"/>
      <c r="QKR25" s="263"/>
      <c r="QKS25" s="263"/>
      <c r="QKT25" s="263"/>
      <c r="QKU25" s="263"/>
      <c r="QKV25" s="263"/>
      <c r="QKW25" s="263"/>
      <c r="QKX25" s="263"/>
      <c r="QKY25" s="263"/>
      <c r="QKZ25" s="263"/>
      <c r="QLA25" s="263"/>
      <c r="QLB25" s="263"/>
      <c r="QLC25" s="263"/>
      <c r="QLD25" s="263"/>
      <c r="QLE25" s="263"/>
      <c r="QLF25" s="263"/>
      <c r="QLG25" s="263"/>
      <c r="QLH25" s="263"/>
      <c r="QLI25" s="263"/>
      <c r="QLJ25" s="263"/>
      <c r="QLK25" s="263"/>
      <c r="QLL25" s="263"/>
      <c r="QLM25" s="263"/>
      <c r="QLN25" s="263"/>
      <c r="QLO25" s="263"/>
      <c r="QLP25" s="263"/>
      <c r="QLQ25" s="263"/>
      <c r="QLR25" s="263"/>
      <c r="QLS25" s="263"/>
      <c r="QLT25" s="263"/>
      <c r="QLU25" s="263"/>
      <c r="QLV25" s="263"/>
      <c r="QLW25" s="263"/>
      <c r="QLX25" s="263"/>
      <c r="QLY25" s="263"/>
      <c r="QLZ25" s="263"/>
      <c r="QMA25" s="263"/>
      <c r="QMB25" s="263"/>
      <c r="QMC25" s="263"/>
      <c r="QMD25" s="263"/>
      <c r="QME25" s="263"/>
      <c r="QMF25" s="263"/>
      <c r="QMG25" s="263"/>
      <c r="QMH25" s="263"/>
      <c r="QMI25" s="263"/>
      <c r="QMJ25" s="263"/>
      <c r="QMK25" s="263"/>
      <c r="QML25" s="263"/>
      <c r="QMM25" s="263"/>
      <c r="QMN25" s="263"/>
      <c r="QMO25" s="263"/>
      <c r="QMP25" s="263"/>
      <c r="QMQ25" s="263"/>
      <c r="QMR25" s="263"/>
      <c r="QMS25" s="263"/>
      <c r="QMT25" s="263"/>
      <c r="QMU25" s="263"/>
      <c r="QMV25" s="263"/>
      <c r="QMW25" s="263"/>
      <c r="QMX25" s="263"/>
      <c r="QMY25" s="263"/>
      <c r="QMZ25" s="263"/>
      <c r="QNA25" s="263"/>
      <c r="QNB25" s="263"/>
      <c r="QNC25" s="263"/>
      <c r="QND25" s="263"/>
      <c r="QNE25" s="263"/>
      <c r="QNF25" s="263"/>
      <c r="QNG25" s="263"/>
      <c r="QNH25" s="263"/>
      <c r="QNI25" s="263"/>
      <c r="QNJ25" s="263"/>
      <c r="QNK25" s="263"/>
      <c r="QNL25" s="263"/>
      <c r="QNM25" s="263"/>
      <c r="QNN25" s="263"/>
      <c r="QNO25" s="263"/>
      <c r="QNP25" s="263"/>
      <c r="QNQ25" s="263"/>
      <c r="QNR25" s="263"/>
      <c r="QNS25" s="263"/>
      <c r="QNT25" s="263"/>
      <c r="QNU25" s="263"/>
      <c r="QNV25" s="263"/>
      <c r="QNW25" s="263"/>
      <c r="QNX25" s="263"/>
      <c r="QNY25" s="263"/>
      <c r="QNZ25" s="263"/>
      <c r="QOA25" s="263"/>
      <c r="QOB25" s="263"/>
      <c r="QOC25" s="263"/>
      <c r="QOD25" s="263"/>
      <c r="QOE25" s="263"/>
      <c r="QOF25" s="263"/>
      <c r="QOG25" s="263"/>
      <c r="QOH25" s="263"/>
      <c r="QOI25" s="263"/>
      <c r="QOJ25" s="263"/>
      <c r="QOK25" s="263"/>
      <c r="QOL25" s="263"/>
      <c r="QOM25" s="263"/>
      <c r="QON25" s="263"/>
      <c r="QOO25" s="263"/>
      <c r="QOP25" s="263"/>
      <c r="QOQ25" s="263"/>
      <c r="QOR25" s="263"/>
      <c r="QOS25" s="263"/>
      <c r="QOT25" s="263"/>
      <c r="QOU25" s="263"/>
      <c r="QOV25" s="263"/>
      <c r="QOW25" s="263"/>
      <c r="QOX25" s="263"/>
      <c r="QOY25" s="263"/>
      <c r="QOZ25" s="263"/>
      <c r="QPA25" s="263"/>
      <c r="QPB25" s="263"/>
      <c r="QPC25" s="263"/>
      <c r="QPD25" s="263"/>
      <c r="QPE25" s="263"/>
      <c r="QPF25" s="263"/>
      <c r="QPG25" s="263"/>
      <c r="QPH25" s="263"/>
      <c r="QPI25" s="263"/>
      <c r="QPJ25" s="263"/>
      <c r="QPK25" s="263"/>
      <c r="QPL25" s="263"/>
      <c r="QPM25" s="263"/>
      <c r="QPN25" s="263"/>
      <c r="QPO25" s="263"/>
      <c r="QPP25" s="263"/>
      <c r="QPQ25" s="263"/>
      <c r="QPR25" s="263"/>
      <c r="QPS25" s="263"/>
      <c r="QPT25" s="263"/>
      <c r="QPU25" s="263"/>
      <c r="QPV25" s="263"/>
      <c r="QPW25" s="263"/>
      <c r="QPX25" s="263"/>
      <c r="QPY25" s="263"/>
      <c r="QPZ25" s="263"/>
      <c r="QQA25" s="263"/>
      <c r="QQB25" s="263"/>
      <c r="QQC25" s="263"/>
      <c r="QQD25" s="263"/>
      <c r="QQE25" s="263"/>
      <c r="QQF25" s="263"/>
      <c r="QQG25" s="263"/>
      <c r="QQH25" s="263"/>
      <c r="QQI25" s="263"/>
      <c r="QQJ25" s="263"/>
      <c r="QQK25" s="263"/>
      <c r="QQL25" s="263"/>
      <c r="QQM25" s="263"/>
      <c r="QQN25" s="263"/>
      <c r="QQO25" s="263"/>
      <c r="QQP25" s="263"/>
      <c r="QQQ25" s="263"/>
      <c r="QQR25" s="263"/>
      <c r="QQS25" s="263"/>
      <c r="QQT25" s="263"/>
      <c r="QQU25" s="263"/>
      <c r="QQV25" s="263"/>
      <c r="QQW25" s="263"/>
      <c r="QQX25" s="263"/>
      <c r="QQY25" s="263"/>
      <c r="QQZ25" s="263"/>
      <c r="QRA25" s="263"/>
      <c r="QRB25" s="263"/>
      <c r="QRC25" s="263"/>
      <c r="QRD25" s="263"/>
      <c r="QRE25" s="263"/>
      <c r="QRF25" s="263"/>
      <c r="QRG25" s="263"/>
      <c r="QRH25" s="263"/>
      <c r="QRI25" s="263"/>
      <c r="QRJ25" s="263"/>
      <c r="QRK25" s="263"/>
      <c r="QRL25" s="263"/>
      <c r="QRM25" s="263"/>
      <c r="QRN25" s="263"/>
      <c r="QRO25" s="263"/>
      <c r="QRP25" s="263"/>
      <c r="QRQ25" s="263"/>
      <c r="QRR25" s="263"/>
      <c r="QRS25" s="263"/>
      <c r="QRT25" s="263"/>
      <c r="QRU25" s="263"/>
      <c r="QRV25" s="263"/>
      <c r="QRW25" s="263"/>
      <c r="QRX25" s="263"/>
      <c r="QRY25" s="263"/>
      <c r="QRZ25" s="263"/>
      <c r="QSA25" s="263"/>
      <c r="QSB25" s="263"/>
      <c r="QSC25" s="263"/>
      <c r="QSD25" s="263"/>
      <c r="QSE25" s="263"/>
      <c r="QSF25" s="263"/>
      <c r="QSG25" s="263"/>
      <c r="QSH25" s="263"/>
      <c r="QSI25" s="263"/>
      <c r="QSJ25" s="263"/>
      <c r="QSK25" s="263"/>
      <c r="QSL25" s="263"/>
      <c r="QSM25" s="263"/>
      <c r="QSN25" s="263"/>
      <c r="QSO25" s="263"/>
      <c r="QSP25" s="263"/>
      <c r="QSQ25" s="263"/>
      <c r="QSR25" s="263"/>
      <c r="QSS25" s="263"/>
      <c r="QST25" s="263"/>
      <c r="QSU25" s="263"/>
      <c r="QSV25" s="263"/>
      <c r="QSW25" s="263"/>
      <c r="QSX25" s="263"/>
      <c r="QSY25" s="263"/>
      <c r="QSZ25" s="263"/>
      <c r="QTA25" s="263"/>
      <c r="QTB25" s="263"/>
      <c r="QTC25" s="263"/>
      <c r="QTD25" s="263"/>
      <c r="QTE25" s="263"/>
      <c r="QTF25" s="263"/>
      <c r="QTG25" s="263"/>
      <c r="QTH25" s="263"/>
      <c r="QTI25" s="263"/>
      <c r="QTJ25" s="263"/>
      <c r="QTK25" s="263"/>
      <c r="QTL25" s="263"/>
      <c r="QTM25" s="263"/>
      <c r="QTN25" s="263"/>
      <c r="QTO25" s="263"/>
      <c r="QTP25" s="263"/>
      <c r="QTQ25" s="263"/>
      <c r="QTR25" s="263"/>
      <c r="QTS25" s="263"/>
      <c r="QTT25" s="263"/>
      <c r="QTU25" s="263"/>
      <c r="QTV25" s="263"/>
      <c r="QTW25" s="263"/>
      <c r="QTX25" s="263"/>
      <c r="QTY25" s="263"/>
      <c r="QTZ25" s="263"/>
      <c r="QUA25" s="263"/>
      <c r="QUB25" s="263"/>
      <c r="QUC25" s="263"/>
      <c r="QUD25" s="263"/>
      <c r="QUE25" s="263"/>
      <c r="QUF25" s="263"/>
      <c r="QUG25" s="263"/>
      <c r="QUH25" s="263"/>
      <c r="QUI25" s="263"/>
      <c r="QUJ25" s="263"/>
      <c r="QUK25" s="263"/>
      <c r="QUL25" s="263"/>
      <c r="QUM25" s="263"/>
      <c r="QUN25" s="263"/>
      <c r="QUO25" s="263"/>
      <c r="QUP25" s="263"/>
      <c r="QUQ25" s="263"/>
      <c r="QUR25" s="263"/>
      <c r="QUS25" s="263"/>
      <c r="QUT25" s="263"/>
      <c r="QUU25" s="263"/>
      <c r="QUV25" s="263"/>
      <c r="QUW25" s="263"/>
      <c r="QUX25" s="263"/>
      <c r="QUY25" s="263"/>
      <c r="QUZ25" s="263"/>
      <c r="QVA25" s="263"/>
      <c r="QVB25" s="263"/>
      <c r="QVC25" s="263"/>
      <c r="QVD25" s="263"/>
      <c r="QVE25" s="263"/>
      <c r="QVF25" s="263"/>
      <c r="QVG25" s="263"/>
      <c r="QVH25" s="263"/>
      <c r="QVI25" s="263"/>
      <c r="QVJ25" s="263"/>
      <c r="QVK25" s="263"/>
      <c r="QVL25" s="263"/>
      <c r="QVM25" s="263"/>
      <c r="QVN25" s="263"/>
      <c r="QVO25" s="263"/>
      <c r="QVP25" s="263"/>
      <c r="QVQ25" s="263"/>
      <c r="QVR25" s="263"/>
      <c r="QVS25" s="263"/>
      <c r="QVT25" s="263"/>
      <c r="QVU25" s="263"/>
      <c r="QVV25" s="263"/>
      <c r="QVW25" s="263"/>
      <c r="QVX25" s="263"/>
      <c r="QVY25" s="263"/>
      <c r="QVZ25" s="263"/>
      <c r="QWA25" s="263"/>
      <c r="QWB25" s="263"/>
      <c r="QWC25" s="263"/>
      <c r="QWD25" s="263"/>
      <c r="QWE25" s="263"/>
      <c r="QWF25" s="263"/>
      <c r="QWG25" s="263"/>
      <c r="QWH25" s="263"/>
      <c r="QWI25" s="263"/>
      <c r="QWJ25" s="263"/>
      <c r="QWK25" s="263"/>
      <c r="QWL25" s="263"/>
      <c r="QWM25" s="263"/>
      <c r="QWN25" s="263"/>
      <c r="QWO25" s="263"/>
      <c r="QWP25" s="263"/>
      <c r="QWQ25" s="263"/>
      <c r="QWR25" s="263"/>
      <c r="QWS25" s="263"/>
      <c r="QWT25" s="263"/>
      <c r="QWU25" s="263"/>
      <c r="QWV25" s="263"/>
      <c r="QWW25" s="263"/>
      <c r="QWX25" s="263"/>
      <c r="QWY25" s="263"/>
      <c r="QWZ25" s="263"/>
      <c r="QXA25" s="263"/>
      <c r="QXB25" s="263"/>
      <c r="QXC25" s="263"/>
      <c r="QXD25" s="263"/>
      <c r="QXE25" s="263"/>
      <c r="QXF25" s="263"/>
      <c r="QXG25" s="263"/>
      <c r="QXH25" s="263"/>
      <c r="QXI25" s="263"/>
      <c r="QXJ25" s="263"/>
      <c r="QXK25" s="263"/>
      <c r="QXL25" s="263"/>
      <c r="QXM25" s="263"/>
      <c r="QXN25" s="263"/>
      <c r="QXO25" s="263"/>
      <c r="QXP25" s="263"/>
      <c r="QXQ25" s="263"/>
      <c r="QXR25" s="263"/>
      <c r="QXS25" s="263"/>
      <c r="QXT25" s="263"/>
      <c r="QXU25" s="263"/>
      <c r="QXV25" s="263"/>
      <c r="QXW25" s="263"/>
      <c r="QXX25" s="263"/>
      <c r="QXY25" s="263"/>
      <c r="QXZ25" s="263"/>
      <c r="QYA25" s="263"/>
      <c r="QYB25" s="263"/>
      <c r="QYC25" s="263"/>
      <c r="QYD25" s="263"/>
      <c r="QYE25" s="263"/>
      <c r="QYF25" s="263"/>
      <c r="QYG25" s="263"/>
      <c r="QYH25" s="263"/>
      <c r="QYI25" s="263"/>
      <c r="QYJ25" s="263"/>
      <c r="QYK25" s="263"/>
      <c r="QYL25" s="263"/>
      <c r="QYM25" s="263"/>
      <c r="QYN25" s="263"/>
      <c r="QYO25" s="263"/>
      <c r="QYP25" s="263"/>
      <c r="QYQ25" s="263"/>
      <c r="QYR25" s="263"/>
      <c r="QYS25" s="263"/>
      <c r="QYT25" s="263"/>
      <c r="QYU25" s="263"/>
      <c r="QYV25" s="263"/>
      <c r="QYW25" s="263"/>
      <c r="QYX25" s="263"/>
      <c r="QYY25" s="263"/>
      <c r="QYZ25" s="263"/>
      <c r="QZA25" s="263"/>
      <c r="QZB25" s="263"/>
      <c r="QZC25" s="263"/>
      <c r="QZD25" s="263"/>
      <c r="QZE25" s="263"/>
      <c r="QZF25" s="263"/>
      <c r="QZG25" s="263"/>
      <c r="QZH25" s="263"/>
      <c r="QZI25" s="263"/>
      <c r="QZJ25" s="263"/>
      <c r="QZK25" s="263"/>
      <c r="QZL25" s="263"/>
      <c r="QZM25" s="263"/>
      <c r="QZN25" s="263"/>
      <c r="QZO25" s="263"/>
      <c r="QZP25" s="263"/>
      <c r="QZQ25" s="263"/>
      <c r="QZR25" s="263"/>
      <c r="QZS25" s="263"/>
      <c r="QZT25" s="263"/>
      <c r="QZU25" s="263"/>
      <c r="QZV25" s="263"/>
      <c r="QZW25" s="263"/>
      <c r="QZX25" s="263"/>
      <c r="QZY25" s="263"/>
      <c r="QZZ25" s="263"/>
      <c r="RAA25" s="263"/>
      <c r="RAB25" s="263"/>
      <c r="RAC25" s="263"/>
      <c r="RAD25" s="263"/>
      <c r="RAE25" s="263"/>
      <c r="RAF25" s="263"/>
      <c r="RAG25" s="263"/>
      <c r="RAH25" s="263"/>
      <c r="RAI25" s="263"/>
      <c r="RAJ25" s="263"/>
      <c r="RAK25" s="263"/>
      <c r="RAL25" s="263"/>
      <c r="RAM25" s="263"/>
      <c r="RAN25" s="263"/>
      <c r="RAO25" s="263"/>
      <c r="RAP25" s="263"/>
      <c r="RAQ25" s="263"/>
      <c r="RAR25" s="263"/>
      <c r="RAS25" s="263"/>
      <c r="RAT25" s="263"/>
      <c r="RAU25" s="263"/>
      <c r="RAV25" s="263"/>
      <c r="RAW25" s="263"/>
      <c r="RAX25" s="263"/>
      <c r="RAY25" s="263"/>
      <c r="RAZ25" s="263"/>
      <c r="RBA25" s="263"/>
      <c r="RBB25" s="263"/>
      <c r="RBC25" s="263"/>
      <c r="RBD25" s="263"/>
      <c r="RBE25" s="263"/>
      <c r="RBF25" s="263"/>
      <c r="RBG25" s="263"/>
      <c r="RBH25" s="263"/>
      <c r="RBI25" s="263"/>
      <c r="RBJ25" s="263"/>
      <c r="RBK25" s="263"/>
      <c r="RBL25" s="263"/>
      <c r="RBM25" s="263"/>
      <c r="RBN25" s="263"/>
      <c r="RBO25" s="263"/>
      <c r="RBP25" s="263"/>
      <c r="RBQ25" s="263"/>
      <c r="RBR25" s="263"/>
      <c r="RBS25" s="263"/>
      <c r="RBT25" s="263"/>
      <c r="RBU25" s="263"/>
      <c r="RBV25" s="263"/>
      <c r="RBW25" s="263"/>
      <c r="RBX25" s="263"/>
      <c r="RBY25" s="263"/>
      <c r="RBZ25" s="263"/>
      <c r="RCA25" s="263"/>
      <c r="RCB25" s="263"/>
      <c r="RCC25" s="263"/>
      <c r="RCD25" s="263"/>
      <c r="RCE25" s="263"/>
      <c r="RCF25" s="263"/>
      <c r="RCG25" s="263"/>
      <c r="RCH25" s="263"/>
      <c r="RCI25" s="263"/>
      <c r="RCJ25" s="263"/>
      <c r="RCK25" s="263"/>
      <c r="RCL25" s="263"/>
      <c r="RCM25" s="263"/>
      <c r="RCN25" s="263"/>
      <c r="RCO25" s="263"/>
      <c r="RCP25" s="263"/>
      <c r="RCQ25" s="263"/>
      <c r="RCR25" s="263"/>
      <c r="RCS25" s="263"/>
      <c r="RCT25" s="263"/>
      <c r="RCU25" s="263"/>
      <c r="RCV25" s="263"/>
      <c r="RCW25" s="263"/>
      <c r="RCX25" s="263"/>
      <c r="RCY25" s="263"/>
      <c r="RCZ25" s="263"/>
      <c r="RDA25" s="263"/>
      <c r="RDB25" s="263"/>
      <c r="RDC25" s="263"/>
      <c r="RDD25" s="263"/>
      <c r="RDE25" s="263"/>
      <c r="RDF25" s="263"/>
      <c r="RDG25" s="263"/>
      <c r="RDH25" s="263"/>
      <c r="RDI25" s="263"/>
      <c r="RDJ25" s="263"/>
      <c r="RDK25" s="263"/>
      <c r="RDL25" s="263"/>
      <c r="RDM25" s="263"/>
      <c r="RDN25" s="263"/>
      <c r="RDO25" s="263"/>
      <c r="RDP25" s="263"/>
      <c r="RDQ25" s="263"/>
      <c r="RDR25" s="263"/>
      <c r="RDS25" s="263"/>
      <c r="RDT25" s="263"/>
      <c r="RDU25" s="263"/>
      <c r="RDV25" s="263"/>
      <c r="RDW25" s="263"/>
      <c r="RDX25" s="263"/>
      <c r="RDY25" s="263"/>
      <c r="RDZ25" s="263"/>
      <c r="REA25" s="263"/>
      <c r="REB25" s="263"/>
      <c r="REC25" s="263"/>
      <c r="RED25" s="263"/>
      <c r="REE25" s="263"/>
      <c r="REF25" s="263"/>
      <c r="REG25" s="263"/>
      <c r="REH25" s="263"/>
      <c r="REI25" s="263"/>
      <c r="REJ25" s="263"/>
      <c r="REK25" s="263"/>
      <c r="REL25" s="263"/>
      <c r="REM25" s="263"/>
      <c r="REN25" s="263"/>
      <c r="REO25" s="263"/>
      <c r="REP25" s="263"/>
      <c r="REQ25" s="263"/>
      <c r="RER25" s="263"/>
      <c r="RES25" s="263"/>
      <c r="RET25" s="263"/>
      <c r="REU25" s="263"/>
      <c r="REV25" s="263"/>
      <c r="REW25" s="263"/>
      <c r="REX25" s="263"/>
      <c r="REY25" s="263"/>
      <c r="REZ25" s="263"/>
      <c r="RFA25" s="263"/>
      <c r="RFB25" s="263"/>
      <c r="RFC25" s="263"/>
      <c r="RFD25" s="263"/>
      <c r="RFE25" s="263"/>
      <c r="RFF25" s="263"/>
      <c r="RFG25" s="263"/>
      <c r="RFH25" s="263"/>
      <c r="RFI25" s="263"/>
      <c r="RFJ25" s="263"/>
      <c r="RFK25" s="263"/>
      <c r="RFL25" s="263"/>
      <c r="RFM25" s="263"/>
      <c r="RFN25" s="263"/>
      <c r="RFO25" s="263"/>
      <c r="RFP25" s="263"/>
      <c r="RFQ25" s="263"/>
      <c r="RFR25" s="263"/>
      <c r="RFS25" s="263"/>
      <c r="RFT25" s="263"/>
      <c r="RFU25" s="263"/>
      <c r="RFV25" s="263"/>
      <c r="RFW25" s="263"/>
      <c r="RFX25" s="263"/>
      <c r="RFY25" s="263"/>
      <c r="RFZ25" s="263"/>
      <c r="RGA25" s="263"/>
      <c r="RGB25" s="263"/>
      <c r="RGC25" s="263"/>
      <c r="RGD25" s="263"/>
      <c r="RGE25" s="263"/>
      <c r="RGF25" s="263"/>
      <c r="RGG25" s="263"/>
      <c r="RGH25" s="263"/>
      <c r="RGI25" s="263"/>
      <c r="RGJ25" s="263"/>
      <c r="RGK25" s="263"/>
      <c r="RGL25" s="263"/>
      <c r="RGM25" s="263"/>
      <c r="RGN25" s="263"/>
      <c r="RGO25" s="263"/>
      <c r="RGP25" s="263"/>
      <c r="RGQ25" s="263"/>
      <c r="RGR25" s="263"/>
      <c r="RGS25" s="263"/>
      <c r="RGT25" s="263"/>
      <c r="RGU25" s="263"/>
      <c r="RGV25" s="263"/>
      <c r="RGW25" s="263"/>
      <c r="RGX25" s="263"/>
      <c r="RGY25" s="263"/>
      <c r="RGZ25" s="263"/>
      <c r="RHA25" s="263"/>
      <c r="RHB25" s="263"/>
      <c r="RHC25" s="263"/>
      <c r="RHD25" s="263"/>
      <c r="RHE25" s="263"/>
      <c r="RHF25" s="263"/>
      <c r="RHG25" s="263"/>
      <c r="RHH25" s="263"/>
      <c r="RHI25" s="263"/>
      <c r="RHJ25" s="263"/>
      <c r="RHK25" s="263"/>
      <c r="RHL25" s="263"/>
      <c r="RHM25" s="263"/>
      <c r="RHN25" s="263"/>
      <c r="RHO25" s="263"/>
      <c r="RHP25" s="263"/>
      <c r="RHQ25" s="263"/>
      <c r="RHR25" s="263"/>
      <c r="RHS25" s="263"/>
      <c r="RHT25" s="263"/>
      <c r="RHU25" s="263"/>
      <c r="RHV25" s="263"/>
      <c r="RHW25" s="263"/>
      <c r="RHX25" s="263"/>
      <c r="RHY25" s="263"/>
      <c r="RHZ25" s="263"/>
      <c r="RIA25" s="263"/>
      <c r="RIB25" s="263"/>
      <c r="RIC25" s="263"/>
      <c r="RID25" s="263"/>
      <c r="RIE25" s="263"/>
      <c r="RIF25" s="263"/>
      <c r="RIG25" s="263"/>
      <c r="RIH25" s="263"/>
      <c r="RII25" s="263"/>
      <c r="RIJ25" s="263"/>
      <c r="RIK25" s="263"/>
      <c r="RIL25" s="263"/>
      <c r="RIM25" s="263"/>
      <c r="RIN25" s="263"/>
      <c r="RIO25" s="263"/>
      <c r="RIP25" s="263"/>
      <c r="RIQ25" s="263"/>
      <c r="RIR25" s="263"/>
      <c r="RIS25" s="263"/>
      <c r="RIT25" s="263"/>
      <c r="RIU25" s="263"/>
      <c r="RIV25" s="263"/>
      <c r="RIW25" s="263"/>
      <c r="RIX25" s="263"/>
      <c r="RIY25" s="263"/>
      <c r="RIZ25" s="263"/>
      <c r="RJA25" s="263"/>
      <c r="RJB25" s="263"/>
      <c r="RJC25" s="263"/>
      <c r="RJD25" s="263"/>
      <c r="RJE25" s="263"/>
      <c r="RJF25" s="263"/>
      <c r="RJG25" s="263"/>
      <c r="RJH25" s="263"/>
      <c r="RJI25" s="263"/>
      <c r="RJJ25" s="263"/>
      <c r="RJK25" s="263"/>
      <c r="RJL25" s="263"/>
      <c r="RJM25" s="263"/>
      <c r="RJN25" s="263"/>
      <c r="RJO25" s="263"/>
      <c r="RJP25" s="263"/>
      <c r="RJQ25" s="263"/>
      <c r="RJR25" s="263"/>
      <c r="RJS25" s="263"/>
      <c r="RJT25" s="263"/>
      <c r="RJU25" s="263"/>
      <c r="RJV25" s="263"/>
      <c r="RJW25" s="263"/>
      <c r="RJX25" s="263"/>
      <c r="RJY25" s="263"/>
      <c r="RJZ25" s="263"/>
      <c r="RKA25" s="263"/>
      <c r="RKB25" s="263"/>
      <c r="RKC25" s="263"/>
      <c r="RKD25" s="263"/>
      <c r="RKE25" s="263"/>
      <c r="RKF25" s="263"/>
      <c r="RKG25" s="263"/>
      <c r="RKH25" s="263"/>
      <c r="RKI25" s="263"/>
      <c r="RKJ25" s="263"/>
      <c r="RKK25" s="263"/>
      <c r="RKL25" s="263"/>
      <c r="RKM25" s="263"/>
      <c r="RKN25" s="263"/>
      <c r="RKO25" s="263"/>
      <c r="RKP25" s="263"/>
      <c r="RKQ25" s="263"/>
      <c r="RKR25" s="263"/>
      <c r="RKS25" s="263"/>
      <c r="RKT25" s="263"/>
      <c r="RKU25" s="263"/>
      <c r="RKV25" s="263"/>
      <c r="RKW25" s="263"/>
      <c r="RKX25" s="263"/>
      <c r="RKY25" s="263"/>
      <c r="RKZ25" s="263"/>
      <c r="RLA25" s="263"/>
      <c r="RLB25" s="263"/>
      <c r="RLC25" s="263"/>
      <c r="RLD25" s="263"/>
      <c r="RLE25" s="263"/>
      <c r="RLF25" s="263"/>
      <c r="RLG25" s="263"/>
      <c r="RLH25" s="263"/>
      <c r="RLI25" s="263"/>
      <c r="RLJ25" s="263"/>
      <c r="RLK25" s="263"/>
      <c r="RLL25" s="263"/>
      <c r="RLM25" s="263"/>
      <c r="RLN25" s="263"/>
      <c r="RLO25" s="263"/>
      <c r="RLP25" s="263"/>
      <c r="RLQ25" s="263"/>
      <c r="RLR25" s="263"/>
      <c r="RLS25" s="263"/>
      <c r="RLT25" s="263"/>
      <c r="RLU25" s="263"/>
      <c r="RLV25" s="263"/>
      <c r="RLW25" s="263"/>
      <c r="RLX25" s="263"/>
      <c r="RLY25" s="263"/>
      <c r="RLZ25" s="263"/>
      <c r="RMA25" s="263"/>
      <c r="RMB25" s="263"/>
      <c r="RMC25" s="263"/>
      <c r="RMD25" s="263"/>
      <c r="RME25" s="263"/>
      <c r="RMF25" s="263"/>
      <c r="RMG25" s="263"/>
      <c r="RMH25" s="263"/>
      <c r="RMI25" s="263"/>
      <c r="RMJ25" s="263"/>
      <c r="RMK25" s="263"/>
      <c r="RML25" s="263"/>
      <c r="RMM25" s="263"/>
      <c r="RMN25" s="263"/>
      <c r="RMO25" s="263"/>
      <c r="RMP25" s="263"/>
      <c r="RMQ25" s="263"/>
      <c r="RMR25" s="263"/>
      <c r="RMS25" s="263"/>
      <c r="RMT25" s="263"/>
      <c r="RMU25" s="263"/>
      <c r="RMV25" s="263"/>
      <c r="RMW25" s="263"/>
      <c r="RMX25" s="263"/>
      <c r="RMY25" s="263"/>
      <c r="RMZ25" s="263"/>
      <c r="RNA25" s="263"/>
      <c r="RNB25" s="263"/>
      <c r="RNC25" s="263"/>
      <c r="RND25" s="263"/>
      <c r="RNE25" s="263"/>
      <c r="RNF25" s="263"/>
      <c r="RNG25" s="263"/>
      <c r="RNH25" s="263"/>
      <c r="RNI25" s="263"/>
      <c r="RNJ25" s="263"/>
      <c r="RNK25" s="263"/>
      <c r="RNL25" s="263"/>
      <c r="RNM25" s="263"/>
      <c r="RNN25" s="263"/>
      <c r="RNO25" s="263"/>
      <c r="RNP25" s="263"/>
      <c r="RNQ25" s="263"/>
      <c r="RNR25" s="263"/>
      <c r="RNS25" s="263"/>
      <c r="RNT25" s="263"/>
      <c r="RNU25" s="263"/>
      <c r="RNV25" s="263"/>
      <c r="RNW25" s="263"/>
      <c r="RNX25" s="263"/>
      <c r="RNY25" s="263"/>
      <c r="RNZ25" s="263"/>
      <c r="ROA25" s="263"/>
      <c r="ROB25" s="263"/>
      <c r="ROC25" s="263"/>
      <c r="ROD25" s="263"/>
      <c r="ROE25" s="263"/>
      <c r="ROF25" s="263"/>
      <c r="ROG25" s="263"/>
      <c r="ROH25" s="263"/>
      <c r="ROI25" s="263"/>
      <c r="ROJ25" s="263"/>
      <c r="ROK25" s="263"/>
      <c r="ROL25" s="263"/>
      <c r="ROM25" s="263"/>
      <c r="RON25" s="263"/>
      <c r="ROO25" s="263"/>
      <c r="ROP25" s="263"/>
      <c r="ROQ25" s="263"/>
      <c r="ROR25" s="263"/>
      <c r="ROS25" s="263"/>
      <c r="ROT25" s="263"/>
      <c r="ROU25" s="263"/>
      <c r="ROV25" s="263"/>
      <c r="ROW25" s="263"/>
      <c r="ROX25" s="263"/>
      <c r="ROY25" s="263"/>
      <c r="ROZ25" s="263"/>
      <c r="RPA25" s="263"/>
      <c r="RPB25" s="263"/>
      <c r="RPC25" s="263"/>
      <c r="RPD25" s="263"/>
      <c r="RPE25" s="263"/>
      <c r="RPF25" s="263"/>
      <c r="RPG25" s="263"/>
      <c r="RPH25" s="263"/>
      <c r="RPI25" s="263"/>
      <c r="RPJ25" s="263"/>
      <c r="RPK25" s="263"/>
      <c r="RPL25" s="263"/>
      <c r="RPM25" s="263"/>
      <c r="RPN25" s="263"/>
      <c r="RPO25" s="263"/>
      <c r="RPP25" s="263"/>
      <c r="RPQ25" s="263"/>
      <c r="RPR25" s="263"/>
      <c r="RPS25" s="263"/>
      <c r="RPT25" s="263"/>
      <c r="RPU25" s="263"/>
      <c r="RPV25" s="263"/>
      <c r="RPW25" s="263"/>
      <c r="RPX25" s="263"/>
      <c r="RPY25" s="263"/>
      <c r="RPZ25" s="263"/>
      <c r="RQA25" s="263"/>
      <c r="RQB25" s="263"/>
      <c r="RQC25" s="263"/>
      <c r="RQD25" s="263"/>
      <c r="RQE25" s="263"/>
      <c r="RQF25" s="263"/>
      <c r="RQG25" s="263"/>
      <c r="RQH25" s="263"/>
      <c r="RQI25" s="263"/>
      <c r="RQJ25" s="263"/>
      <c r="RQK25" s="263"/>
      <c r="RQL25" s="263"/>
      <c r="RQM25" s="263"/>
      <c r="RQN25" s="263"/>
      <c r="RQO25" s="263"/>
      <c r="RQP25" s="263"/>
      <c r="RQQ25" s="263"/>
      <c r="RQR25" s="263"/>
      <c r="RQS25" s="263"/>
      <c r="RQT25" s="263"/>
      <c r="RQU25" s="263"/>
      <c r="RQV25" s="263"/>
      <c r="RQW25" s="263"/>
      <c r="RQX25" s="263"/>
      <c r="RQY25" s="263"/>
      <c r="RQZ25" s="263"/>
      <c r="RRA25" s="263"/>
      <c r="RRB25" s="263"/>
      <c r="RRC25" s="263"/>
      <c r="RRD25" s="263"/>
      <c r="RRE25" s="263"/>
      <c r="RRF25" s="263"/>
      <c r="RRG25" s="263"/>
      <c r="RRH25" s="263"/>
      <c r="RRI25" s="263"/>
      <c r="RRJ25" s="263"/>
      <c r="RRK25" s="263"/>
      <c r="RRL25" s="263"/>
      <c r="RRM25" s="263"/>
      <c r="RRN25" s="263"/>
      <c r="RRO25" s="263"/>
      <c r="RRP25" s="263"/>
      <c r="RRQ25" s="263"/>
      <c r="RRR25" s="263"/>
      <c r="RRS25" s="263"/>
      <c r="RRT25" s="263"/>
      <c r="RRU25" s="263"/>
      <c r="RRV25" s="263"/>
      <c r="RRW25" s="263"/>
      <c r="RRX25" s="263"/>
      <c r="RRY25" s="263"/>
      <c r="RRZ25" s="263"/>
      <c r="RSA25" s="263"/>
      <c r="RSB25" s="263"/>
      <c r="RSC25" s="263"/>
      <c r="RSD25" s="263"/>
      <c r="RSE25" s="263"/>
      <c r="RSF25" s="263"/>
      <c r="RSG25" s="263"/>
      <c r="RSH25" s="263"/>
      <c r="RSI25" s="263"/>
      <c r="RSJ25" s="263"/>
      <c r="RSK25" s="263"/>
      <c r="RSL25" s="263"/>
      <c r="RSM25" s="263"/>
      <c r="RSN25" s="263"/>
      <c r="RSO25" s="263"/>
      <c r="RSP25" s="263"/>
      <c r="RSQ25" s="263"/>
      <c r="RSR25" s="263"/>
      <c r="RSS25" s="263"/>
      <c r="RST25" s="263"/>
      <c r="RSU25" s="263"/>
      <c r="RSV25" s="263"/>
      <c r="RSW25" s="263"/>
      <c r="RSX25" s="263"/>
      <c r="RSY25" s="263"/>
      <c r="RSZ25" s="263"/>
      <c r="RTA25" s="263"/>
      <c r="RTB25" s="263"/>
      <c r="RTC25" s="263"/>
      <c r="RTD25" s="263"/>
      <c r="RTE25" s="263"/>
      <c r="RTF25" s="263"/>
      <c r="RTG25" s="263"/>
      <c r="RTH25" s="263"/>
      <c r="RTI25" s="263"/>
      <c r="RTJ25" s="263"/>
      <c r="RTK25" s="263"/>
      <c r="RTL25" s="263"/>
      <c r="RTM25" s="263"/>
      <c r="RTN25" s="263"/>
      <c r="RTO25" s="263"/>
      <c r="RTP25" s="263"/>
      <c r="RTQ25" s="263"/>
      <c r="RTR25" s="263"/>
      <c r="RTS25" s="263"/>
      <c r="RTT25" s="263"/>
      <c r="RTU25" s="263"/>
      <c r="RTV25" s="263"/>
      <c r="RTW25" s="263"/>
      <c r="RTX25" s="263"/>
      <c r="RTY25" s="263"/>
      <c r="RTZ25" s="263"/>
      <c r="RUA25" s="263"/>
      <c r="RUB25" s="263"/>
      <c r="RUC25" s="263"/>
      <c r="RUD25" s="263"/>
      <c r="RUE25" s="263"/>
      <c r="RUF25" s="263"/>
      <c r="RUG25" s="263"/>
      <c r="RUH25" s="263"/>
      <c r="RUI25" s="263"/>
      <c r="RUJ25" s="263"/>
      <c r="RUK25" s="263"/>
      <c r="RUL25" s="263"/>
      <c r="RUM25" s="263"/>
      <c r="RUN25" s="263"/>
      <c r="RUO25" s="263"/>
      <c r="RUP25" s="263"/>
      <c r="RUQ25" s="263"/>
      <c r="RUR25" s="263"/>
      <c r="RUS25" s="263"/>
      <c r="RUT25" s="263"/>
      <c r="RUU25" s="263"/>
      <c r="RUV25" s="263"/>
      <c r="RUW25" s="263"/>
      <c r="RUX25" s="263"/>
      <c r="RUY25" s="263"/>
      <c r="RUZ25" s="263"/>
      <c r="RVA25" s="263"/>
      <c r="RVB25" s="263"/>
      <c r="RVC25" s="263"/>
      <c r="RVD25" s="263"/>
      <c r="RVE25" s="263"/>
      <c r="RVF25" s="263"/>
      <c r="RVG25" s="263"/>
      <c r="RVH25" s="263"/>
      <c r="RVI25" s="263"/>
      <c r="RVJ25" s="263"/>
      <c r="RVK25" s="263"/>
      <c r="RVL25" s="263"/>
      <c r="RVM25" s="263"/>
      <c r="RVN25" s="263"/>
      <c r="RVO25" s="263"/>
      <c r="RVP25" s="263"/>
      <c r="RVQ25" s="263"/>
      <c r="RVR25" s="263"/>
      <c r="RVS25" s="263"/>
      <c r="RVT25" s="263"/>
      <c r="RVU25" s="263"/>
      <c r="RVV25" s="263"/>
      <c r="RVW25" s="263"/>
      <c r="RVX25" s="263"/>
      <c r="RVY25" s="263"/>
      <c r="RVZ25" s="263"/>
      <c r="RWA25" s="263"/>
      <c r="RWB25" s="263"/>
      <c r="RWC25" s="263"/>
      <c r="RWD25" s="263"/>
      <c r="RWE25" s="263"/>
      <c r="RWF25" s="263"/>
      <c r="RWG25" s="263"/>
      <c r="RWH25" s="263"/>
      <c r="RWI25" s="263"/>
      <c r="RWJ25" s="263"/>
      <c r="RWK25" s="263"/>
      <c r="RWL25" s="263"/>
      <c r="RWM25" s="263"/>
      <c r="RWN25" s="263"/>
      <c r="RWO25" s="263"/>
      <c r="RWP25" s="263"/>
      <c r="RWQ25" s="263"/>
      <c r="RWR25" s="263"/>
      <c r="RWS25" s="263"/>
      <c r="RWT25" s="263"/>
      <c r="RWU25" s="263"/>
      <c r="RWV25" s="263"/>
      <c r="RWW25" s="263"/>
      <c r="RWX25" s="263"/>
      <c r="RWY25" s="263"/>
      <c r="RWZ25" s="263"/>
      <c r="RXA25" s="263"/>
      <c r="RXB25" s="263"/>
      <c r="RXC25" s="263"/>
      <c r="RXD25" s="263"/>
      <c r="RXE25" s="263"/>
      <c r="RXF25" s="263"/>
      <c r="RXG25" s="263"/>
      <c r="RXH25" s="263"/>
      <c r="RXI25" s="263"/>
      <c r="RXJ25" s="263"/>
      <c r="RXK25" s="263"/>
      <c r="RXL25" s="263"/>
      <c r="RXM25" s="263"/>
      <c r="RXN25" s="263"/>
      <c r="RXO25" s="263"/>
      <c r="RXP25" s="263"/>
      <c r="RXQ25" s="263"/>
      <c r="RXR25" s="263"/>
      <c r="RXS25" s="263"/>
      <c r="RXT25" s="263"/>
      <c r="RXU25" s="263"/>
      <c r="RXV25" s="263"/>
      <c r="RXW25" s="263"/>
      <c r="RXX25" s="263"/>
      <c r="RXY25" s="263"/>
      <c r="RXZ25" s="263"/>
      <c r="RYA25" s="263"/>
      <c r="RYB25" s="263"/>
      <c r="RYC25" s="263"/>
      <c r="RYD25" s="263"/>
      <c r="RYE25" s="263"/>
      <c r="RYF25" s="263"/>
      <c r="RYG25" s="263"/>
      <c r="RYH25" s="263"/>
      <c r="RYI25" s="263"/>
      <c r="RYJ25" s="263"/>
      <c r="RYK25" s="263"/>
      <c r="RYL25" s="263"/>
      <c r="RYM25" s="263"/>
      <c r="RYN25" s="263"/>
      <c r="RYO25" s="263"/>
      <c r="RYP25" s="263"/>
      <c r="RYQ25" s="263"/>
      <c r="RYR25" s="263"/>
      <c r="RYS25" s="263"/>
      <c r="RYT25" s="263"/>
      <c r="RYU25" s="263"/>
      <c r="RYV25" s="263"/>
      <c r="RYW25" s="263"/>
      <c r="RYX25" s="263"/>
      <c r="RYY25" s="263"/>
      <c r="RYZ25" s="263"/>
      <c r="RZA25" s="263"/>
      <c r="RZB25" s="263"/>
      <c r="RZC25" s="263"/>
      <c r="RZD25" s="263"/>
      <c r="RZE25" s="263"/>
      <c r="RZF25" s="263"/>
      <c r="RZG25" s="263"/>
      <c r="RZH25" s="263"/>
      <c r="RZI25" s="263"/>
      <c r="RZJ25" s="263"/>
      <c r="RZK25" s="263"/>
      <c r="RZL25" s="263"/>
      <c r="RZM25" s="263"/>
      <c r="RZN25" s="263"/>
      <c r="RZO25" s="263"/>
      <c r="RZP25" s="263"/>
      <c r="RZQ25" s="263"/>
      <c r="RZR25" s="263"/>
      <c r="RZS25" s="263"/>
      <c r="RZT25" s="263"/>
      <c r="RZU25" s="263"/>
      <c r="RZV25" s="263"/>
      <c r="RZW25" s="263"/>
      <c r="RZX25" s="263"/>
      <c r="RZY25" s="263"/>
      <c r="RZZ25" s="263"/>
      <c r="SAA25" s="263"/>
      <c r="SAB25" s="263"/>
      <c r="SAC25" s="263"/>
      <c r="SAD25" s="263"/>
      <c r="SAE25" s="263"/>
      <c r="SAF25" s="263"/>
      <c r="SAG25" s="263"/>
      <c r="SAH25" s="263"/>
      <c r="SAI25" s="263"/>
      <c r="SAJ25" s="263"/>
      <c r="SAK25" s="263"/>
      <c r="SAL25" s="263"/>
      <c r="SAM25" s="263"/>
      <c r="SAN25" s="263"/>
      <c r="SAO25" s="263"/>
      <c r="SAP25" s="263"/>
      <c r="SAQ25" s="263"/>
      <c r="SAR25" s="263"/>
      <c r="SAS25" s="263"/>
      <c r="SAT25" s="263"/>
      <c r="SAU25" s="263"/>
      <c r="SAV25" s="263"/>
      <c r="SAW25" s="263"/>
      <c r="SAX25" s="263"/>
      <c r="SAY25" s="263"/>
      <c r="SAZ25" s="263"/>
      <c r="SBA25" s="263"/>
      <c r="SBB25" s="263"/>
      <c r="SBC25" s="263"/>
      <c r="SBD25" s="263"/>
      <c r="SBE25" s="263"/>
      <c r="SBF25" s="263"/>
      <c r="SBG25" s="263"/>
      <c r="SBH25" s="263"/>
      <c r="SBI25" s="263"/>
      <c r="SBJ25" s="263"/>
      <c r="SBK25" s="263"/>
      <c r="SBL25" s="263"/>
      <c r="SBM25" s="263"/>
      <c r="SBN25" s="263"/>
      <c r="SBO25" s="263"/>
      <c r="SBP25" s="263"/>
      <c r="SBQ25" s="263"/>
      <c r="SBR25" s="263"/>
      <c r="SBS25" s="263"/>
      <c r="SBT25" s="263"/>
      <c r="SBU25" s="263"/>
      <c r="SBV25" s="263"/>
      <c r="SBW25" s="263"/>
      <c r="SBX25" s="263"/>
      <c r="SBY25" s="263"/>
      <c r="SBZ25" s="263"/>
      <c r="SCA25" s="263"/>
      <c r="SCB25" s="263"/>
      <c r="SCC25" s="263"/>
      <c r="SCD25" s="263"/>
      <c r="SCE25" s="263"/>
      <c r="SCF25" s="263"/>
      <c r="SCG25" s="263"/>
      <c r="SCH25" s="263"/>
      <c r="SCI25" s="263"/>
      <c r="SCJ25" s="263"/>
      <c r="SCK25" s="263"/>
      <c r="SCL25" s="263"/>
      <c r="SCM25" s="263"/>
      <c r="SCN25" s="263"/>
      <c r="SCO25" s="263"/>
      <c r="SCP25" s="263"/>
      <c r="SCQ25" s="263"/>
      <c r="SCR25" s="263"/>
      <c r="SCS25" s="263"/>
      <c r="SCT25" s="263"/>
      <c r="SCU25" s="263"/>
      <c r="SCV25" s="263"/>
      <c r="SCW25" s="263"/>
      <c r="SCX25" s="263"/>
      <c r="SCY25" s="263"/>
      <c r="SCZ25" s="263"/>
      <c r="SDA25" s="263"/>
      <c r="SDB25" s="263"/>
      <c r="SDC25" s="263"/>
      <c r="SDD25" s="263"/>
      <c r="SDE25" s="263"/>
      <c r="SDF25" s="263"/>
      <c r="SDG25" s="263"/>
      <c r="SDH25" s="263"/>
      <c r="SDI25" s="263"/>
      <c r="SDJ25" s="263"/>
      <c r="SDK25" s="263"/>
      <c r="SDL25" s="263"/>
      <c r="SDM25" s="263"/>
      <c r="SDN25" s="263"/>
      <c r="SDO25" s="263"/>
      <c r="SDP25" s="263"/>
      <c r="SDQ25" s="263"/>
      <c r="SDR25" s="263"/>
      <c r="SDS25" s="263"/>
      <c r="SDT25" s="263"/>
      <c r="SDU25" s="263"/>
      <c r="SDV25" s="263"/>
      <c r="SDW25" s="263"/>
      <c r="SDX25" s="263"/>
      <c r="SDY25" s="263"/>
      <c r="SDZ25" s="263"/>
      <c r="SEA25" s="263"/>
      <c r="SEB25" s="263"/>
      <c r="SEC25" s="263"/>
      <c r="SED25" s="263"/>
      <c r="SEE25" s="263"/>
      <c r="SEF25" s="263"/>
      <c r="SEG25" s="263"/>
      <c r="SEH25" s="263"/>
      <c r="SEI25" s="263"/>
      <c r="SEJ25" s="263"/>
      <c r="SEK25" s="263"/>
      <c r="SEL25" s="263"/>
      <c r="SEM25" s="263"/>
      <c r="SEN25" s="263"/>
      <c r="SEO25" s="263"/>
      <c r="SEP25" s="263"/>
      <c r="SEQ25" s="263"/>
      <c r="SER25" s="263"/>
      <c r="SES25" s="263"/>
      <c r="SET25" s="263"/>
      <c r="SEU25" s="263"/>
      <c r="SEV25" s="263"/>
      <c r="SEW25" s="263"/>
      <c r="SEX25" s="263"/>
      <c r="SEY25" s="263"/>
      <c r="SEZ25" s="263"/>
      <c r="SFA25" s="263"/>
      <c r="SFB25" s="263"/>
      <c r="SFC25" s="263"/>
      <c r="SFD25" s="263"/>
      <c r="SFE25" s="263"/>
      <c r="SFF25" s="263"/>
      <c r="SFG25" s="263"/>
      <c r="SFH25" s="263"/>
      <c r="SFI25" s="263"/>
      <c r="SFJ25" s="263"/>
      <c r="SFK25" s="263"/>
      <c r="SFL25" s="263"/>
      <c r="SFM25" s="263"/>
      <c r="SFN25" s="263"/>
      <c r="SFO25" s="263"/>
      <c r="SFP25" s="263"/>
      <c r="SFQ25" s="263"/>
      <c r="SFR25" s="263"/>
      <c r="SFS25" s="263"/>
      <c r="SFT25" s="263"/>
      <c r="SFU25" s="263"/>
      <c r="SFV25" s="263"/>
      <c r="SFW25" s="263"/>
      <c r="SFX25" s="263"/>
      <c r="SFY25" s="263"/>
      <c r="SFZ25" s="263"/>
      <c r="SGA25" s="263"/>
      <c r="SGB25" s="263"/>
      <c r="SGC25" s="263"/>
      <c r="SGD25" s="263"/>
      <c r="SGE25" s="263"/>
      <c r="SGF25" s="263"/>
      <c r="SGG25" s="263"/>
      <c r="SGH25" s="263"/>
      <c r="SGI25" s="263"/>
      <c r="SGJ25" s="263"/>
      <c r="SGK25" s="263"/>
      <c r="SGL25" s="263"/>
      <c r="SGM25" s="263"/>
      <c r="SGN25" s="263"/>
      <c r="SGO25" s="263"/>
      <c r="SGP25" s="263"/>
      <c r="SGQ25" s="263"/>
      <c r="SGR25" s="263"/>
      <c r="SGS25" s="263"/>
      <c r="SGT25" s="263"/>
      <c r="SGU25" s="263"/>
      <c r="SGV25" s="263"/>
      <c r="SGW25" s="263"/>
      <c r="SGX25" s="263"/>
      <c r="SGY25" s="263"/>
      <c r="SGZ25" s="263"/>
      <c r="SHA25" s="263"/>
      <c r="SHB25" s="263"/>
      <c r="SHC25" s="263"/>
      <c r="SHD25" s="263"/>
      <c r="SHE25" s="263"/>
      <c r="SHF25" s="263"/>
      <c r="SHG25" s="263"/>
      <c r="SHH25" s="263"/>
      <c r="SHI25" s="263"/>
      <c r="SHJ25" s="263"/>
      <c r="SHK25" s="263"/>
      <c r="SHL25" s="263"/>
      <c r="SHM25" s="263"/>
      <c r="SHN25" s="263"/>
      <c r="SHO25" s="263"/>
      <c r="SHP25" s="263"/>
      <c r="SHQ25" s="263"/>
      <c r="SHR25" s="263"/>
      <c r="SHS25" s="263"/>
      <c r="SHT25" s="263"/>
      <c r="SHU25" s="263"/>
      <c r="SHV25" s="263"/>
      <c r="SHW25" s="263"/>
      <c r="SHX25" s="263"/>
      <c r="SHY25" s="263"/>
      <c r="SHZ25" s="263"/>
      <c r="SIA25" s="263"/>
      <c r="SIB25" s="263"/>
      <c r="SIC25" s="263"/>
      <c r="SID25" s="263"/>
      <c r="SIE25" s="263"/>
      <c r="SIF25" s="263"/>
      <c r="SIG25" s="263"/>
      <c r="SIH25" s="263"/>
      <c r="SII25" s="263"/>
      <c r="SIJ25" s="263"/>
      <c r="SIK25" s="263"/>
      <c r="SIL25" s="263"/>
      <c r="SIM25" s="263"/>
      <c r="SIN25" s="263"/>
      <c r="SIO25" s="263"/>
      <c r="SIP25" s="263"/>
      <c r="SIQ25" s="263"/>
      <c r="SIR25" s="263"/>
      <c r="SIS25" s="263"/>
      <c r="SIT25" s="263"/>
      <c r="SIU25" s="263"/>
      <c r="SIV25" s="263"/>
      <c r="SIW25" s="263"/>
      <c r="SIX25" s="263"/>
      <c r="SIY25" s="263"/>
      <c r="SIZ25" s="263"/>
      <c r="SJA25" s="263"/>
      <c r="SJB25" s="263"/>
      <c r="SJC25" s="263"/>
      <c r="SJD25" s="263"/>
      <c r="SJE25" s="263"/>
      <c r="SJF25" s="263"/>
      <c r="SJG25" s="263"/>
      <c r="SJH25" s="263"/>
      <c r="SJI25" s="263"/>
      <c r="SJJ25" s="263"/>
      <c r="SJK25" s="263"/>
      <c r="SJL25" s="263"/>
      <c r="SJM25" s="263"/>
      <c r="SJN25" s="263"/>
      <c r="SJO25" s="263"/>
      <c r="SJP25" s="263"/>
      <c r="SJQ25" s="263"/>
      <c r="SJR25" s="263"/>
      <c r="SJS25" s="263"/>
      <c r="SJT25" s="263"/>
      <c r="SJU25" s="263"/>
      <c r="SJV25" s="263"/>
      <c r="SJW25" s="263"/>
      <c r="SJX25" s="263"/>
      <c r="SJY25" s="263"/>
      <c r="SJZ25" s="263"/>
      <c r="SKA25" s="263"/>
      <c r="SKB25" s="263"/>
      <c r="SKC25" s="263"/>
      <c r="SKD25" s="263"/>
      <c r="SKE25" s="263"/>
      <c r="SKF25" s="263"/>
      <c r="SKG25" s="263"/>
      <c r="SKH25" s="263"/>
      <c r="SKI25" s="263"/>
      <c r="SKJ25" s="263"/>
      <c r="SKK25" s="263"/>
      <c r="SKL25" s="263"/>
      <c r="SKM25" s="263"/>
      <c r="SKN25" s="263"/>
      <c r="SKO25" s="263"/>
      <c r="SKP25" s="263"/>
      <c r="SKQ25" s="263"/>
      <c r="SKR25" s="263"/>
      <c r="SKS25" s="263"/>
      <c r="SKT25" s="263"/>
      <c r="SKU25" s="263"/>
      <c r="SKV25" s="263"/>
      <c r="SKW25" s="263"/>
      <c r="SKX25" s="263"/>
      <c r="SKY25" s="263"/>
      <c r="SKZ25" s="263"/>
      <c r="SLA25" s="263"/>
      <c r="SLB25" s="263"/>
      <c r="SLC25" s="263"/>
      <c r="SLD25" s="263"/>
      <c r="SLE25" s="263"/>
      <c r="SLF25" s="263"/>
      <c r="SLG25" s="263"/>
      <c r="SLH25" s="263"/>
      <c r="SLI25" s="263"/>
      <c r="SLJ25" s="263"/>
      <c r="SLK25" s="263"/>
      <c r="SLL25" s="263"/>
      <c r="SLM25" s="263"/>
      <c r="SLN25" s="263"/>
      <c r="SLO25" s="263"/>
      <c r="SLP25" s="263"/>
      <c r="SLQ25" s="263"/>
      <c r="SLR25" s="263"/>
      <c r="SLS25" s="263"/>
      <c r="SLT25" s="263"/>
      <c r="SLU25" s="263"/>
      <c r="SLV25" s="263"/>
      <c r="SLW25" s="263"/>
      <c r="SLX25" s="263"/>
      <c r="SLY25" s="263"/>
      <c r="SLZ25" s="263"/>
      <c r="SMA25" s="263"/>
      <c r="SMB25" s="263"/>
      <c r="SMC25" s="263"/>
      <c r="SMD25" s="263"/>
      <c r="SME25" s="263"/>
      <c r="SMF25" s="263"/>
      <c r="SMG25" s="263"/>
      <c r="SMH25" s="263"/>
      <c r="SMI25" s="263"/>
      <c r="SMJ25" s="263"/>
      <c r="SMK25" s="263"/>
      <c r="SML25" s="263"/>
      <c r="SMM25" s="263"/>
      <c r="SMN25" s="263"/>
      <c r="SMO25" s="263"/>
      <c r="SMP25" s="263"/>
      <c r="SMQ25" s="263"/>
      <c r="SMR25" s="263"/>
      <c r="SMS25" s="263"/>
      <c r="SMT25" s="263"/>
      <c r="SMU25" s="263"/>
      <c r="SMV25" s="263"/>
      <c r="SMW25" s="263"/>
      <c r="SMX25" s="263"/>
      <c r="SMY25" s="263"/>
      <c r="SMZ25" s="263"/>
      <c r="SNA25" s="263"/>
      <c r="SNB25" s="263"/>
      <c r="SNC25" s="263"/>
      <c r="SND25" s="263"/>
      <c r="SNE25" s="263"/>
      <c r="SNF25" s="263"/>
      <c r="SNG25" s="263"/>
      <c r="SNH25" s="263"/>
      <c r="SNI25" s="263"/>
      <c r="SNJ25" s="263"/>
      <c r="SNK25" s="263"/>
      <c r="SNL25" s="263"/>
      <c r="SNM25" s="263"/>
      <c r="SNN25" s="263"/>
      <c r="SNO25" s="263"/>
      <c r="SNP25" s="263"/>
      <c r="SNQ25" s="263"/>
      <c r="SNR25" s="263"/>
      <c r="SNS25" s="263"/>
      <c r="SNT25" s="263"/>
      <c r="SNU25" s="263"/>
      <c r="SNV25" s="263"/>
      <c r="SNW25" s="263"/>
      <c r="SNX25" s="263"/>
      <c r="SNY25" s="263"/>
      <c r="SNZ25" s="263"/>
      <c r="SOA25" s="263"/>
      <c r="SOB25" s="263"/>
      <c r="SOC25" s="263"/>
      <c r="SOD25" s="263"/>
      <c r="SOE25" s="263"/>
      <c r="SOF25" s="263"/>
      <c r="SOG25" s="263"/>
      <c r="SOH25" s="263"/>
      <c r="SOI25" s="263"/>
      <c r="SOJ25" s="263"/>
      <c r="SOK25" s="263"/>
      <c r="SOL25" s="263"/>
      <c r="SOM25" s="263"/>
      <c r="SON25" s="263"/>
      <c r="SOO25" s="263"/>
      <c r="SOP25" s="263"/>
      <c r="SOQ25" s="263"/>
      <c r="SOR25" s="263"/>
      <c r="SOS25" s="263"/>
      <c r="SOT25" s="263"/>
      <c r="SOU25" s="263"/>
      <c r="SOV25" s="263"/>
      <c r="SOW25" s="263"/>
      <c r="SOX25" s="263"/>
      <c r="SOY25" s="263"/>
      <c r="SOZ25" s="263"/>
      <c r="SPA25" s="263"/>
      <c r="SPB25" s="263"/>
      <c r="SPC25" s="263"/>
      <c r="SPD25" s="263"/>
      <c r="SPE25" s="263"/>
      <c r="SPF25" s="263"/>
      <c r="SPG25" s="263"/>
      <c r="SPH25" s="263"/>
      <c r="SPI25" s="263"/>
      <c r="SPJ25" s="263"/>
      <c r="SPK25" s="263"/>
      <c r="SPL25" s="263"/>
      <c r="SPM25" s="263"/>
      <c r="SPN25" s="263"/>
      <c r="SPO25" s="263"/>
      <c r="SPP25" s="263"/>
      <c r="SPQ25" s="263"/>
      <c r="SPR25" s="263"/>
      <c r="SPS25" s="263"/>
      <c r="SPT25" s="263"/>
      <c r="SPU25" s="263"/>
      <c r="SPV25" s="263"/>
      <c r="SPW25" s="263"/>
      <c r="SPX25" s="263"/>
      <c r="SPY25" s="263"/>
      <c r="SPZ25" s="263"/>
      <c r="SQA25" s="263"/>
      <c r="SQB25" s="263"/>
      <c r="SQC25" s="263"/>
      <c r="SQD25" s="263"/>
      <c r="SQE25" s="263"/>
      <c r="SQF25" s="263"/>
      <c r="SQG25" s="263"/>
      <c r="SQH25" s="263"/>
      <c r="SQI25" s="263"/>
      <c r="SQJ25" s="263"/>
      <c r="SQK25" s="263"/>
      <c r="SQL25" s="263"/>
      <c r="SQM25" s="263"/>
      <c r="SQN25" s="263"/>
      <c r="SQO25" s="263"/>
      <c r="SQP25" s="263"/>
      <c r="SQQ25" s="263"/>
      <c r="SQR25" s="263"/>
      <c r="SQS25" s="263"/>
      <c r="SQT25" s="263"/>
      <c r="SQU25" s="263"/>
      <c r="SQV25" s="263"/>
      <c r="SQW25" s="263"/>
      <c r="SQX25" s="263"/>
      <c r="SQY25" s="263"/>
      <c r="SQZ25" s="263"/>
      <c r="SRA25" s="263"/>
      <c r="SRB25" s="263"/>
      <c r="SRC25" s="263"/>
      <c r="SRD25" s="263"/>
      <c r="SRE25" s="263"/>
      <c r="SRF25" s="263"/>
      <c r="SRG25" s="263"/>
      <c r="SRH25" s="263"/>
      <c r="SRI25" s="263"/>
      <c r="SRJ25" s="263"/>
      <c r="SRK25" s="263"/>
      <c r="SRL25" s="263"/>
      <c r="SRM25" s="263"/>
      <c r="SRN25" s="263"/>
      <c r="SRO25" s="263"/>
      <c r="SRP25" s="263"/>
      <c r="SRQ25" s="263"/>
      <c r="SRR25" s="263"/>
      <c r="SRS25" s="263"/>
      <c r="SRT25" s="263"/>
      <c r="SRU25" s="263"/>
      <c r="SRV25" s="263"/>
      <c r="SRW25" s="263"/>
      <c r="SRX25" s="263"/>
      <c r="SRY25" s="263"/>
      <c r="SRZ25" s="263"/>
      <c r="SSA25" s="263"/>
      <c r="SSB25" s="263"/>
      <c r="SSC25" s="263"/>
      <c r="SSD25" s="263"/>
      <c r="SSE25" s="263"/>
      <c r="SSF25" s="263"/>
      <c r="SSG25" s="263"/>
      <c r="SSH25" s="263"/>
      <c r="SSI25" s="263"/>
      <c r="SSJ25" s="263"/>
      <c r="SSK25" s="263"/>
      <c r="SSL25" s="263"/>
      <c r="SSM25" s="263"/>
      <c r="SSN25" s="263"/>
      <c r="SSO25" s="263"/>
      <c r="SSP25" s="263"/>
      <c r="SSQ25" s="263"/>
      <c r="SSR25" s="263"/>
      <c r="SSS25" s="263"/>
      <c r="SST25" s="263"/>
      <c r="SSU25" s="263"/>
      <c r="SSV25" s="263"/>
      <c r="SSW25" s="263"/>
      <c r="SSX25" s="263"/>
      <c r="SSY25" s="263"/>
      <c r="SSZ25" s="263"/>
      <c r="STA25" s="263"/>
      <c r="STB25" s="263"/>
      <c r="STC25" s="263"/>
      <c r="STD25" s="263"/>
      <c r="STE25" s="263"/>
      <c r="STF25" s="263"/>
      <c r="STG25" s="263"/>
      <c r="STH25" s="263"/>
      <c r="STI25" s="263"/>
      <c r="STJ25" s="263"/>
      <c r="STK25" s="263"/>
      <c r="STL25" s="263"/>
      <c r="STM25" s="263"/>
      <c r="STN25" s="263"/>
      <c r="STO25" s="263"/>
      <c r="STP25" s="263"/>
      <c r="STQ25" s="263"/>
      <c r="STR25" s="263"/>
      <c r="STS25" s="263"/>
      <c r="STT25" s="263"/>
      <c r="STU25" s="263"/>
      <c r="STV25" s="263"/>
      <c r="STW25" s="263"/>
      <c r="STX25" s="263"/>
      <c r="STY25" s="263"/>
      <c r="STZ25" s="263"/>
      <c r="SUA25" s="263"/>
      <c r="SUB25" s="263"/>
      <c r="SUC25" s="263"/>
      <c r="SUD25" s="263"/>
      <c r="SUE25" s="263"/>
      <c r="SUF25" s="263"/>
      <c r="SUG25" s="263"/>
      <c r="SUH25" s="263"/>
      <c r="SUI25" s="263"/>
      <c r="SUJ25" s="263"/>
      <c r="SUK25" s="263"/>
      <c r="SUL25" s="263"/>
      <c r="SUM25" s="263"/>
      <c r="SUN25" s="263"/>
      <c r="SUO25" s="263"/>
      <c r="SUP25" s="263"/>
      <c r="SUQ25" s="263"/>
      <c r="SUR25" s="263"/>
      <c r="SUS25" s="263"/>
      <c r="SUT25" s="263"/>
      <c r="SUU25" s="263"/>
      <c r="SUV25" s="263"/>
      <c r="SUW25" s="263"/>
      <c r="SUX25" s="263"/>
      <c r="SUY25" s="263"/>
      <c r="SUZ25" s="263"/>
      <c r="SVA25" s="263"/>
      <c r="SVB25" s="263"/>
      <c r="SVC25" s="263"/>
      <c r="SVD25" s="263"/>
      <c r="SVE25" s="263"/>
      <c r="SVF25" s="263"/>
      <c r="SVG25" s="263"/>
      <c r="SVH25" s="263"/>
      <c r="SVI25" s="263"/>
      <c r="SVJ25" s="263"/>
      <c r="SVK25" s="263"/>
      <c r="SVL25" s="263"/>
      <c r="SVM25" s="263"/>
      <c r="SVN25" s="263"/>
      <c r="SVO25" s="263"/>
      <c r="SVP25" s="263"/>
      <c r="SVQ25" s="263"/>
      <c r="SVR25" s="263"/>
      <c r="SVS25" s="263"/>
      <c r="SVT25" s="263"/>
      <c r="SVU25" s="263"/>
      <c r="SVV25" s="263"/>
      <c r="SVW25" s="263"/>
      <c r="SVX25" s="263"/>
      <c r="SVY25" s="263"/>
      <c r="SVZ25" s="263"/>
      <c r="SWA25" s="263"/>
      <c r="SWB25" s="263"/>
      <c r="SWC25" s="263"/>
      <c r="SWD25" s="263"/>
      <c r="SWE25" s="263"/>
      <c r="SWF25" s="263"/>
      <c r="SWG25" s="263"/>
      <c r="SWH25" s="263"/>
      <c r="SWI25" s="263"/>
      <c r="SWJ25" s="263"/>
      <c r="SWK25" s="263"/>
      <c r="SWL25" s="263"/>
      <c r="SWM25" s="263"/>
      <c r="SWN25" s="263"/>
      <c r="SWO25" s="263"/>
      <c r="SWP25" s="263"/>
      <c r="SWQ25" s="263"/>
      <c r="SWR25" s="263"/>
      <c r="SWS25" s="263"/>
      <c r="SWT25" s="263"/>
      <c r="SWU25" s="263"/>
      <c r="SWV25" s="263"/>
      <c r="SWW25" s="263"/>
      <c r="SWX25" s="263"/>
      <c r="SWY25" s="263"/>
      <c r="SWZ25" s="263"/>
      <c r="SXA25" s="263"/>
      <c r="SXB25" s="263"/>
      <c r="SXC25" s="263"/>
      <c r="SXD25" s="263"/>
      <c r="SXE25" s="263"/>
      <c r="SXF25" s="263"/>
      <c r="SXG25" s="263"/>
      <c r="SXH25" s="263"/>
      <c r="SXI25" s="263"/>
      <c r="SXJ25" s="263"/>
      <c r="SXK25" s="263"/>
      <c r="SXL25" s="263"/>
      <c r="SXM25" s="263"/>
      <c r="SXN25" s="263"/>
      <c r="SXO25" s="263"/>
      <c r="SXP25" s="263"/>
      <c r="SXQ25" s="263"/>
      <c r="SXR25" s="263"/>
      <c r="SXS25" s="263"/>
      <c r="SXT25" s="263"/>
      <c r="SXU25" s="263"/>
      <c r="SXV25" s="263"/>
      <c r="SXW25" s="263"/>
      <c r="SXX25" s="263"/>
      <c r="SXY25" s="263"/>
      <c r="SXZ25" s="263"/>
      <c r="SYA25" s="263"/>
      <c r="SYB25" s="263"/>
      <c r="SYC25" s="263"/>
      <c r="SYD25" s="263"/>
      <c r="SYE25" s="263"/>
      <c r="SYF25" s="263"/>
      <c r="SYG25" s="263"/>
      <c r="SYH25" s="263"/>
      <c r="SYI25" s="263"/>
      <c r="SYJ25" s="263"/>
      <c r="SYK25" s="263"/>
      <c r="SYL25" s="263"/>
      <c r="SYM25" s="263"/>
      <c r="SYN25" s="263"/>
      <c r="SYO25" s="263"/>
      <c r="SYP25" s="263"/>
      <c r="SYQ25" s="263"/>
      <c r="SYR25" s="263"/>
      <c r="SYS25" s="263"/>
      <c r="SYT25" s="263"/>
      <c r="SYU25" s="263"/>
      <c r="SYV25" s="263"/>
      <c r="SYW25" s="263"/>
      <c r="SYX25" s="263"/>
      <c r="SYY25" s="263"/>
      <c r="SYZ25" s="263"/>
      <c r="SZA25" s="263"/>
      <c r="SZB25" s="263"/>
      <c r="SZC25" s="263"/>
      <c r="SZD25" s="263"/>
      <c r="SZE25" s="263"/>
      <c r="SZF25" s="263"/>
      <c r="SZG25" s="263"/>
      <c r="SZH25" s="263"/>
      <c r="SZI25" s="263"/>
      <c r="SZJ25" s="263"/>
      <c r="SZK25" s="263"/>
      <c r="SZL25" s="263"/>
      <c r="SZM25" s="263"/>
      <c r="SZN25" s="263"/>
      <c r="SZO25" s="263"/>
      <c r="SZP25" s="263"/>
      <c r="SZQ25" s="263"/>
      <c r="SZR25" s="263"/>
      <c r="SZS25" s="263"/>
      <c r="SZT25" s="263"/>
      <c r="SZU25" s="263"/>
      <c r="SZV25" s="263"/>
      <c r="SZW25" s="263"/>
      <c r="SZX25" s="263"/>
      <c r="SZY25" s="263"/>
      <c r="SZZ25" s="263"/>
      <c r="TAA25" s="263"/>
      <c r="TAB25" s="263"/>
      <c r="TAC25" s="263"/>
      <c r="TAD25" s="263"/>
      <c r="TAE25" s="263"/>
      <c r="TAF25" s="263"/>
      <c r="TAG25" s="263"/>
      <c r="TAH25" s="263"/>
      <c r="TAI25" s="263"/>
      <c r="TAJ25" s="263"/>
      <c r="TAK25" s="263"/>
      <c r="TAL25" s="263"/>
      <c r="TAM25" s="263"/>
      <c r="TAN25" s="263"/>
      <c r="TAO25" s="263"/>
      <c r="TAP25" s="263"/>
      <c r="TAQ25" s="263"/>
      <c r="TAR25" s="263"/>
      <c r="TAS25" s="263"/>
      <c r="TAT25" s="263"/>
      <c r="TAU25" s="263"/>
      <c r="TAV25" s="263"/>
      <c r="TAW25" s="263"/>
      <c r="TAX25" s="263"/>
      <c r="TAY25" s="263"/>
      <c r="TAZ25" s="263"/>
      <c r="TBA25" s="263"/>
      <c r="TBB25" s="263"/>
      <c r="TBC25" s="263"/>
      <c r="TBD25" s="263"/>
      <c r="TBE25" s="263"/>
      <c r="TBF25" s="263"/>
      <c r="TBG25" s="263"/>
      <c r="TBH25" s="263"/>
      <c r="TBI25" s="263"/>
      <c r="TBJ25" s="263"/>
      <c r="TBK25" s="263"/>
      <c r="TBL25" s="263"/>
      <c r="TBM25" s="263"/>
      <c r="TBN25" s="263"/>
      <c r="TBO25" s="263"/>
      <c r="TBP25" s="263"/>
      <c r="TBQ25" s="263"/>
      <c r="TBR25" s="263"/>
      <c r="TBS25" s="263"/>
      <c r="TBT25" s="263"/>
      <c r="TBU25" s="263"/>
      <c r="TBV25" s="263"/>
      <c r="TBW25" s="263"/>
      <c r="TBX25" s="263"/>
      <c r="TBY25" s="263"/>
      <c r="TBZ25" s="263"/>
      <c r="TCA25" s="263"/>
      <c r="TCB25" s="263"/>
      <c r="TCC25" s="263"/>
      <c r="TCD25" s="263"/>
      <c r="TCE25" s="263"/>
      <c r="TCF25" s="263"/>
      <c r="TCG25" s="263"/>
      <c r="TCH25" s="263"/>
      <c r="TCI25" s="263"/>
      <c r="TCJ25" s="263"/>
      <c r="TCK25" s="263"/>
      <c r="TCL25" s="263"/>
      <c r="TCM25" s="263"/>
      <c r="TCN25" s="263"/>
      <c r="TCO25" s="263"/>
      <c r="TCP25" s="263"/>
      <c r="TCQ25" s="263"/>
      <c r="TCR25" s="263"/>
      <c r="TCS25" s="263"/>
      <c r="TCT25" s="263"/>
      <c r="TCU25" s="263"/>
      <c r="TCV25" s="263"/>
      <c r="TCW25" s="263"/>
      <c r="TCX25" s="263"/>
      <c r="TCY25" s="263"/>
      <c r="TCZ25" s="263"/>
      <c r="TDA25" s="263"/>
      <c r="TDB25" s="263"/>
      <c r="TDC25" s="263"/>
      <c r="TDD25" s="263"/>
      <c r="TDE25" s="263"/>
      <c r="TDF25" s="263"/>
      <c r="TDG25" s="263"/>
      <c r="TDH25" s="263"/>
      <c r="TDI25" s="263"/>
      <c r="TDJ25" s="263"/>
      <c r="TDK25" s="263"/>
      <c r="TDL25" s="263"/>
      <c r="TDM25" s="263"/>
      <c r="TDN25" s="263"/>
      <c r="TDO25" s="263"/>
      <c r="TDP25" s="263"/>
      <c r="TDQ25" s="263"/>
      <c r="TDR25" s="263"/>
      <c r="TDS25" s="263"/>
      <c r="TDT25" s="263"/>
      <c r="TDU25" s="263"/>
      <c r="TDV25" s="263"/>
      <c r="TDW25" s="263"/>
      <c r="TDX25" s="263"/>
      <c r="TDY25" s="263"/>
      <c r="TDZ25" s="263"/>
      <c r="TEA25" s="263"/>
      <c r="TEB25" s="263"/>
      <c r="TEC25" s="263"/>
      <c r="TED25" s="263"/>
      <c r="TEE25" s="263"/>
      <c r="TEF25" s="263"/>
      <c r="TEG25" s="263"/>
      <c r="TEH25" s="263"/>
      <c r="TEI25" s="263"/>
      <c r="TEJ25" s="263"/>
      <c r="TEK25" s="263"/>
      <c r="TEL25" s="263"/>
      <c r="TEM25" s="263"/>
      <c r="TEN25" s="263"/>
      <c r="TEO25" s="263"/>
      <c r="TEP25" s="263"/>
      <c r="TEQ25" s="263"/>
      <c r="TER25" s="263"/>
      <c r="TES25" s="263"/>
      <c r="TET25" s="263"/>
      <c r="TEU25" s="263"/>
      <c r="TEV25" s="263"/>
      <c r="TEW25" s="263"/>
      <c r="TEX25" s="263"/>
      <c r="TEY25" s="263"/>
      <c r="TEZ25" s="263"/>
      <c r="TFA25" s="263"/>
      <c r="TFB25" s="263"/>
      <c r="TFC25" s="263"/>
      <c r="TFD25" s="263"/>
      <c r="TFE25" s="263"/>
      <c r="TFF25" s="263"/>
      <c r="TFG25" s="263"/>
      <c r="TFH25" s="263"/>
      <c r="TFI25" s="263"/>
      <c r="TFJ25" s="263"/>
      <c r="TFK25" s="263"/>
      <c r="TFL25" s="263"/>
      <c r="TFM25" s="263"/>
      <c r="TFN25" s="263"/>
      <c r="TFO25" s="263"/>
      <c r="TFP25" s="263"/>
      <c r="TFQ25" s="263"/>
      <c r="TFR25" s="263"/>
      <c r="TFS25" s="263"/>
      <c r="TFT25" s="263"/>
      <c r="TFU25" s="263"/>
      <c r="TFV25" s="263"/>
      <c r="TFW25" s="263"/>
      <c r="TFX25" s="263"/>
      <c r="TFY25" s="263"/>
      <c r="TFZ25" s="263"/>
      <c r="TGA25" s="263"/>
      <c r="TGB25" s="263"/>
      <c r="TGC25" s="263"/>
      <c r="TGD25" s="263"/>
      <c r="TGE25" s="263"/>
      <c r="TGF25" s="263"/>
      <c r="TGG25" s="263"/>
      <c r="TGH25" s="263"/>
      <c r="TGI25" s="263"/>
      <c r="TGJ25" s="263"/>
      <c r="TGK25" s="263"/>
      <c r="TGL25" s="263"/>
      <c r="TGM25" s="263"/>
      <c r="TGN25" s="263"/>
      <c r="TGO25" s="263"/>
      <c r="TGP25" s="263"/>
      <c r="TGQ25" s="263"/>
      <c r="TGR25" s="263"/>
      <c r="TGS25" s="263"/>
      <c r="TGT25" s="263"/>
      <c r="TGU25" s="263"/>
      <c r="TGV25" s="263"/>
      <c r="TGW25" s="263"/>
      <c r="TGX25" s="263"/>
      <c r="TGY25" s="263"/>
      <c r="TGZ25" s="263"/>
      <c r="THA25" s="263"/>
      <c r="THB25" s="263"/>
      <c r="THC25" s="263"/>
      <c r="THD25" s="263"/>
      <c r="THE25" s="263"/>
      <c r="THF25" s="263"/>
      <c r="THG25" s="263"/>
      <c r="THH25" s="263"/>
      <c r="THI25" s="263"/>
      <c r="THJ25" s="263"/>
      <c r="THK25" s="263"/>
      <c r="THL25" s="263"/>
      <c r="THM25" s="263"/>
      <c r="THN25" s="263"/>
      <c r="THO25" s="263"/>
      <c r="THP25" s="263"/>
      <c r="THQ25" s="263"/>
      <c r="THR25" s="263"/>
      <c r="THS25" s="263"/>
      <c r="THT25" s="263"/>
      <c r="THU25" s="263"/>
      <c r="THV25" s="263"/>
      <c r="THW25" s="263"/>
      <c r="THX25" s="263"/>
      <c r="THY25" s="263"/>
      <c r="THZ25" s="263"/>
      <c r="TIA25" s="263"/>
      <c r="TIB25" s="263"/>
      <c r="TIC25" s="263"/>
      <c r="TID25" s="263"/>
      <c r="TIE25" s="263"/>
      <c r="TIF25" s="263"/>
      <c r="TIG25" s="263"/>
      <c r="TIH25" s="263"/>
      <c r="TII25" s="263"/>
      <c r="TIJ25" s="263"/>
      <c r="TIK25" s="263"/>
      <c r="TIL25" s="263"/>
      <c r="TIM25" s="263"/>
      <c r="TIN25" s="263"/>
      <c r="TIO25" s="263"/>
      <c r="TIP25" s="263"/>
      <c r="TIQ25" s="263"/>
      <c r="TIR25" s="263"/>
      <c r="TIS25" s="263"/>
      <c r="TIT25" s="263"/>
      <c r="TIU25" s="263"/>
      <c r="TIV25" s="263"/>
      <c r="TIW25" s="263"/>
      <c r="TIX25" s="263"/>
      <c r="TIY25" s="263"/>
      <c r="TIZ25" s="263"/>
      <c r="TJA25" s="263"/>
      <c r="TJB25" s="263"/>
      <c r="TJC25" s="263"/>
      <c r="TJD25" s="263"/>
      <c r="TJE25" s="263"/>
      <c r="TJF25" s="263"/>
      <c r="TJG25" s="263"/>
      <c r="TJH25" s="263"/>
      <c r="TJI25" s="263"/>
      <c r="TJJ25" s="263"/>
      <c r="TJK25" s="263"/>
      <c r="TJL25" s="263"/>
      <c r="TJM25" s="263"/>
      <c r="TJN25" s="263"/>
      <c r="TJO25" s="263"/>
      <c r="TJP25" s="263"/>
      <c r="TJQ25" s="263"/>
      <c r="TJR25" s="263"/>
      <c r="TJS25" s="263"/>
      <c r="TJT25" s="263"/>
      <c r="TJU25" s="263"/>
      <c r="TJV25" s="263"/>
      <c r="TJW25" s="263"/>
      <c r="TJX25" s="263"/>
      <c r="TJY25" s="263"/>
      <c r="TJZ25" s="263"/>
      <c r="TKA25" s="263"/>
      <c r="TKB25" s="263"/>
      <c r="TKC25" s="263"/>
      <c r="TKD25" s="263"/>
      <c r="TKE25" s="263"/>
      <c r="TKF25" s="263"/>
      <c r="TKG25" s="263"/>
      <c r="TKH25" s="263"/>
      <c r="TKI25" s="263"/>
      <c r="TKJ25" s="263"/>
      <c r="TKK25" s="263"/>
      <c r="TKL25" s="263"/>
      <c r="TKM25" s="263"/>
      <c r="TKN25" s="263"/>
      <c r="TKO25" s="263"/>
      <c r="TKP25" s="263"/>
      <c r="TKQ25" s="263"/>
      <c r="TKR25" s="263"/>
      <c r="TKS25" s="263"/>
      <c r="TKT25" s="263"/>
      <c r="TKU25" s="263"/>
      <c r="TKV25" s="263"/>
      <c r="TKW25" s="263"/>
      <c r="TKX25" s="263"/>
      <c r="TKY25" s="263"/>
      <c r="TKZ25" s="263"/>
      <c r="TLA25" s="263"/>
      <c r="TLB25" s="263"/>
      <c r="TLC25" s="263"/>
      <c r="TLD25" s="263"/>
      <c r="TLE25" s="263"/>
      <c r="TLF25" s="263"/>
      <c r="TLG25" s="263"/>
      <c r="TLH25" s="263"/>
      <c r="TLI25" s="263"/>
      <c r="TLJ25" s="263"/>
      <c r="TLK25" s="263"/>
      <c r="TLL25" s="263"/>
      <c r="TLM25" s="263"/>
      <c r="TLN25" s="263"/>
      <c r="TLO25" s="263"/>
      <c r="TLP25" s="263"/>
      <c r="TLQ25" s="263"/>
      <c r="TLR25" s="263"/>
      <c r="TLS25" s="263"/>
      <c r="TLT25" s="263"/>
      <c r="TLU25" s="263"/>
      <c r="TLV25" s="263"/>
      <c r="TLW25" s="263"/>
      <c r="TLX25" s="263"/>
      <c r="TLY25" s="263"/>
      <c r="TLZ25" s="263"/>
      <c r="TMA25" s="263"/>
      <c r="TMB25" s="263"/>
      <c r="TMC25" s="263"/>
      <c r="TMD25" s="263"/>
      <c r="TME25" s="263"/>
      <c r="TMF25" s="263"/>
      <c r="TMG25" s="263"/>
      <c r="TMH25" s="263"/>
      <c r="TMI25" s="263"/>
      <c r="TMJ25" s="263"/>
      <c r="TMK25" s="263"/>
      <c r="TML25" s="263"/>
      <c r="TMM25" s="263"/>
      <c r="TMN25" s="263"/>
      <c r="TMO25" s="263"/>
      <c r="TMP25" s="263"/>
      <c r="TMQ25" s="263"/>
      <c r="TMR25" s="263"/>
      <c r="TMS25" s="263"/>
      <c r="TMT25" s="263"/>
      <c r="TMU25" s="263"/>
      <c r="TMV25" s="263"/>
      <c r="TMW25" s="263"/>
      <c r="TMX25" s="263"/>
      <c r="TMY25" s="263"/>
      <c r="TMZ25" s="263"/>
      <c r="TNA25" s="263"/>
      <c r="TNB25" s="263"/>
      <c r="TNC25" s="263"/>
      <c r="TND25" s="263"/>
      <c r="TNE25" s="263"/>
      <c r="TNF25" s="263"/>
      <c r="TNG25" s="263"/>
      <c r="TNH25" s="263"/>
      <c r="TNI25" s="263"/>
      <c r="TNJ25" s="263"/>
      <c r="TNK25" s="263"/>
      <c r="TNL25" s="263"/>
      <c r="TNM25" s="263"/>
      <c r="TNN25" s="263"/>
      <c r="TNO25" s="263"/>
      <c r="TNP25" s="263"/>
      <c r="TNQ25" s="263"/>
      <c r="TNR25" s="263"/>
      <c r="TNS25" s="263"/>
      <c r="TNT25" s="263"/>
      <c r="TNU25" s="263"/>
      <c r="TNV25" s="263"/>
      <c r="TNW25" s="263"/>
      <c r="TNX25" s="263"/>
      <c r="TNY25" s="263"/>
      <c r="TNZ25" s="263"/>
      <c r="TOA25" s="263"/>
      <c r="TOB25" s="263"/>
      <c r="TOC25" s="263"/>
      <c r="TOD25" s="263"/>
      <c r="TOE25" s="263"/>
      <c r="TOF25" s="263"/>
      <c r="TOG25" s="263"/>
      <c r="TOH25" s="263"/>
      <c r="TOI25" s="263"/>
      <c r="TOJ25" s="263"/>
      <c r="TOK25" s="263"/>
      <c r="TOL25" s="263"/>
      <c r="TOM25" s="263"/>
      <c r="TON25" s="263"/>
      <c r="TOO25" s="263"/>
      <c r="TOP25" s="263"/>
      <c r="TOQ25" s="263"/>
      <c r="TOR25" s="263"/>
      <c r="TOS25" s="263"/>
      <c r="TOT25" s="263"/>
      <c r="TOU25" s="263"/>
      <c r="TOV25" s="263"/>
      <c r="TOW25" s="263"/>
      <c r="TOX25" s="263"/>
      <c r="TOY25" s="263"/>
      <c r="TOZ25" s="263"/>
      <c r="TPA25" s="263"/>
      <c r="TPB25" s="263"/>
      <c r="TPC25" s="263"/>
      <c r="TPD25" s="263"/>
      <c r="TPE25" s="263"/>
      <c r="TPF25" s="263"/>
      <c r="TPG25" s="263"/>
      <c r="TPH25" s="263"/>
      <c r="TPI25" s="263"/>
      <c r="TPJ25" s="263"/>
      <c r="TPK25" s="263"/>
      <c r="TPL25" s="263"/>
      <c r="TPM25" s="263"/>
      <c r="TPN25" s="263"/>
      <c r="TPO25" s="263"/>
      <c r="TPP25" s="263"/>
      <c r="TPQ25" s="263"/>
      <c r="TPR25" s="263"/>
      <c r="TPS25" s="263"/>
      <c r="TPT25" s="263"/>
      <c r="TPU25" s="263"/>
      <c r="TPV25" s="263"/>
      <c r="TPW25" s="263"/>
      <c r="TPX25" s="263"/>
      <c r="TPY25" s="263"/>
      <c r="TPZ25" s="263"/>
      <c r="TQA25" s="263"/>
      <c r="TQB25" s="263"/>
      <c r="TQC25" s="263"/>
      <c r="TQD25" s="263"/>
      <c r="TQE25" s="263"/>
      <c r="TQF25" s="263"/>
      <c r="TQG25" s="263"/>
      <c r="TQH25" s="263"/>
      <c r="TQI25" s="263"/>
      <c r="TQJ25" s="263"/>
      <c r="TQK25" s="263"/>
      <c r="TQL25" s="263"/>
      <c r="TQM25" s="263"/>
      <c r="TQN25" s="263"/>
      <c r="TQO25" s="263"/>
      <c r="TQP25" s="263"/>
      <c r="TQQ25" s="263"/>
      <c r="TQR25" s="263"/>
      <c r="TQS25" s="263"/>
      <c r="TQT25" s="263"/>
      <c r="TQU25" s="263"/>
      <c r="TQV25" s="263"/>
      <c r="TQW25" s="263"/>
      <c r="TQX25" s="263"/>
      <c r="TQY25" s="263"/>
      <c r="TQZ25" s="263"/>
      <c r="TRA25" s="263"/>
      <c r="TRB25" s="263"/>
      <c r="TRC25" s="263"/>
      <c r="TRD25" s="263"/>
      <c r="TRE25" s="263"/>
      <c r="TRF25" s="263"/>
      <c r="TRG25" s="263"/>
      <c r="TRH25" s="263"/>
      <c r="TRI25" s="263"/>
      <c r="TRJ25" s="263"/>
      <c r="TRK25" s="263"/>
      <c r="TRL25" s="263"/>
      <c r="TRM25" s="263"/>
      <c r="TRN25" s="263"/>
      <c r="TRO25" s="263"/>
      <c r="TRP25" s="263"/>
      <c r="TRQ25" s="263"/>
      <c r="TRR25" s="263"/>
      <c r="TRS25" s="263"/>
      <c r="TRT25" s="263"/>
      <c r="TRU25" s="263"/>
      <c r="TRV25" s="263"/>
      <c r="TRW25" s="263"/>
      <c r="TRX25" s="263"/>
      <c r="TRY25" s="263"/>
      <c r="TRZ25" s="263"/>
      <c r="TSA25" s="263"/>
      <c r="TSB25" s="263"/>
      <c r="TSC25" s="263"/>
      <c r="TSD25" s="263"/>
      <c r="TSE25" s="263"/>
      <c r="TSF25" s="263"/>
      <c r="TSG25" s="263"/>
      <c r="TSH25" s="263"/>
      <c r="TSI25" s="263"/>
      <c r="TSJ25" s="263"/>
      <c r="TSK25" s="263"/>
      <c r="TSL25" s="263"/>
      <c r="TSM25" s="263"/>
      <c r="TSN25" s="263"/>
      <c r="TSO25" s="263"/>
      <c r="TSP25" s="263"/>
      <c r="TSQ25" s="263"/>
      <c r="TSR25" s="263"/>
      <c r="TSS25" s="263"/>
      <c r="TST25" s="263"/>
      <c r="TSU25" s="263"/>
      <c r="TSV25" s="263"/>
      <c r="TSW25" s="263"/>
      <c r="TSX25" s="263"/>
      <c r="TSY25" s="263"/>
      <c r="TSZ25" s="263"/>
      <c r="TTA25" s="263"/>
      <c r="TTB25" s="263"/>
      <c r="TTC25" s="263"/>
      <c r="TTD25" s="263"/>
      <c r="TTE25" s="263"/>
      <c r="TTF25" s="263"/>
      <c r="TTG25" s="263"/>
      <c r="TTH25" s="263"/>
      <c r="TTI25" s="263"/>
      <c r="TTJ25" s="263"/>
      <c r="TTK25" s="263"/>
      <c r="TTL25" s="263"/>
      <c r="TTM25" s="263"/>
      <c r="TTN25" s="263"/>
      <c r="TTO25" s="263"/>
      <c r="TTP25" s="263"/>
      <c r="TTQ25" s="263"/>
      <c r="TTR25" s="263"/>
      <c r="TTS25" s="263"/>
      <c r="TTT25" s="263"/>
      <c r="TTU25" s="263"/>
      <c r="TTV25" s="263"/>
      <c r="TTW25" s="263"/>
      <c r="TTX25" s="263"/>
      <c r="TTY25" s="263"/>
      <c r="TTZ25" s="263"/>
      <c r="TUA25" s="263"/>
      <c r="TUB25" s="263"/>
      <c r="TUC25" s="263"/>
      <c r="TUD25" s="263"/>
      <c r="TUE25" s="263"/>
      <c r="TUF25" s="263"/>
      <c r="TUG25" s="263"/>
      <c r="TUH25" s="263"/>
      <c r="TUI25" s="263"/>
      <c r="TUJ25" s="263"/>
      <c r="TUK25" s="263"/>
      <c r="TUL25" s="263"/>
      <c r="TUM25" s="263"/>
      <c r="TUN25" s="263"/>
      <c r="TUO25" s="263"/>
      <c r="TUP25" s="263"/>
      <c r="TUQ25" s="263"/>
      <c r="TUR25" s="263"/>
      <c r="TUS25" s="263"/>
      <c r="TUT25" s="263"/>
      <c r="TUU25" s="263"/>
      <c r="TUV25" s="263"/>
      <c r="TUW25" s="263"/>
      <c r="TUX25" s="263"/>
      <c r="TUY25" s="263"/>
      <c r="TUZ25" s="263"/>
      <c r="TVA25" s="263"/>
      <c r="TVB25" s="263"/>
      <c r="TVC25" s="263"/>
      <c r="TVD25" s="263"/>
      <c r="TVE25" s="263"/>
      <c r="TVF25" s="263"/>
      <c r="TVG25" s="263"/>
      <c r="TVH25" s="263"/>
      <c r="TVI25" s="263"/>
      <c r="TVJ25" s="263"/>
      <c r="TVK25" s="263"/>
      <c r="TVL25" s="263"/>
      <c r="TVM25" s="263"/>
      <c r="TVN25" s="263"/>
      <c r="TVO25" s="263"/>
      <c r="TVP25" s="263"/>
      <c r="TVQ25" s="263"/>
      <c r="TVR25" s="263"/>
      <c r="TVS25" s="263"/>
      <c r="TVT25" s="263"/>
      <c r="TVU25" s="263"/>
      <c r="TVV25" s="263"/>
      <c r="TVW25" s="263"/>
      <c r="TVX25" s="263"/>
      <c r="TVY25" s="263"/>
      <c r="TVZ25" s="263"/>
      <c r="TWA25" s="263"/>
      <c r="TWB25" s="263"/>
      <c r="TWC25" s="263"/>
      <c r="TWD25" s="263"/>
      <c r="TWE25" s="263"/>
      <c r="TWF25" s="263"/>
      <c r="TWG25" s="263"/>
      <c r="TWH25" s="263"/>
      <c r="TWI25" s="263"/>
      <c r="TWJ25" s="263"/>
      <c r="TWK25" s="263"/>
      <c r="TWL25" s="263"/>
      <c r="TWM25" s="263"/>
      <c r="TWN25" s="263"/>
      <c r="TWO25" s="263"/>
      <c r="TWP25" s="263"/>
      <c r="TWQ25" s="263"/>
      <c r="TWR25" s="263"/>
      <c r="TWS25" s="263"/>
      <c r="TWT25" s="263"/>
      <c r="TWU25" s="263"/>
      <c r="TWV25" s="263"/>
      <c r="TWW25" s="263"/>
      <c r="TWX25" s="263"/>
      <c r="TWY25" s="263"/>
      <c r="TWZ25" s="263"/>
      <c r="TXA25" s="263"/>
      <c r="TXB25" s="263"/>
      <c r="TXC25" s="263"/>
      <c r="TXD25" s="263"/>
      <c r="TXE25" s="263"/>
      <c r="TXF25" s="263"/>
      <c r="TXG25" s="263"/>
      <c r="TXH25" s="263"/>
      <c r="TXI25" s="263"/>
      <c r="TXJ25" s="263"/>
      <c r="TXK25" s="263"/>
      <c r="TXL25" s="263"/>
      <c r="TXM25" s="263"/>
      <c r="TXN25" s="263"/>
      <c r="TXO25" s="263"/>
      <c r="TXP25" s="263"/>
      <c r="TXQ25" s="263"/>
      <c r="TXR25" s="263"/>
      <c r="TXS25" s="263"/>
      <c r="TXT25" s="263"/>
      <c r="TXU25" s="263"/>
      <c r="TXV25" s="263"/>
      <c r="TXW25" s="263"/>
      <c r="TXX25" s="263"/>
      <c r="TXY25" s="263"/>
      <c r="TXZ25" s="263"/>
      <c r="TYA25" s="263"/>
      <c r="TYB25" s="263"/>
      <c r="TYC25" s="263"/>
      <c r="TYD25" s="263"/>
      <c r="TYE25" s="263"/>
      <c r="TYF25" s="263"/>
      <c r="TYG25" s="263"/>
      <c r="TYH25" s="263"/>
      <c r="TYI25" s="263"/>
      <c r="TYJ25" s="263"/>
      <c r="TYK25" s="263"/>
      <c r="TYL25" s="263"/>
      <c r="TYM25" s="263"/>
      <c r="TYN25" s="263"/>
      <c r="TYO25" s="263"/>
      <c r="TYP25" s="263"/>
      <c r="TYQ25" s="263"/>
      <c r="TYR25" s="263"/>
      <c r="TYS25" s="263"/>
      <c r="TYT25" s="263"/>
      <c r="TYU25" s="263"/>
      <c r="TYV25" s="263"/>
      <c r="TYW25" s="263"/>
      <c r="TYX25" s="263"/>
      <c r="TYY25" s="263"/>
      <c r="TYZ25" s="263"/>
      <c r="TZA25" s="263"/>
      <c r="TZB25" s="263"/>
      <c r="TZC25" s="263"/>
      <c r="TZD25" s="263"/>
      <c r="TZE25" s="263"/>
      <c r="TZF25" s="263"/>
      <c r="TZG25" s="263"/>
      <c r="TZH25" s="263"/>
      <c r="TZI25" s="263"/>
      <c r="TZJ25" s="263"/>
      <c r="TZK25" s="263"/>
      <c r="TZL25" s="263"/>
      <c r="TZM25" s="263"/>
      <c r="TZN25" s="263"/>
      <c r="TZO25" s="263"/>
      <c r="TZP25" s="263"/>
      <c r="TZQ25" s="263"/>
      <c r="TZR25" s="263"/>
      <c r="TZS25" s="263"/>
      <c r="TZT25" s="263"/>
      <c r="TZU25" s="263"/>
      <c r="TZV25" s="263"/>
      <c r="TZW25" s="263"/>
      <c r="TZX25" s="263"/>
      <c r="TZY25" s="263"/>
      <c r="TZZ25" s="263"/>
      <c r="UAA25" s="263"/>
      <c r="UAB25" s="263"/>
      <c r="UAC25" s="263"/>
      <c r="UAD25" s="263"/>
      <c r="UAE25" s="263"/>
      <c r="UAF25" s="263"/>
      <c r="UAG25" s="263"/>
      <c r="UAH25" s="263"/>
      <c r="UAI25" s="263"/>
      <c r="UAJ25" s="263"/>
      <c r="UAK25" s="263"/>
      <c r="UAL25" s="263"/>
      <c r="UAM25" s="263"/>
      <c r="UAN25" s="263"/>
      <c r="UAO25" s="263"/>
      <c r="UAP25" s="263"/>
      <c r="UAQ25" s="263"/>
      <c r="UAR25" s="263"/>
      <c r="UAS25" s="263"/>
      <c r="UAT25" s="263"/>
      <c r="UAU25" s="263"/>
      <c r="UAV25" s="263"/>
      <c r="UAW25" s="263"/>
      <c r="UAX25" s="263"/>
      <c r="UAY25" s="263"/>
      <c r="UAZ25" s="263"/>
      <c r="UBA25" s="263"/>
      <c r="UBB25" s="263"/>
      <c r="UBC25" s="263"/>
      <c r="UBD25" s="263"/>
      <c r="UBE25" s="263"/>
      <c r="UBF25" s="263"/>
      <c r="UBG25" s="263"/>
      <c r="UBH25" s="263"/>
      <c r="UBI25" s="263"/>
      <c r="UBJ25" s="263"/>
      <c r="UBK25" s="263"/>
      <c r="UBL25" s="263"/>
      <c r="UBM25" s="263"/>
      <c r="UBN25" s="263"/>
      <c r="UBO25" s="263"/>
      <c r="UBP25" s="263"/>
      <c r="UBQ25" s="263"/>
      <c r="UBR25" s="263"/>
      <c r="UBS25" s="263"/>
      <c r="UBT25" s="263"/>
      <c r="UBU25" s="263"/>
      <c r="UBV25" s="263"/>
      <c r="UBW25" s="263"/>
      <c r="UBX25" s="263"/>
      <c r="UBY25" s="263"/>
      <c r="UBZ25" s="263"/>
      <c r="UCA25" s="263"/>
      <c r="UCB25" s="263"/>
      <c r="UCC25" s="263"/>
      <c r="UCD25" s="263"/>
      <c r="UCE25" s="263"/>
      <c r="UCF25" s="263"/>
      <c r="UCG25" s="263"/>
      <c r="UCH25" s="263"/>
      <c r="UCI25" s="263"/>
      <c r="UCJ25" s="263"/>
      <c r="UCK25" s="263"/>
      <c r="UCL25" s="263"/>
      <c r="UCM25" s="263"/>
      <c r="UCN25" s="263"/>
      <c r="UCO25" s="263"/>
      <c r="UCP25" s="263"/>
      <c r="UCQ25" s="263"/>
      <c r="UCR25" s="263"/>
      <c r="UCS25" s="263"/>
      <c r="UCT25" s="263"/>
      <c r="UCU25" s="263"/>
      <c r="UCV25" s="263"/>
      <c r="UCW25" s="263"/>
      <c r="UCX25" s="263"/>
      <c r="UCY25" s="263"/>
      <c r="UCZ25" s="263"/>
      <c r="UDA25" s="263"/>
      <c r="UDB25" s="263"/>
      <c r="UDC25" s="263"/>
      <c r="UDD25" s="263"/>
      <c r="UDE25" s="263"/>
      <c r="UDF25" s="263"/>
      <c r="UDG25" s="263"/>
      <c r="UDH25" s="263"/>
      <c r="UDI25" s="263"/>
      <c r="UDJ25" s="263"/>
      <c r="UDK25" s="263"/>
      <c r="UDL25" s="263"/>
      <c r="UDM25" s="263"/>
      <c r="UDN25" s="263"/>
      <c r="UDO25" s="263"/>
      <c r="UDP25" s="263"/>
      <c r="UDQ25" s="263"/>
      <c r="UDR25" s="263"/>
      <c r="UDS25" s="263"/>
      <c r="UDT25" s="263"/>
      <c r="UDU25" s="263"/>
      <c r="UDV25" s="263"/>
      <c r="UDW25" s="263"/>
      <c r="UDX25" s="263"/>
      <c r="UDY25" s="263"/>
      <c r="UDZ25" s="263"/>
      <c r="UEA25" s="263"/>
      <c r="UEB25" s="263"/>
      <c r="UEC25" s="263"/>
      <c r="UED25" s="263"/>
      <c r="UEE25" s="263"/>
      <c r="UEF25" s="263"/>
      <c r="UEG25" s="263"/>
      <c r="UEH25" s="263"/>
      <c r="UEI25" s="263"/>
      <c r="UEJ25" s="263"/>
      <c r="UEK25" s="263"/>
      <c r="UEL25" s="263"/>
      <c r="UEM25" s="263"/>
      <c r="UEN25" s="263"/>
      <c r="UEO25" s="263"/>
      <c r="UEP25" s="263"/>
      <c r="UEQ25" s="263"/>
      <c r="UER25" s="263"/>
      <c r="UES25" s="263"/>
      <c r="UET25" s="263"/>
      <c r="UEU25" s="263"/>
      <c r="UEV25" s="263"/>
      <c r="UEW25" s="263"/>
      <c r="UEX25" s="263"/>
      <c r="UEY25" s="263"/>
      <c r="UEZ25" s="263"/>
      <c r="UFA25" s="263"/>
      <c r="UFB25" s="263"/>
      <c r="UFC25" s="263"/>
      <c r="UFD25" s="263"/>
      <c r="UFE25" s="263"/>
      <c r="UFF25" s="263"/>
      <c r="UFG25" s="263"/>
      <c r="UFH25" s="263"/>
      <c r="UFI25" s="263"/>
      <c r="UFJ25" s="263"/>
      <c r="UFK25" s="263"/>
      <c r="UFL25" s="263"/>
      <c r="UFM25" s="263"/>
      <c r="UFN25" s="263"/>
      <c r="UFO25" s="263"/>
      <c r="UFP25" s="263"/>
      <c r="UFQ25" s="263"/>
      <c r="UFR25" s="263"/>
      <c r="UFS25" s="263"/>
      <c r="UFT25" s="263"/>
      <c r="UFU25" s="263"/>
      <c r="UFV25" s="263"/>
      <c r="UFW25" s="263"/>
      <c r="UFX25" s="263"/>
      <c r="UFY25" s="263"/>
      <c r="UFZ25" s="263"/>
      <c r="UGA25" s="263"/>
      <c r="UGB25" s="263"/>
      <c r="UGC25" s="263"/>
      <c r="UGD25" s="263"/>
      <c r="UGE25" s="263"/>
      <c r="UGF25" s="263"/>
      <c r="UGG25" s="263"/>
      <c r="UGH25" s="263"/>
      <c r="UGI25" s="263"/>
      <c r="UGJ25" s="263"/>
      <c r="UGK25" s="263"/>
      <c r="UGL25" s="263"/>
      <c r="UGM25" s="263"/>
      <c r="UGN25" s="263"/>
      <c r="UGO25" s="263"/>
      <c r="UGP25" s="263"/>
      <c r="UGQ25" s="263"/>
      <c r="UGR25" s="263"/>
      <c r="UGS25" s="263"/>
      <c r="UGT25" s="263"/>
      <c r="UGU25" s="263"/>
      <c r="UGV25" s="263"/>
      <c r="UGW25" s="263"/>
      <c r="UGX25" s="263"/>
      <c r="UGY25" s="263"/>
      <c r="UGZ25" s="263"/>
      <c r="UHA25" s="263"/>
      <c r="UHB25" s="263"/>
      <c r="UHC25" s="263"/>
      <c r="UHD25" s="263"/>
      <c r="UHE25" s="263"/>
      <c r="UHF25" s="263"/>
      <c r="UHG25" s="263"/>
      <c r="UHH25" s="263"/>
      <c r="UHI25" s="263"/>
      <c r="UHJ25" s="263"/>
      <c r="UHK25" s="263"/>
      <c r="UHL25" s="263"/>
      <c r="UHM25" s="263"/>
      <c r="UHN25" s="263"/>
      <c r="UHO25" s="263"/>
      <c r="UHP25" s="263"/>
      <c r="UHQ25" s="263"/>
      <c r="UHR25" s="263"/>
      <c r="UHS25" s="263"/>
      <c r="UHT25" s="263"/>
      <c r="UHU25" s="263"/>
      <c r="UHV25" s="263"/>
      <c r="UHW25" s="263"/>
      <c r="UHX25" s="263"/>
      <c r="UHY25" s="263"/>
      <c r="UHZ25" s="263"/>
      <c r="UIA25" s="263"/>
      <c r="UIB25" s="263"/>
      <c r="UIC25" s="263"/>
      <c r="UID25" s="263"/>
      <c r="UIE25" s="263"/>
      <c r="UIF25" s="263"/>
      <c r="UIG25" s="263"/>
      <c r="UIH25" s="263"/>
      <c r="UII25" s="263"/>
      <c r="UIJ25" s="263"/>
      <c r="UIK25" s="263"/>
      <c r="UIL25" s="263"/>
      <c r="UIM25" s="263"/>
      <c r="UIN25" s="263"/>
      <c r="UIO25" s="263"/>
      <c r="UIP25" s="263"/>
      <c r="UIQ25" s="263"/>
      <c r="UIR25" s="263"/>
      <c r="UIS25" s="263"/>
      <c r="UIT25" s="263"/>
      <c r="UIU25" s="263"/>
      <c r="UIV25" s="263"/>
      <c r="UIW25" s="263"/>
      <c r="UIX25" s="263"/>
      <c r="UIY25" s="263"/>
      <c r="UIZ25" s="263"/>
      <c r="UJA25" s="263"/>
      <c r="UJB25" s="263"/>
      <c r="UJC25" s="263"/>
      <c r="UJD25" s="263"/>
      <c r="UJE25" s="263"/>
      <c r="UJF25" s="263"/>
      <c r="UJG25" s="263"/>
      <c r="UJH25" s="263"/>
      <c r="UJI25" s="263"/>
      <c r="UJJ25" s="263"/>
      <c r="UJK25" s="263"/>
      <c r="UJL25" s="263"/>
      <c r="UJM25" s="263"/>
      <c r="UJN25" s="263"/>
      <c r="UJO25" s="263"/>
      <c r="UJP25" s="263"/>
      <c r="UJQ25" s="263"/>
      <c r="UJR25" s="263"/>
      <c r="UJS25" s="263"/>
      <c r="UJT25" s="263"/>
      <c r="UJU25" s="263"/>
      <c r="UJV25" s="263"/>
      <c r="UJW25" s="263"/>
      <c r="UJX25" s="263"/>
      <c r="UJY25" s="263"/>
      <c r="UJZ25" s="263"/>
      <c r="UKA25" s="263"/>
      <c r="UKB25" s="263"/>
      <c r="UKC25" s="263"/>
      <c r="UKD25" s="263"/>
      <c r="UKE25" s="263"/>
      <c r="UKF25" s="263"/>
      <c r="UKG25" s="263"/>
      <c r="UKH25" s="263"/>
      <c r="UKI25" s="263"/>
      <c r="UKJ25" s="263"/>
      <c r="UKK25" s="263"/>
      <c r="UKL25" s="263"/>
      <c r="UKM25" s="263"/>
      <c r="UKN25" s="263"/>
      <c r="UKO25" s="263"/>
      <c r="UKP25" s="263"/>
      <c r="UKQ25" s="263"/>
      <c r="UKR25" s="263"/>
      <c r="UKS25" s="263"/>
      <c r="UKT25" s="263"/>
      <c r="UKU25" s="263"/>
      <c r="UKV25" s="263"/>
      <c r="UKW25" s="263"/>
      <c r="UKX25" s="263"/>
      <c r="UKY25" s="263"/>
      <c r="UKZ25" s="263"/>
      <c r="ULA25" s="263"/>
      <c r="ULB25" s="263"/>
      <c r="ULC25" s="263"/>
      <c r="ULD25" s="263"/>
      <c r="ULE25" s="263"/>
      <c r="ULF25" s="263"/>
      <c r="ULG25" s="263"/>
      <c r="ULH25" s="263"/>
      <c r="ULI25" s="263"/>
      <c r="ULJ25" s="263"/>
      <c r="ULK25" s="263"/>
      <c r="ULL25" s="263"/>
      <c r="ULM25" s="263"/>
      <c r="ULN25" s="263"/>
      <c r="ULO25" s="263"/>
      <c r="ULP25" s="263"/>
      <c r="ULQ25" s="263"/>
      <c r="ULR25" s="263"/>
      <c r="ULS25" s="263"/>
      <c r="ULT25" s="263"/>
      <c r="ULU25" s="263"/>
      <c r="ULV25" s="263"/>
      <c r="ULW25" s="263"/>
      <c r="ULX25" s="263"/>
      <c r="ULY25" s="263"/>
      <c r="ULZ25" s="263"/>
      <c r="UMA25" s="263"/>
      <c r="UMB25" s="263"/>
      <c r="UMC25" s="263"/>
      <c r="UMD25" s="263"/>
      <c r="UME25" s="263"/>
      <c r="UMF25" s="263"/>
      <c r="UMG25" s="263"/>
      <c r="UMH25" s="263"/>
      <c r="UMI25" s="263"/>
      <c r="UMJ25" s="263"/>
      <c r="UMK25" s="263"/>
      <c r="UML25" s="263"/>
      <c r="UMM25" s="263"/>
      <c r="UMN25" s="263"/>
      <c r="UMO25" s="263"/>
      <c r="UMP25" s="263"/>
      <c r="UMQ25" s="263"/>
      <c r="UMR25" s="263"/>
      <c r="UMS25" s="263"/>
      <c r="UMT25" s="263"/>
      <c r="UMU25" s="263"/>
      <c r="UMV25" s="263"/>
      <c r="UMW25" s="263"/>
      <c r="UMX25" s="263"/>
      <c r="UMY25" s="263"/>
      <c r="UMZ25" s="263"/>
      <c r="UNA25" s="263"/>
      <c r="UNB25" s="263"/>
      <c r="UNC25" s="263"/>
      <c r="UND25" s="263"/>
      <c r="UNE25" s="263"/>
      <c r="UNF25" s="263"/>
      <c r="UNG25" s="263"/>
      <c r="UNH25" s="263"/>
      <c r="UNI25" s="263"/>
      <c r="UNJ25" s="263"/>
      <c r="UNK25" s="263"/>
      <c r="UNL25" s="263"/>
      <c r="UNM25" s="263"/>
      <c r="UNN25" s="263"/>
      <c r="UNO25" s="263"/>
      <c r="UNP25" s="263"/>
      <c r="UNQ25" s="263"/>
      <c r="UNR25" s="263"/>
      <c r="UNS25" s="263"/>
      <c r="UNT25" s="263"/>
      <c r="UNU25" s="263"/>
      <c r="UNV25" s="263"/>
      <c r="UNW25" s="263"/>
      <c r="UNX25" s="263"/>
      <c r="UNY25" s="263"/>
      <c r="UNZ25" s="263"/>
      <c r="UOA25" s="263"/>
      <c r="UOB25" s="263"/>
      <c r="UOC25" s="263"/>
      <c r="UOD25" s="263"/>
      <c r="UOE25" s="263"/>
      <c r="UOF25" s="263"/>
      <c r="UOG25" s="263"/>
      <c r="UOH25" s="263"/>
      <c r="UOI25" s="263"/>
      <c r="UOJ25" s="263"/>
      <c r="UOK25" s="263"/>
      <c r="UOL25" s="263"/>
      <c r="UOM25" s="263"/>
      <c r="UON25" s="263"/>
      <c r="UOO25" s="263"/>
      <c r="UOP25" s="263"/>
      <c r="UOQ25" s="263"/>
      <c r="UOR25" s="263"/>
      <c r="UOS25" s="263"/>
      <c r="UOT25" s="263"/>
      <c r="UOU25" s="263"/>
      <c r="UOV25" s="263"/>
      <c r="UOW25" s="263"/>
      <c r="UOX25" s="263"/>
      <c r="UOY25" s="263"/>
      <c r="UOZ25" s="263"/>
      <c r="UPA25" s="263"/>
      <c r="UPB25" s="263"/>
      <c r="UPC25" s="263"/>
      <c r="UPD25" s="263"/>
      <c r="UPE25" s="263"/>
      <c r="UPF25" s="263"/>
      <c r="UPG25" s="263"/>
      <c r="UPH25" s="263"/>
      <c r="UPI25" s="263"/>
      <c r="UPJ25" s="263"/>
      <c r="UPK25" s="263"/>
      <c r="UPL25" s="263"/>
      <c r="UPM25" s="263"/>
      <c r="UPN25" s="263"/>
      <c r="UPO25" s="263"/>
      <c r="UPP25" s="263"/>
      <c r="UPQ25" s="263"/>
      <c r="UPR25" s="263"/>
      <c r="UPS25" s="263"/>
      <c r="UPT25" s="263"/>
      <c r="UPU25" s="263"/>
      <c r="UPV25" s="263"/>
      <c r="UPW25" s="263"/>
      <c r="UPX25" s="263"/>
      <c r="UPY25" s="263"/>
      <c r="UPZ25" s="263"/>
      <c r="UQA25" s="263"/>
      <c r="UQB25" s="263"/>
      <c r="UQC25" s="263"/>
      <c r="UQD25" s="263"/>
      <c r="UQE25" s="263"/>
      <c r="UQF25" s="263"/>
      <c r="UQG25" s="263"/>
      <c r="UQH25" s="263"/>
      <c r="UQI25" s="263"/>
      <c r="UQJ25" s="263"/>
      <c r="UQK25" s="263"/>
      <c r="UQL25" s="263"/>
      <c r="UQM25" s="263"/>
      <c r="UQN25" s="263"/>
      <c r="UQO25" s="263"/>
      <c r="UQP25" s="263"/>
      <c r="UQQ25" s="263"/>
      <c r="UQR25" s="263"/>
      <c r="UQS25" s="263"/>
      <c r="UQT25" s="263"/>
      <c r="UQU25" s="263"/>
      <c r="UQV25" s="263"/>
      <c r="UQW25" s="263"/>
      <c r="UQX25" s="263"/>
      <c r="UQY25" s="263"/>
      <c r="UQZ25" s="263"/>
      <c r="URA25" s="263"/>
      <c r="URB25" s="263"/>
      <c r="URC25" s="263"/>
      <c r="URD25" s="263"/>
      <c r="URE25" s="263"/>
      <c r="URF25" s="263"/>
      <c r="URG25" s="263"/>
      <c r="URH25" s="263"/>
      <c r="URI25" s="263"/>
      <c r="URJ25" s="263"/>
      <c r="URK25" s="263"/>
      <c r="URL25" s="263"/>
      <c r="URM25" s="263"/>
      <c r="URN25" s="263"/>
      <c r="URO25" s="263"/>
      <c r="URP25" s="263"/>
      <c r="URQ25" s="263"/>
      <c r="URR25" s="263"/>
      <c r="URS25" s="263"/>
      <c r="URT25" s="263"/>
      <c r="URU25" s="263"/>
      <c r="URV25" s="263"/>
      <c r="URW25" s="263"/>
      <c r="URX25" s="263"/>
      <c r="URY25" s="263"/>
      <c r="URZ25" s="263"/>
      <c r="USA25" s="263"/>
      <c r="USB25" s="263"/>
      <c r="USC25" s="263"/>
      <c r="USD25" s="263"/>
      <c r="USE25" s="263"/>
      <c r="USF25" s="263"/>
      <c r="USG25" s="263"/>
      <c r="USH25" s="263"/>
      <c r="USI25" s="263"/>
      <c r="USJ25" s="263"/>
      <c r="USK25" s="263"/>
      <c r="USL25" s="263"/>
      <c r="USM25" s="263"/>
      <c r="USN25" s="263"/>
      <c r="USO25" s="263"/>
      <c r="USP25" s="263"/>
      <c r="USQ25" s="263"/>
      <c r="USR25" s="263"/>
      <c r="USS25" s="263"/>
      <c r="UST25" s="263"/>
      <c r="USU25" s="263"/>
      <c r="USV25" s="263"/>
      <c r="USW25" s="263"/>
      <c r="USX25" s="263"/>
      <c r="USY25" s="263"/>
      <c r="USZ25" s="263"/>
      <c r="UTA25" s="263"/>
      <c r="UTB25" s="263"/>
      <c r="UTC25" s="263"/>
      <c r="UTD25" s="263"/>
      <c r="UTE25" s="263"/>
      <c r="UTF25" s="263"/>
      <c r="UTG25" s="263"/>
      <c r="UTH25" s="263"/>
      <c r="UTI25" s="263"/>
      <c r="UTJ25" s="263"/>
      <c r="UTK25" s="263"/>
      <c r="UTL25" s="263"/>
      <c r="UTM25" s="263"/>
      <c r="UTN25" s="263"/>
      <c r="UTO25" s="263"/>
      <c r="UTP25" s="263"/>
      <c r="UTQ25" s="263"/>
      <c r="UTR25" s="263"/>
      <c r="UTS25" s="263"/>
      <c r="UTT25" s="263"/>
      <c r="UTU25" s="263"/>
      <c r="UTV25" s="263"/>
      <c r="UTW25" s="263"/>
      <c r="UTX25" s="263"/>
      <c r="UTY25" s="263"/>
      <c r="UTZ25" s="263"/>
      <c r="UUA25" s="263"/>
      <c r="UUB25" s="263"/>
      <c r="UUC25" s="263"/>
      <c r="UUD25" s="263"/>
      <c r="UUE25" s="263"/>
      <c r="UUF25" s="263"/>
      <c r="UUG25" s="263"/>
      <c r="UUH25" s="263"/>
      <c r="UUI25" s="263"/>
      <c r="UUJ25" s="263"/>
      <c r="UUK25" s="263"/>
      <c r="UUL25" s="263"/>
      <c r="UUM25" s="263"/>
      <c r="UUN25" s="263"/>
      <c r="UUO25" s="263"/>
      <c r="UUP25" s="263"/>
      <c r="UUQ25" s="263"/>
      <c r="UUR25" s="263"/>
      <c r="UUS25" s="263"/>
      <c r="UUT25" s="263"/>
      <c r="UUU25" s="263"/>
      <c r="UUV25" s="263"/>
      <c r="UUW25" s="263"/>
      <c r="UUX25" s="263"/>
      <c r="UUY25" s="263"/>
      <c r="UUZ25" s="263"/>
      <c r="UVA25" s="263"/>
      <c r="UVB25" s="263"/>
      <c r="UVC25" s="263"/>
      <c r="UVD25" s="263"/>
      <c r="UVE25" s="263"/>
      <c r="UVF25" s="263"/>
      <c r="UVG25" s="263"/>
      <c r="UVH25" s="263"/>
      <c r="UVI25" s="263"/>
      <c r="UVJ25" s="263"/>
      <c r="UVK25" s="263"/>
      <c r="UVL25" s="263"/>
      <c r="UVM25" s="263"/>
      <c r="UVN25" s="263"/>
      <c r="UVO25" s="263"/>
      <c r="UVP25" s="263"/>
      <c r="UVQ25" s="263"/>
      <c r="UVR25" s="263"/>
      <c r="UVS25" s="263"/>
      <c r="UVT25" s="263"/>
      <c r="UVU25" s="263"/>
      <c r="UVV25" s="263"/>
      <c r="UVW25" s="263"/>
      <c r="UVX25" s="263"/>
      <c r="UVY25" s="263"/>
      <c r="UVZ25" s="263"/>
      <c r="UWA25" s="263"/>
      <c r="UWB25" s="263"/>
      <c r="UWC25" s="263"/>
      <c r="UWD25" s="263"/>
      <c r="UWE25" s="263"/>
      <c r="UWF25" s="263"/>
      <c r="UWG25" s="263"/>
      <c r="UWH25" s="263"/>
      <c r="UWI25" s="263"/>
      <c r="UWJ25" s="263"/>
      <c r="UWK25" s="263"/>
      <c r="UWL25" s="263"/>
      <c r="UWM25" s="263"/>
      <c r="UWN25" s="263"/>
      <c r="UWO25" s="263"/>
      <c r="UWP25" s="263"/>
      <c r="UWQ25" s="263"/>
      <c r="UWR25" s="263"/>
      <c r="UWS25" s="263"/>
      <c r="UWT25" s="263"/>
      <c r="UWU25" s="263"/>
      <c r="UWV25" s="263"/>
      <c r="UWW25" s="263"/>
      <c r="UWX25" s="263"/>
      <c r="UWY25" s="263"/>
      <c r="UWZ25" s="263"/>
      <c r="UXA25" s="263"/>
      <c r="UXB25" s="263"/>
      <c r="UXC25" s="263"/>
      <c r="UXD25" s="263"/>
      <c r="UXE25" s="263"/>
      <c r="UXF25" s="263"/>
      <c r="UXG25" s="263"/>
      <c r="UXH25" s="263"/>
      <c r="UXI25" s="263"/>
      <c r="UXJ25" s="263"/>
      <c r="UXK25" s="263"/>
      <c r="UXL25" s="263"/>
      <c r="UXM25" s="263"/>
      <c r="UXN25" s="263"/>
      <c r="UXO25" s="263"/>
      <c r="UXP25" s="263"/>
      <c r="UXQ25" s="263"/>
      <c r="UXR25" s="263"/>
      <c r="UXS25" s="263"/>
      <c r="UXT25" s="263"/>
      <c r="UXU25" s="263"/>
      <c r="UXV25" s="263"/>
      <c r="UXW25" s="263"/>
      <c r="UXX25" s="263"/>
      <c r="UXY25" s="263"/>
      <c r="UXZ25" s="263"/>
      <c r="UYA25" s="263"/>
      <c r="UYB25" s="263"/>
      <c r="UYC25" s="263"/>
      <c r="UYD25" s="263"/>
      <c r="UYE25" s="263"/>
      <c r="UYF25" s="263"/>
      <c r="UYG25" s="263"/>
      <c r="UYH25" s="263"/>
      <c r="UYI25" s="263"/>
      <c r="UYJ25" s="263"/>
      <c r="UYK25" s="263"/>
      <c r="UYL25" s="263"/>
      <c r="UYM25" s="263"/>
      <c r="UYN25" s="263"/>
      <c r="UYO25" s="263"/>
      <c r="UYP25" s="263"/>
      <c r="UYQ25" s="263"/>
      <c r="UYR25" s="263"/>
      <c r="UYS25" s="263"/>
      <c r="UYT25" s="263"/>
      <c r="UYU25" s="263"/>
      <c r="UYV25" s="263"/>
      <c r="UYW25" s="263"/>
      <c r="UYX25" s="263"/>
      <c r="UYY25" s="263"/>
      <c r="UYZ25" s="263"/>
      <c r="UZA25" s="263"/>
      <c r="UZB25" s="263"/>
      <c r="UZC25" s="263"/>
      <c r="UZD25" s="263"/>
      <c r="UZE25" s="263"/>
      <c r="UZF25" s="263"/>
      <c r="UZG25" s="263"/>
      <c r="UZH25" s="263"/>
      <c r="UZI25" s="263"/>
      <c r="UZJ25" s="263"/>
      <c r="UZK25" s="263"/>
      <c r="UZL25" s="263"/>
      <c r="UZM25" s="263"/>
      <c r="UZN25" s="263"/>
      <c r="UZO25" s="263"/>
      <c r="UZP25" s="263"/>
      <c r="UZQ25" s="263"/>
      <c r="UZR25" s="263"/>
      <c r="UZS25" s="263"/>
      <c r="UZT25" s="263"/>
      <c r="UZU25" s="263"/>
      <c r="UZV25" s="263"/>
      <c r="UZW25" s="263"/>
      <c r="UZX25" s="263"/>
      <c r="UZY25" s="263"/>
      <c r="UZZ25" s="263"/>
      <c r="VAA25" s="263"/>
      <c r="VAB25" s="263"/>
      <c r="VAC25" s="263"/>
      <c r="VAD25" s="263"/>
      <c r="VAE25" s="263"/>
      <c r="VAF25" s="263"/>
      <c r="VAG25" s="263"/>
      <c r="VAH25" s="263"/>
      <c r="VAI25" s="263"/>
      <c r="VAJ25" s="263"/>
      <c r="VAK25" s="263"/>
      <c r="VAL25" s="263"/>
      <c r="VAM25" s="263"/>
      <c r="VAN25" s="263"/>
      <c r="VAO25" s="263"/>
      <c r="VAP25" s="263"/>
      <c r="VAQ25" s="263"/>
      <c r="VAR25" s="263"/>
      <c r="VAS25" s="263"/>
      <c r="VAT25" s="263"/>
      <c r="VAU25" s="263"/>
      <c r="VAV25" s="263"/>
      <c r="VAW25" s="263"/>
      <c r="VAX25" s="263"/>
      <c r="VAY25" s="263"/>
      <c r="VAZ25" s="263"/>
      <c r="VBA25" s="263"/>
      <c r="VBB25" s="263"/>
      <c r="VBC25" s="263"/>
      <c r="VBD25" s="263"/>
      <c r="VBE25" s="263"/>
      <c r="VBF25" s="263"/>
      <c r="VBG25" s="263"/>
      <c r="VBH25" s="263"/>
      <c r="VBI25" s="263"/>
      <c r="VBJ25" s="263"/>
      <c r="VBK25" s="263"/>
      <c r="VBL25" s="263"/>
      <c r="VBM25" s="263"/>
      <c r="VBN25" s="263"/>
      <c r="VBO25" s="263"/>
      <c r="VBP25" s="263"/>
      <c r="VBQ25" s="263"/>
      <c r="VBR25" s="263"/>
      <c r="VBS25" s="263"/>
      <c r="VBT25" s="263"/>
      <c r="VBU25" s="263"/>
      <c r="VBV25" s="263"/>
      <c r="VBW25" s="263"/>
      <c r="VBX25" s="263"/>
      <c r="VBY25" s="263"/>
      <c r="VBZ25" s="263"/>
      <c r="VCA25" s="263"/>
      <c r="VCB25" s="263"/>
      <c r="VCC25" s="263"/>
      <c r="VCD25" s="263"/>
      <c r="VCE25" s="263"/>
      <c r="VCF25" s="263"/>
      <c r="VCG25" s="263"/>
      <c r="VCH25" s="263"/>
      <c r="VCI25" s="263"/>
      <c r="VCJ25" s="263"/>
      <c r="VCK25" s="263"/>
      <c r="VCL25" s="263"/>
      <c r="VCM25" s="263"/>
      <c r="VCN25" s="263"/>
      <c r="VCO25" s="263"/>
      <c r="VCP25" s="263"/>
      <c r="VCQ25" s="263"/>
      <c r="VCR25" s="263"/>
      <c r="VCS25" s="263"/>
      <c r="VCT25" s="263"/>
      <c r="VCU25" s="263"/>
      <c r="VCV25" s="263"/>
      <c r="VCW25" s="263"/>
      <c r="VCX25" s="263"/>
      <c r="VCY25" s="263"/>
      <c r="VCZ25" s="263"/>
      <c r="VDA25" s="263"/>
      <c r="VDB25" s="263"/>
      <c r="VDC25" s="263"/>
      <c r="VDD25" s="263"/>
      <c r="VDE25" s="263"/>
      <c r="VDF25" s="263"/>
      <c r="VDG25" s="263"/>
      <c r="VDH25" s="263"/>
      <c r="VDI25" s="263"/>
      <c r="VDJ25" s="263"/>
      <c r="VDK25" s="263"/>
      <c r="VDL25" s="263"/>
      <c r="VDM25" s="263"/>
      <c r="VDN25" s="263"/>
      <c r="VDO25" s="263"/>
      <c r="VDP25" s="263"/>
      <c r="VDQ25" s="263"/>
      <c r="VDR25" s="263"/>
      <c r="VDS25" s="263"/>
      <c r="VDT25" s="263"/>
      <c r="VDU25" s="263"/>
      <c r="VDV25" s="263"/>
      <c r="VDW25" s="263"/>
      <c r="VDX25" s="263"/>
      <c r="VDY25" s="263"/>
      <c r="VDZ25" s="263"/>
      <c r="VEA25" s="263"/>
      <c r="VEB25" s="263"/>
      <c r="VEC25" s="263"/>
      <c r="VED25" s="263"/>
      <c r="VEE25" s="263"/>
      <c r="VEF25" s="263"/>
      <c r="VEG25" s="263"/>
      <c r="VEH25" s="263"/>
      <c r="VEI25" s="263"/>
      <c r="VEJ25" s="263"/>
      <c r="VEK25" s="263"/>
      <c r="VEL25" s="263"/>
      <c r="VEM25" s="263"/>
      <c r="VEN25" s="263"/>
      <c r="VEO25" s="263"/>
      <c r="VEP25" s="263"/>
      <c r="VEQ25" s="263"/>
      <c r="VER25" s="263"/>
      <c r="VES25" s="263"/>
      <c r="VET25" s="263"/>
      <c r="VEU25" s="263"/>
      <c r="VEV25" s="263"/>
      <c r="VEW25" s="263"/>
      <c r="VEX25" s="263"/>
      <c r="VEY25" s="263"/>
      <c r="VEZ25" s="263"/>
      <c r="VFA25" s="263"/>
      <c r="VFB25" s="263"/>
      <c r="VFC25" s="263"/>
      <c r="VFD25" s="263"/>
      <c r="VFE25" s="263"/>
      <c r="VFF25" s="263"/>
      <c r="VFG25" s="263"/>
      <c r="VFH25" s="263"/>
      <c r="VFI25" s="263"/>
      <c r="VFJ25" s="263"/>
      <c r="VFK25" s="263"/>
      <c r="VFL25" s="263"/>
      <c r="VFM25" s="263"/>
      <c r="VFN25" s="263"/>
      <c r="VFO25" s="263"/>
      <c r="VFP25" s="263"/>
      <c r="VFQ25" s="263"/>
      <c r="VFR25" s="263"/>
      <c r="VFS25" s="263"/>
      <c r="VFT25" s="263"/>
      <c r="VFU25" s="263"/>
      <c r="VFV25" s="263"/>
      <c r="VFW25" s="263"/>
      <c r="VFX25" s="263"/>
      <c r="VFY25" s="263"/>
      <c r="VFZ25" s="263"/>
      <c r="VGA25" s="263"/>
      <c r="VGB25" s="263"/>
      <c r="VGC25" s="263"/>
      <c r="VGD25" s="263"/>
      <c r="VGE25" s="263"/>
      <c r="VGF25" s="263"/>
      <c r="VGG25" s="263"/>
      <c r="VGH25" s="263"/>
      <c r="VGI25" s="263"/>
      <c r="VGJ25" s="263"/>
      <c r="VGK25" s="263"/>
      <c r="VGL25" s="263"/>
      <c r="VGM25" s="263"/>
      <c r="VGN25" s="263"/>
      <c r="VGO25" s="263"/>
      <c r="VGP25" s="263"/>
      <c r="VGQ25" s="263"/>
      <c r="VGR25" s="263"/>
      <c r="VGS25" s="263"/>
      <c r="VGT25" s="263"/>
      <c r="VGU25" s="263"/>
      <c r="VGV25" s="263"/>
      <c r="VGW25" s="263"/>
      <c r="VGX25" s="263"/>
      <c r="VGY25" s="263"/>
      <c r="VGZ25" s="263"/>
      <c r="VHA25" s="263"/>
      <c r="VHB25" s="263"/>
      <c r="VHC25" s="263"/>
      <c r="VHD25" s="263"/>
      <c r="VHE25" s="263"/>
      <c r="VHF25" s="263"/>
      <c r="VHG25" s="263"/>
      <c r="VHH25" s="263"/>
      <c r="VHI25" s="263"/>
      <c r="VHJ25" s="263"/>
      <c r="VHK25" s="263"/>
      <c r="VHL25" s="263"/>
      <c r="VHM25" s="263"/>
      <c r="VHN25" s="263"/>
      <c r="VHO25" s="263"/>
      <c r="VHP25" s="263"/>
      <c r="VHQ25" s="263"/>
      <c r="VHR25" s="263"/>
      <c r="VHS25" s="263"/>
      <c r="VHT25" s="263"/>
      <c r="VHU25" s="263"/>
      <c r="VHV25" s="263"/>
      <c r="VHW25" s="263"/>
      <c r="VHX25" s="263"/>
      <c r="VHY25" s="263"/>
      <c r="VHZ25" s="263"/>
      <c r="VIA25" s="263"/>
      <c r="VIB25" s="263"/>
      <c r="VIC25" s="263"/>
      <c r="VID25" s="263"/>
      <c r="VIE25" s="263"/>
      <c r="VIF25" s="263"/>
      <c r="VIG25" s="263"/>
      <c r="VIH25" s="263"/>
      <c r="VII25" s="263"/>
      <c r="VIJ25" s="263"/>
      <c r="VIK25" s="263"/>
      <c r="VIL25" s="263"/>
      <c r="VIM25" s="263"/>
      <c r="VIN25" s="263"/>
      <c r="VIO25" s="263"/>
      <c r="VIP25" s="263"/>
      <c r="VIQ25" s="263"/>
      <c r="VIR25" s="263"/>
      <c r="VIS25" s="263"/>
      <c r="VIT25" s="263"/>
      <c r="VIU25" s="263"/>
      <c r="VIV25" s="263"/>
      <c r="VIW25" s="263"/>
      <c r="VIX25" s="263"/>
      <c r="VIY25" s="263"/>
      <c r="VIZ25" s="263"/>
      <c r="VJA25" s="263"/>
      <c r="VJB25" s="263"/>
      <c r="VJC25" s="263"/>
      <c r="VJD25" s="263"/>
      <c r="VJE25" s="263"/>
      <c r="VJF25" s="263"/>
      <c r="VJG25" s="263"/>
      <c r="VJH25" s="263"/>
      <c r="VJI25" s="263"/>
      <c r="VJJ25" s="263"/>
      <c r="VJK25" s="263"/>
      <c r="VJL25" s="263"/>
      <c r="VJM25" s="263"/>
      <c r="VJN25" s="263"/>
      <c r="VJO25" s="263"/>
      <c r="VJP25" s="263"/>
      <c r="VJQ25" s="263"/>
      <c r="VJR25" s="263"/>
      <c r="VJS25" s="263"/>
      <c r="VJT25" s="263"/>
      <c r="VJU25" s="263"/>
      <c r="VJV25" s="263"/>
      <c r="VJW25" s="263"/>
      <c r="VJX25" s="263"/>
      <c r="VJY25" s="263"/>
      <c r="VJZ25" s="263"/>
      <c r="VKA25" s="263"/>
      <c r="VKB25" s="263"/>
      <c r="VKC25" s="263"/>
      <c r="VKD25" s="263"/>
      <c r="VKE25" s="263"/>
      <c r="VKF25" s="263"/>
      <c r="VKG25" s="263"/>
      <c r="VKH25" s="263"/>
      <c r="VKI25" s="263"/>
      <c r="VKJ25" s="263"/>
      <c r="VKK25" s="263"/>
      <c r="VKL25" s="263"/>
      <c r="VKM25" s="263"/>
      <c r="VKN25" s="263"/>
      <c r="VKO25" s="263"/>
      <c r="VKP25" s="263"/>
      <c r="VKQ25" s="263"/>
      <c r="VKR25" s="263"/>
      <c r="VKS25" s="263"/>
      <c r="VKT25" s="263"/>
      <c r="VKU25" s="263"/>
      <c r="VKV25" s="263"/>
      <c r="VKW25" s="263"/>
      <c r="VKX25" s="263"/>
      <c r="VKY25" s="263"/>
      <c r="VKZ25" s="263"/>
      <c r="VLA25" s="263"/>
      <c r="VLB25" s="263"/>
      <c r="VLC25" s="263"/>
      <c r="VLD25" s="263"/>
      <c r="VLE25" s="263"/>
      <c r="VLF25" s="263"/>
      <c r="VLG25" s="263"/>
      <c r="VLH25" s="263"/>
      <c r="VLI25" s="263"/>
      <c r="VLJ25" s="263"/>
      <c r="VLK25" s="263"/>
      <c r="VLL25" s="263"/>
      <c r="VLM25" s="263"/>
      <c r="VLN25" s="263"/>
      <c r="VLO25" s="263"/>
      <c r="VLP25" s="263"/>
      <c r="VLQ25" s="263"/>
      <c r="VLR25" s="263"/>
      <c r="VLS25" s="263"/>
      <c r="VLT25" s="263"/>
      <c r="VLU25" s="263"/>
      <c r="VLV25" s="263"/>
      <c r="VLW25" s="263"/>
      <c r="VLX25" s="263"/>
      <c r="VLY25" s="263"/>
      <c r="VLZ25" s="263"/>
      <c r="VMA25" s="263"/>
      <c r="VMB25" s="263"/>
      <c r="VMC25" s="263"/>
      <c r="VMD25" s="263"/>
      <c r="VME25" s="263"/>
      <c r="VMF25" s="263"/>
      <c r="VMG25" s="263"/>
      <c r="VMH25" s="263"/>
      <c r="VMI25" s="263"/>
      <c r="VMJ25" s="263"/>
      <c r="VMK25" s="263"/>
      <c r="VML25" s="263"/>
      <c r="VMM25" s="263"/>
      <c r="VMN25" s="263"/>
      <c r="VMO25" s="263"/>
      <c r="VMP25" s="263"/>
      <c r="VMQ25" s="263"/>
      <c r="VMR25" s="263"/>
      <c r="VMS25" s="263"/>
      <c r="VMT25" s="263"/>
      <c r="VMU25" s="263"/>
      <c r="VMV25" s="263"/>
      <c r="VMW25" s="263"/>
      <c r="VMX25" s="263"/>
      <c r="VMY25" s="263"/>
      <c r="VMZ25" s="263"/>
      <c r="VNA25" s="263"/>
      <c r="VNB25" s="263"/>
      <c r="VNC25" s="263"/>
      <c r="VND25" s="263"/>
      <c r="VNE25" s="263"/>
      <c r="VNF25" s="263"/>
      <c r="VNG25" s="263"/>
      <c r="VNH25" s="263"/>
      <c r="VNI25" s="263"/>
      <c r="VNJ25" s="263"/>
      <c r="VNK25" s="263"/>
      <c r="VNL25" s="263"/>
      <c r="VNM25" s="263"/>
      <c r="VNN25" s="263"/>
      <c r="VNO25" s="263"/>
      <c r="VNP25" s="263"/>
      <c r="VNQ25" s="263"/>
      <c r="VNR25" s="263"/>
      <c r="VNS25" s="263"/>
      <c r="VNT25" s="263"/>
      <c r="VNU25" s="263"/>
      <c r="VNV25" s="263"/>
      <c r="VNW25" s="263"/>
      <c r="VNX25" s="263"/>
      <c r="VNY25" s="263"/>
      <c r="VNZ25" s="263"/>
      <c r="VOA25" s="263"/>
      <c r="VOB25" s="263"/>
      <c r="VOC25" s="263"/>
      <c r="VOD25" s="263"/>
      <c r="VOE25" s="263"/>
      <c r="VOF25" s="263"/>
      <c r="VOG25" s="263"/>
      <c r="VOH25" s="263"/>
      <c r="VOI25" s="263"/>
      <c r="VOJ25" s="263"/>
      <c r="VOK25" s="263"/>
      <c r="VOL25" s="263"/>
      <c r="VOM25" s="263"/>
      <c r="VON25" s="263"/>
      <c r="VOO25" s="263"/>
      <c r="VOP25" s="263"/>
      <c r="VOQ25" s="263"/>
      <c r="VOR25" s="263"/>
      <c r="VOS25" s="263"/>
      <c r="VOT25" s="263"/>
      <c r="VOU25" s="263"/>
      <c r="VOV25" s="263"/>
      <c r="VOW25" s="263"/>
      <c r="VOX25" s="263"/>
      <c r="VOY25" s="263"/>
      <c r="VOZ25" s="263"/>
      <c r="VPA25" s="263"/>
      <c r="VPB25" s="263"/>
      <c r="VPC25" s="263"/>
      <c r="VPD25" s="263"/>
      <c r="VPE25" s="263"/>
      <c r="VPF25" s="263"/>
      <c r="VPG25" s="263"/>
      <c r="VPH25" s="263"/>
      <c r="VPI25" s="263"/>
      <c r="VPJ25" s="263"/>
      <c r="VPK25" s="263"/>
      <c r="VPL25" s="263"/>
      <c r="VPM25" s="263"/>
      <c r="VPN25" s="263"/>
      <c r="VPO25" s="263"/>
      <c r="VPP25" s="263"/>
      <c r="VPQ25" s="263"/>
      <c r="VPR25" s="263"/>
      <c r="VPS25" s="263"/>
      <c r="VPT25" s="263"/>
      <c r="VPU25" s="263"/>
      <c r="VPV25" s="263"/>
      <c r="VPW25" s="263"/>
      <c r="VPX25" s="263"/>
      <c r="VPY25" s="263"/>
      <c r="VPZ25" s="263"/>
      <c r="VQA25" s="263"/>
      <c r="VQB25" s="263"/>
      <c r="VQC25" s="263"/>
      <c r="VQD25" s="263"/>
      <c r="VQE25" s="263"/>
      <c r="VQF25" s="263"/>
      <c r="VQG25" s="263"/>
      <c r="VQH25" s="263"/>
      <c r="VQI25" s="263"/>
      <c r="VQJ25" s="263"/>
      <c r="VQK25" s="263"/>
      <c r="VQL25" s="263"/>
      <c r="VQM25" s="263"/>
      <c r="VQN25" s="263"/>
      <c r="VQO25" s="263"/>
      <c r="VQP25" s="263"/>
      <c r="VQQ25" s="263"/>
      <c r="VQR25" s="263"/>
      <c r="VQS25" s="263"/>
      <c r="VQT25" s="263"/>
      <c r="VQU25" s="263"/>
      <c r="VQV25" s="263"/>
      <c r="VQW25" s="263"/>
      <c r="VQX25" s="263"/>
      <c r="VQY25" s="263"/>
      <c r="VQZ25" s="263"/>
      <c r="VRA25" s="263"/>
      <c r="VRB25" s="263"/>
      <c r="VRC25" s="263"/>
      <c r="VRD25" s="263"/>
      <c r="VRE25" s="263"/>
      <c r="VRF25" s="263"/>
      <c r="VRG25" s="263"/>
      <c r="VRH25" s="263"/>
      <c r="VRI25" s="263"/>
      <c r="VRJ25" s="263"/>
      <c r="VRK25" s="263"/>
      <c r="VRL25" s="263"/>
      <c r="VRM25" s="263"/>
      <c r="VRN25" s="263"/>
      <c r="VRO25" s="263"/>
      <c r="VRP25" s="263"/>
      <c r="VRQ25" s="263"/>
      <c r="VRR25" s="263"/>
      <c r="VRS25" s="263"/>
      <c r="VRT25" s="263"/>
      <c r="VRU25" s="263"/>
      <c r="VRV25" s="263"/>
      <c r="VRW25" s="263"/>
      <c r="VRX25" s="263"/>
      <c r="VRY25" s="263"/>
      <c r="VRZ25" s="263"/>
      <c r="VSA25" s="263"/>
      <c r="VSB25" s="263"/>
      <c r="VSC25" s="263"/>
      <c r="VSD25" s="263"/>
      <c r="VSE25" s="263"/>
      <c r="VSF25" s="263"/>
      <c r="VSG25" s="263"/>
      <c r="VSH25" s="263"/>
      <c r="VSI25" s="263"/>
      <c r="VSJ25" s="263"/>
      <c r="VSK25" s="263"/>
      <c r="VSL25" s="263"/>
      <c r="VSM25" s="263"/>
      <c r="VSN25" s="263"/>
      <c r="VSO25" s="263"/>
      <c r="VSP25" s="263"/>
      <c r="VSQ25" s="263"/>
      <c r="VSR25" s="263"/>
      <c r="VSS25" s="263"/>
      <c r="VST25" s="263"/>
      <c r="VSU25" s="263"/>
      <c r="VSV25" s="263"/>
      <c r="VSW25" s="263"/>
      <c r="VSX25" s="263"/>
      <c r="VSY25" s="263"/>
      <c r="VSZ25" s="263"/>
      <c r="VTA25" s="263"/>
      <c r="VTB25" s="263"/>
      <c r="VTC25" s="263"/>
      <c r="VTD25" s="263"/>
      <c r="VTE25" s="263"/>
      <c r="VTF25" s="263"/>
      <c r="VTG25" s="263"/>
      <c r="VTH25" s="263"/>
      <c r="VTI25" s="263"/>
      <c r="VTJ25" s="263"/>
      <c r="VTK25" s="263"/>
      <c r="VTL25" s="263"/>
      <c r="VTM25" s="263"/>
      <c r="VTN25" s="263"/>
      <c r="VTO25" s="263"/>
      <c r="VTP25" s="263"/>
      <c r="VTQ25" s="263"/>
      <c r="VTR25" s="263"/>
      <c r="VTS25" s="263"/>
      <c r="VTT25" s="263"/>
      <c r="VTU25" s="263"/>
      <c r="VTV25" s="263"/>
      <c r="VTW25" s="263"/>
      <c r="VTX25" s="263"/>
      <c r="VTY25" s="263"/>
      <c r="VTZ25" s="263"/>
      <c r="VUA25" s="263"/>
      <c r="VUB25" s="263"/>
      <c r="VUC25" s="263"/>
      <c r="VUD25" s="263"/>
      <c r="VUE25" s="263"/>
      <c r="VUF25" s="263"/>
      <c r="VUG25" s="263"/>
      <c r="VUH25" s="263"/>
      <c r="VUI25" s="263"/>
      <c r="VUJ25" s="263"/>
      <c r="VUK25" s="263"/>
      <c r="VUL25" s="263"/>
      <c r="VUM25" s="263"/>
      <c r="VUN25" s="263"/>
      <c r="VUO25" s="263"/>
      <c r="VUP25" s="263"/>
      <c r="VUQ25" s="263"/>
      <c r="VUR25" s="263"/>
      <c r="VUS25" s="263"/>
      <c r="VUT25" s="263"/>
      <c r="VUU25" s="263"/>
      <c r="VUV25" s="263"/>
      <c r="VUW25" s="263"/>
      <c r="VUX25" s="263"/>
      <c r="VUY25" s="263"/>
      <c r="VUZ25" s="263"/>
      <c r="VVA25" s="263"/>
      <c r="VVB25" s="263"/>
      <c r="VVC25" s="263"/>
      <c r="VVD25" s="263"/>
      <c r="VVE25" s="263"/>
      <c r="VVF25" s="263"/>
      <c r="VVG25" s="263"/>
      <c r="VVH25" s="263"/>
      <c r="VVI25" s="263"/>
      <c r="VVJ25" s="263"/>
      <c r="VVK25" s="263"/>
      <c r="VVL25" s="263"/>
      <c r="VVM25" s="263"/>
      <c r="VVN25" s="263"/>
      <c r="VVO25" s="263"/>
      <c r="VVP25" s="263"/>
      <c r="VVQ25" s="263"/>
      <c r="VVR25" s="263"/>
      <c r="VVS25" s="263"/>
      <c r="VVT25" s="263"/>
      <c r="VVU25" s="263"/>
      <c r="VVV25" s="263"/>
      <c r="VVW25" s="263"/>
      <c r="VVX25" s="263"/>
      <c r="VVY25" s="263"/>
      <c r="VVZ25" s="263"/>
      <c r="VWA25" s="263"/>
      <c r="VWB25" s="263"/>
      <c r="VWC25" s="263"/>
      <c r="VWD25" s="263"/>
      <c r="VWE25" s="263"/>
      <c r="VWF25" s="263"/>
      <c r="VWG25" s="263"/>
      <c r="VWH25" s="263"/>
      <c r="VWI25" s="263"/>
      <c r="VWJ25" s="263"/>
      <c r="VWK25" s="263"/>
      <c r="VWL25" s="263"/>
      <c r="VWM25" s="263"/>
      <c r="VWN25" s="263"/>
      <c r="VWO25" s="263"/>
      <c r="VWP25" s="263"/>
      <c r="VWQ25" s="263"/>
      <c r="VWR25" s="263"/>
      <c r="VWS25" s="263"/>
      <c r="VWT25" s="263"/>
      <c r="VWU25" s="263"/>
      <c r="VWV25" s="263"/>
      <c r="VWW25" s="263"/>
      <c r="VWX25" s="263"/>
      <c r="VWY25" s="263"/>
      <c r="VWZ25" s="263"/>
      <c r="VXA25" s="263"/>
      <c r="VXB25" s="263"/>
      <c r="VXC25" s="263"/>
      <c r="VXD25" s="263"/>
      <c r="VXE25" s="263"/>
      <c r="VXF25" s="263"/>
      <c r="VXG25" s="263"/>
      <c r="VXH25" s="263"/>
      <c r="VXI25" s="263"/>
      <c r="VXJ25" s="263"/>
      <c r="VXK25" s="263"/>
      <c r="VXL25" s="263"/>
      <c r="VXM25" s="263"/>
      <c r="VXN25" s="263"/>
      <c r="VXO25" s="263"/>
      <c r="VXP25" s="263"/>
      <c r="VXQ25" s="263"/>
      <c r="VXR25" s="263"/>
      <c r="VXS25" s="263"/>
      <c r="VXT25" s="263"/>
      <c r="VXU25" s="263"/>
      <c r="VXV25" s="263"/>
      <c r="VXW25" s="263"/>
      <c r="VXX25" s="263"/>
      <c r="VXY25" s="263"/>
      <c r="VXZ25" s="263"/>
      <c r="VYA25" s="263"/>
      <c r="VYB25" s="263"/>
      <c r="VYC25" s="263"/>
      <c r="VYD25" s="263"/>
      <c r="VYE25" s="263"/>
      <c r="VYF25" s="263"/>
      <c r="VYG25" s="263"/>
      <c r="VYH25" s="263"/>
      <c r="VYI25" s="263"/>
      <c r="VYJ25" s="263"/>
      <c r="VYK25" s="263"/>
      <c r="VYL25" s="263"/>
      <c r="VYM25" s="263"/>
      <c r="VYN25" s="263"/>
      <c r="VYO25" s="263"/>
      <c r="VYP25" s="263"/>
      <c r="VYQ25" s="263"/>
      <c r="VYR25" s="263"/>
      <c r="VYS25" s="263"/>
      <c r="VYT25" s="263"/>
      <c r="VYU25" s="263"/>
      <c r="VYV25" s="263"/>
      <c r="VYW25" s="263"/>
      <c r="VYX25" s="263"/>
      <c r="VYY25" s="263"/>
      <c r="VYZ25" s="263"/>
      <c r="VZA25" s="263"/>
      <c r="VZB25" s="263"/>
      <c r="VZC25" s="263"/>
      <c r="VZD25" s="263"/>
      <c r="VZE25" s="263"/>
      <c r="VZF25" s="263"/>
      <c r="VZG25" s="263"/>
      <c r="VZH25" s="263"/>
      <c r="VZI25" s="263"/>
      <c r="VZJ25" s="263"/>
      <c r="VZK25" s="263"/>
      <c r="VZL25" s="263"/>
      <c r="VZM25" s="263"/>
      <c r="VZN25" s="263"/>
      <c r="VZO25" s="263"/>
      <c r="VZP25" s="263"/>
      <c r="VZQ25" s="263"/>
      <c r="VZR25" s="263"/>
      <c r="VZS25" s="263"/>
      <c r="VZT25" s="263"/>
      <c r="VZU25" s="263"/>
      <c r="VZV25" s="263"/>
      <c r="VZW25" s="263"/>
      <c r="VZX25" s="263"/>
      <c r="VZY25" s="263"/>
      <c r="VZZ25" s="263"/>
      <c r="WAA25" s="263"/>
      <c r="WAB25" s="263"/>
      <c r="WAC25" s="263"/>
      <c r="WAD25" s="263"/>
      <c r="WAE25" s="263"/>
      <c r="WAF25" s="263"/>
      <c r="WAG25" s="263"/>
      <c r="WAH25" s="263"/>
      <c r="WAI25" s="263"/>
      <c r="WAJ25" s="263"/>
      <c r="WAK25" s="263"/>
      <c r="WAL25" s="263"/>
      <c r="WAM25" s="263"/>
      <c r="WAN25" s="263"/>
      <c r="WAO25" s="263"/>
      <c r="WAP25" s="263"/>
      <c r="WAQ25" s="263"/>
      <c r="WAR25" s="263"/>
      <c r="WAS25" s="263"/>
      <c r="WAT25" s="263"/>
      <c r="WAU25" s="263"/>
      <c r="WAV25" s="263"/>
      <c r="WAW25" s="263"/>
      <c r="WAX25" s="263"/>
      <c r="WAY25" s="263"/>
      <c r="WAZ25" s="263"/>
      <c r="WBA25" s="263"/>
      <c r="WBB25" s="263"/>
      <c r="WBC25" s="263"/>
      <c r="WBD25" s="263"/>
      <c r="WBE25" s="263"/>
      <c r="WBF25" s="263"/>
      <c r="WBG25" s="263"/>
      <c r="WBH25" s="263"/>
      <c r="WBI25" s="263"/>
      <c r="WBJ25" s="263"/>
      <c r="WBK25" s="263"/>
      <c r="WBL25" s="263"/>
      <c r="WBM25" s="263"/>
      <c r="WBN25" s="263"/>
      <c r="WBO25" s="263"/>
      <c r="WBP25" s="263"/>
      <c r="WBQ25" s="263"/>
      <c r="WBR25" s="263"/>
      <c r="WBS25" s="263"/>
      <c r="WBT25" s="263"/>
      <c r="WBU25" s="263"/>
      <c r="WBV25" s="263"/>
      <c r="WBW25" s="263"/>
      <c r="WBX25" s="263"/>
      <c r="WBY25" s="263"/>
      <c r="WBZ25" s="263"/>
      <c r="WCA25" s="263"/>
      <c r="WCB25" s="263"/>
      <c r="WCC25" s="263"/>
      <c r="WCD25" s="263"/>
      <c r="WCE25" s="263"/>
      <c r="WCF25" s="263"/>
      <c r="WCG25" s="263"/>
      <c r="WCH25" s="263"/>
      <c r="WCI25" s="263"/>
      <c r="WCJ25" s="263"/>
      <c r="WCK25" s="263"/>
      <c r="WCL25" s="263"/>
      <c r="WCM25" s="263"/>
      <c r="WCN25" s="263"/>
      <c r="WCO25" s="263"/>
      <c r="WCP25" s="263"/>
      <c r="WCQ25" s="263"/>
      <c r="WCR25" s="263"/>
      <c r="WCS25" s="263"/>
      <c r="WCT25" s="263"/>
      <c r="WCU25" s="263"/>
      <c r="WCV25" s="263"/>
      <c r="WCW25" s="263"/>
      <c r="WCX25" s="263"/>
      <c r="WCY25" s="263"/>
      <c r="WCZ25" s="263"/>
      <c r="WDA25" s="263"/>
      <c r="WDB25" s="263"/>
      <c r="WDC25" s="263"/>
      <c r="WDD25" s="263"/>
      <c r="WDE25" s="263"/>
      <c r="WDF25" s="263"/>
      <c r="WDG25" s="263"/>
      <c r="WDH25" s="263"/>
      <c r="WDI25" s="263"/>
      <c r="WDJ25" s="263"/>
      <c r="WDK25" s="263"/>
      <c r="WDL25" s="263"/>
      <c r="WDM25" s="263"/>
      <c r="WDN25" s="263"/>
      <c r="WDO25" s="263"/>
      <c r="WDP25" s="263"/>
      <c r="WDQ25" s="263"/>
      <c r="WDR25" s="263"/>
      <c r="WDS25" s="263"/>
      <c r="WDT25" s="263"/>
      <c r="WDU25" s="263"/>
      <c r="WDV25" s="263"/>
      <c r="WDW25" s="263"/>
      <c r="WDX25" s="263"/>
      <c r="WDY25" s="263"/>
      <c r="WDZ25" s="263"/>
      <c r="WEA25" s="263"/>
      <c r="WEB25" s="263"/>
      <c r="WEC25" s="263"/>
      <c r="WED25" s="263"/>
      <c r="WEE25" s="263"/>
      <c r="WEF25" s="263"/>
      <c r="WEG25" s="263"/>
      <c r="WEH25" s="263"/>
      <c r="WEI25" s="263"/>
      <c r="WEJ25" s="263"/>
      <c r="WEK25" s="263"/>
      <c r="WEL25" s="263"/>
      <c r="WEM25" s="263"/>
      <c r="WEN25" s="263"/>
      <c r="WEO25" s="263"/>
      <c r="WEP25" s="263"/>
      <c r="WEQ25" s="263"/>
      <c r="WER25" s="263"/>
      <c r="WES25" s="263"/>
      <c r="WET25" s="263"/>
      <c r="WEU25" s="263"/>
      <c r="WEV25" s="263"/>
      <c r="WEW25" s="263"/>
      <c r="WEX25" s="263"/>
      <c r="WEY25" s="263"/>
      <c r="WEZ25" s="263"/>
      <c r="WFA25" s="263"/>
      <c r="WFB25" s="263"/>
      <c r="WFC25" s="263"/>
      <c r="WFD25" s="263"/>
      <c r="WFE25" s="263"/>
      <c r="WFF25" s="263"/>
      <c r="WFG25" s="263"/>
      <c r="WFH25" s="263"/>
      <c r="WFI25" s="263"/>
      <c r="WFJ25" s="263"/>
      <c r="WFK25" s="263"/>
      <c r="WFL25" s="263"/>
      <c r="WFM25" s="263"/>
      <c r="WFN25" s="263"/>
      <c r="WFO25" s="263"/>
      <c r="WFP25" s="263"/>
      <c r="WFQ25" s="263"/>
      <c r="WFR25" s="263"/>
      <c r="WFS25" s="263"/>
      <c r="WFT25" s="263"/>
      <c r="WFU25" s="263"/>
      <c r="WFV25" s="263"/>
      <c r="WFW25" s="263"/>
      <c r="WFX25" s="263"/>
      <c r="WFY25" s="263"/>
      <c r="WFZ25" s="263"/>
      <c r="WGA25" s="263"/>
      <c r="WGB25" s="263"/>
      <c r="WGC25" s="263"/>
      <c r="WGD25" s="263"/>
      <c r="WGE25" s="263"/>
      <c r="WGF25" s="263"/>
      <c r="WGG25" s="263"/>
      <c r="WGH25" s="263"/>
      <c r="WGI25" s="263"/>
      <c r="WGJ25" s="263"/>
      <c r="WGK25" s="263"/>
      <c r="WGL25" s="263"/>
      <c r="WGM25" s="263"/>
      <c r="WGN25" s="263"/>
      <c r="WGO25" s="263"/>
      <c r="WGP25" s="263"/>
      <c r="WGQ25" s="263"/>
      <c r="WGR25" s="263"/>
      <c r="WGS25" s="263"/>
      <c r="WGT25" s="263"/>
      <c r="WGU25" s="263"/>
      <c r="WGV25" s="263"/>
      <c r="WGW25" s="263"/>
      <c r="WGX25" s="263"/>
      <c r="WGY25" s="263"/>
      <c r="WGZ25" s="263"/>
      <c r="WHA25" s="263"/>
      <c r="WHB25" s="263"/>
      <c r="WHC25" s="263"/>
      <c r="WHD25" s="263"/>
      <c r="WHE25" s="263"/>
      <c r="WHF25" s="263"/>
      <c r="WHG25" s="263"/>
      <c r="WHH25" s="263"/>
      <c r="WHI25" s="263"/>
      <c r="WHJ25" s="263"/>
      <c r="WHK25" s="263"/>
      <c r="WHL25" s="263"/>
      <c r="WHM25" s="263"/>
      <c r="WHN25" s="263"/>
      <c r="WHO25" s="263"/>
      <c r="WHP25" s="263"/>
      <c r="WHQ25" s="263"/>
      <c r="WHR25" s="263"/>
      <c r="WHS25" s="263"/>
      <c r="WHT25" s="263"/>
      <c r="WHU25" s="263"/>
      <c r="WHV25" s="263"/>
      <c r="WHW25" s="263"/>
      <c r="WHX25" s="263"/>
      <c r="WHY25" s="263"/>
      <c r="WHZ25" s="263"/>
      <c r="WIA25" s="263"/>
      <c r="WIB25" s="263"/>
      <c r="WIC25" s="263"/>
      <c r="WID25" s="263"/>
      <c r="WIE25" s="263"/>
      <c r="WIF25" s="263"/>
      <c r="WIG25" s="263"/>
      <c r="WIH25" s="263"/>
      <c r="WII25" s="263"/>
      <c r="WIJ25" s="263"/>
      <c r="WIK25" s="263"/>
      <c r="WIL25" s="263"/>
      <c r="WIM25" s="263"/>
      <c r="WIN25" s="263"/>
      <c r="WIO25" s="263"/>
      <c r="WIP25" s="263"/>
      <c r="WIQ25" s="263"/>
      <c r="WIR25" s="263"/>
      <c r="WIS25" s="263"/>
      <c r="WIT25" s="263"/>
      <c r="WIU25" s="263"/>
      <c r="WIV25" s="263"/>
      <c r="WIW25" s="263"/>
      <c r="WIX25" s="263"/>
      <c r="WIY25" s="263"/>
      <c r="WIZ25" s="263"/>
      <c r="WJA25" s="263"/>
      <c r="WJB25" s="263"/>
      <c r="WJC25" s="263"/>
      <c r="WJD25" s="263"/>
      <c r="WJE25" s="263"/>
      <c r="WJF25" s="263"/>
      <c r="WJG25" s="263"/>
      <c r="WJH25" s="263"/>
      <c r="WJI25" s="263"/>
      <c r="WJJ25" s="263"/>
      <c r="WJK25" s="263"/>
      <c r="WJL25" s="263"/>
      <c r="WJM25" s="263"/>
      <c r="WJN25" s="263"/>
      <c r="WJO25" s="263"/>
      <c r="WJP25" s="263"/>
      <c r="WJQ25" s="263"/>
      <c r="WJR25" s="263"/>
      <c r="WJS25" s="263"/>
      <c r="WJT25" s="263"/>
      <c r="WJU25" s="263"/>
      <c r="WJV25" s="263"/>
      <c r="WJW25" s="263"/>
      <c r="WJX25" s="263"/>
      <c r="WJY25" s="263"/>
      <c r="WJZ25" s="263"/>
      <c r="WKA25" s="263"/>
      <c r="WKB25" s="263"/>
      <c r="WKC25" s="263"/>
      <c r="WKD25" s="263"/>
      <c r="WKE25" s="263"/>
      <c r="WKF25" s="263"/>
      <c r="WKG25" s="263"/>
      <c r="WKH25" s="263"/>
      <c r="WKI25" s="263"/>
      <c r="WKJ25" s="263"/>
      <c r="WKK25" s="263"/>
      <c r="WKL25" s="263"/>
      <c r="WKM25" s="263"/>
      <c r="WKN25" s="263"/>
      <c r="WKO25" s="263"/>
      <c r="WKP25" s="263"/>
      <c r="WKQ25" s="263"/>
      <c r="WKR25" s="263"/>
      <c r="WKS25" s="263"/>
      <c r="WKT25" s="263"/>
      <c r="WKU25" s="263"/>
      <c r="WKV25" s="263"/>
      <c r="WKW25" s="263"/>
      <c r="WKX25" s="263"/>
      <c r="WKY25" s="263"/>
      <c r="WKZ25" s="263"/>
      <c r="WLA25" s="263"/>
      <c r="WLB25" s="263"/>
      <c r="WLC25" s="263"/>
      <c r="WLD25" s="263"/>
      <c r="WLE25" s="263"/>
      <c r="WLF25" s="263"/>
      <c r="WLG25" s="263"/>
      <c r="WLH25" s="263"/>
      <c r="WLI25" s="263"/>
      <c r="WLJ25" s="263"/>
      <c r="WLK25" s="263"/>
      <c r="WLL25" s="263"/>
      <c r="WLM25" s="263"/>
      <c r="WLN25" s="263"/>
      <c r="WLO25" s="263"/>
      <c r="WLP25" s="263"/>
      <c r="WLQ25" s="263"/>
      <c r="WLR25" s="263"/>
      <c r="WLS25" s="263"/>
      <c r="WLT25" s="263"/>
      <c r="WLU25" s="263"/>
      <c r="WLV25" s="263"/>
      <c r="WLW25" s="263"/>
      <c r="WLX25" s="263"/>
      <c r="WLY25" s="263"/>
      <c r="WLZ25" s="263"/>
      <c r="WMA25" s="263"/>
      <c r="WMB25" s="263"/>
      <c r="WMC25" s="263"/>
      <c r="WMD25" s="263"/>
      <c r="WME25" s="263"/>
      <c r="WMF25" s="263"/>
      <c r="WMG25" s="263"/>
      <c r="WMH25" s="263"/>
      <c r="WMI25" s="263"/>
      <c r="WMJ25" s="263"/>
      <c r="WMK25" s="263"/>
      <c r="WML25" s="263"/>
      <c r="WMM25" s="263"/>
      <c r="WMN25" s="263"/>
      <c r="WMO25" s="263"/>
      <c r="WMP25" s="263"/>
      <c r="WMQ25" s="263"/>
      <c r="WMR25" s="263"/>
      <c r="WMS25" s="263"/>
      <c r="WMT25" s="263"/>
      <c r="WMU25" s="263"/>
      <c r="WMV25" s="263"/>
      <c r="WMW25" s="263"/>
      <c r="WMX25" s="263"/>
      <c r="WMY25" s="263"/>
      <c r="WMZ25" s="263"/>
      <c r="WNA25" s="263"/>
      <c r="WNB25" s="263"/>
      <c r="WNC25" s="263"/>
      <c r="WND25" s="263"/>
      <c r="WNE25" s="263"/>
      <c r="WNF25" s="263"/>
      <c r="WNG25" s="263"/>
      <c r="WNH25" s="263"/>
      <c r="WNI25" s="263"/>
      <c r="WNJ25" s="263"/>
      <c r="WNK25" s="263"/>
      <c r="WNL25" s="263"/>
      <c r="WNM25" s="263"/>
      <c r="WNN25" s="263"/>
      <c r="WNO25" s="263"/>
      <c r="WNP25" s="263"/>
      <c r="WNQ25" s="263"/>
      <c r="WNR25" s="263"/>
      <c r="WNS25" s="263"/>
      <c r="WNT25" s="263"/>
      <c r="WNU25" s="263"/>
      <c r="WNV25" s="263"/>
      <c r="WNW25" s="263"/>
      <c r="WNX25" s="263"/>
      <c r="WNY25" s="263"/>
      <c r="WNZ25" s="263"/>
      <c r="WOA25" s="263"/>
      <c r="WOB25" s="263"/>
      <c r="WOC25" s="263"/>
      <c r="WOD25" s="263"/>
      <c r="WOE25" s="263"/>
      <c r="WOF25" s="263"/>
      <c r="WOG25" s="263"/>
      <c r="WOH25" s="263"/>
      <c r="WOI25" s="263"/>
      <c r="WOJ25" s="263"/>
      <c r="WOK25" s="263"/>
      <c r="WOL25" s="263"/>
      <c r="WOM25" s="263"/>
      <c r="WON25" s="263"/>
      <c r="WOO25" s="263"/>
      <c r="WOP25" s="263"/>
      <c r="WOQ25" s="263"/>
      <c r="WOR25" s="263"/>
      <c r="WOS25" s="263"/>
      <c r="WOT25" s="263"/>
      <c r="WOU25" s="263"/>
      <c r="WOV25" s="263"/>
      <c r="WOW25" s="263"/>
      <c r="WOX25" s="263"/>
      <c r="WOY25" s="263"/>
      <c r="WOZ25" s="263"/>
      <c r="WPA25" s="263"/>
      <c r="WPB25" s="263"/>
      <c r="WPC25" s="263"/>
      <c r="WPD25" s="263"/>
      <c r="WPE25" s="263"/>
      <c r="WPF25" s="263"/>
      <c r="WPG25" s="263"/>
      <c r="WPH25" s="263"/>
      <c r="WPI25" s="263"/>
      <c r="WPJ25" s="263"/>
      <c r="WPK25" s="263"/>
      <c r="WPL25" s="263"/>
      <c r="WPM25" s="263"/>
      <c r="WPN25" s="263"/>
      <c r="WPO25" s="263"/>
      <c r="WPP25" s="263"/>
      <c r="WPQ25" s="263"/>
      <c r="WPR25" s="263"/>
      <c r="WPS25" s="263"/>
      <c r="WPT25" s="263"/>
      <c r="WPU25" s="263"/>
      <c r="WPV25" s="263"/>
      <c r="WPW25" s="263"/>
      <c r="WPX25" s="263"/>
      <c r="WPY25" s="263"/>
      <c r="WPZ25" s="263"/>
      <c r="WQA25" s="263"/>
      <c r="WQB25" s="263"/>
      <c r="WQC25" s="263"/>
      <c r="WQD25" s="263"/>
      <c r="WQE25" s="263"/>
      <c r="WQF25" s="263"/>
      <c r="WQG25" s="263"/>
      <c r="WQH25" s="263"/>
      <c r="WQI25" s="263"/>
      <c r="WQJ25" s="263"/>
      <c r="WQK25" s="263"/>
      <c r="WQL25" s="263"/>
      <c r="WQM25" s="263"/>
      <c r="WQN25" s="263"/>
      <c r="WQO25" s="263"/>
      <c r="WQP25" s="263"/>
      <c r="WQQ25" s="263"/>
      <c r="WQR25" s="263"/>
      <c r="WQS25" s="263"/>
      <c r="WQT25" s="263"/>
      <c r="WQU25" s="263"/>
      <c r="WQV25" s="263"/>
      <c r="WQW25" s="263"/>
      <c r="WQX25" s="263"/>
      <c r="WQY25" s="263"/>
      <c r="WQZ25" s="263"/>
      <c r="WRA25" s="263"/>
      <c r="WRB25" s="263"/>
      <c r="WRC25" s="263"/>
      <c r="WRD25" s="263"/>
      <c r="WRE25" s="263"/>
      <c r="WRF25" s="263"/>
      <c r="WRG25" s="263"/>
      <c r="WRH25" s="263"/>
      <c r="WRI25" s="263"/>
      <c r="WRJ25" s="263"/>
      <c r="WRK25" s="263"/>
      <c r="WRL25" s="263"/>
      <c r="WRM25" s="263"/>
      <c r="WRN25" s="263"/>
      <c r="WRO25" s="263"/>
      <c r="WRP25" s="263"/>
      <c r="WRQ25" s="263"/>
      <c r="WRR25" s="263"/>
      <c r="WRS25" s="263"/>
      <c r="WRT25" s="263"/>
      <c r="WRU25" s="263"/>
      <c r="WRV25" s="263"/>
      <c r="WRW25" s="263"/>
      <c r="WRX25" s="263"/>
      <c r="WRY25" s="263"/>
      <c r="WRZ25" s="263"/>
      <c r="WSA25" s="263"/>
      <c r="WSB25" s="263"/>
      <c r="WSC25" s="263"/>
      <c r="WSD25" s="263"/>
      <c r="WSE25" s="263"/>
      <c r="WSF25" s="263"/>
      <c r="WSG25" s="263"/>
      <c r="WSH25" s="263"/>
      <c r="WSI25" s="263"/>
      <c r="WSJ25" s="263"/>
      <c r="WSK25" s="263"/>
      <c r="WSL25" s="263"/>
      <c r="WSM25" s="263"/>
      <c r="WSN25" s="263"/>
      <c r="WSO25" s="263"/>
      <c r="WSP25" s="263"/>
      <c r="WSQ25" s="263"/>
      <c r="WSR25" s="263"/>
      <c r="WSS25" s="263"/>
      <c r="WST25" s="263"/>
      <c r="WSU25" s="263"/>
      <c r="WSV25" s="263"/>
      <c r="WSW25" s="263"/>
      <c r="WSX25" s="263"/>
      <c r="WSY25" s="263"/>
      <c r="WSZ25" s="263"/>
      <c r="WTA25" s="263"/>
      <c r="WTB25" s="263"/>
      <c r="WTC25" s="263"/>
      <c r="WTD25" s="263"/>
      <c r="WTE25" s="263"/>
      <c r="WTF25" s="263"/>
      <c r="WTG25" s="263"/>
      <c r="WTH25" s="263"/>
      <c r="WTI25" s="263"/>
      <c r="WTJ25" s="263"/>
      <c r="WTK25" s="263"/>
      <c r="WTL25" s="263"/>
      <c r="WTM25" s="263"/>
      <c r="WTN25" s="263"/>
      <c r="WTO25" s="263"/>
      <c r="WTP25" s="263"/>
      <c r="WTQ25" s="263"/>
      <c r="WTR25" s="263"/>
      <c r="WTS25" s="263"/>
      <c r="WTT25" s="263"/>
      <c r="WTU25" s="263"/>
      <c r="WTV25" s="263"/>
      <c r="WTW25" s="263"/>
      <c r="WTX25" s="263"/>
      <c r="WTY25" s="263"/>
      <c r="WTZ25" s="263"/>
      <c r="WUA25" s="263"/>
      <c r="WUB25" s="263"/>
      <c r="WUC25" s="263"/>
      <c r="WUD25" s="263"/>
      <c r="WUE25" s="263"/>
      <c r="WUF25" s="263"/>
      <c r="WUG25" s="263"/>
      <c r="WUH25" s="263"/>
      <c r="WUI25" s="263"/>
      <c r="WUJ25" s="263"/>
      <c r="WUK25" s="263"/>
      <c r="WUL25" s="263"/>
      <c r="WUM25" s="263"/>
      <c r="WUN25" s="263"/>
      <c r="WUO25" s="263"/>
      <c r="WUP25" s="263"/>
      <c r="WUQ25" s="263"/>
      <c r="WUR25" s="263"/>
      <c r="WUS25" s="263"/>
      <c r="WUT25" s="263"/>
      <c r="WUU25" s="263"/>
      <c r="WUV25" s="263"/>
      <c r="WUW25" s="263"/>
      <c r="WUX25" s="263"/>
      <c r="WUY25" s="263"/>
      <c r="WUZ25" s="263"/>
      <c r="WVA25" s="263"/>
      <c r="WVB25" s="263"/>
      <c r="WVC25" s="263"/>
      <c r="WVD25" s="263"/>
      <c r="WVE25" s="263"/>
      <c r="WVF25" s="263"/>
      <c r="WVG25" s="263"/>
      <c r="WVH25" s="263"/>
      <c r="WVI25" s="263"/>
      <c r="WVJ25" s="263"/>
      <c r="WVK25" s="263"/>
      <c r="WVL25" s="263"/>
      <c r="WVM25" s="263"/>
      <c r="WVN25" s="263"/>
      <c r="WVO25" s="263"/>
      <c r="WVP25" s="263"/>
      <c r="WVQ25" s="263"/>
      <c r="WVR25" s="263"/>
      <c r="WVS25" s="263"/>
      <c r="WVT25" s="263"/>
      <c r="WVU25" s="263"/>
      <c r="WVV25" s="263"/>
      <c r="WVW25" s="263"/>
      <c r="WVX25" s="263"/>
      <c r="WVY25" s="263"/>
      <c r="WVZ25" s="263"/>
      <c r="WWA25" s="263"/>
      <c r="WWB25" s="263"/>
      <c r="WWC25" s="263"/>
      <c r="WWD25" s="263"/>
      <c r="WWE25" s="263"/>
      <c r="WWF25" s="263"/>
      <c r="WWG25" s="263"/>
      <c r="WWH25" s="263"/>
      <c r="WWI25" s="263"/>
      <c r="WWJ25" s="263"/>
      <c r="WWK25" s="263"/>
      <c r="WWL25" s="263"/>
      <c r="WWM25" s="263"/>
      <c r="WWN25" s="263"/>
      <c r="WWO25" s="263"/>
      <c r="WWP25" s="263"/>
      <c r="WWQ25" s="263"/>
      <c r="WWR25" s="263"/>
      <c r="WWS25" s="263"/>
      <c r="WWT25" s="263"/>
      <c r="WWU25" s="263"/>
      <c r="WWV25" s="263"/>
      <c r="WWW25" s="263"/>
      <c r="WWX25" s="263"/>
      <c r="WWY25" s="263"/>
      <c r="WWZ25" s="263"/>
      <c r="WXA25" s="263"/>
      <c r="WXB25" s="263"/>
      <c r="WXC25" s="263"/>
      <c r="WXD25" s="263"/>
      <c r="WXE25" s="263"/>
      <c r="WXF25" s="263"/>
      <c r="WXG25" s="263"/>
      <c r="WXH25" s="263"/>
      <c r="WXI25" s="263"/>
      <c r="WXJ25" s="263"/>
      <c r="WXK25" s="263"/>
      <c r="WXL25" s="263"/>
      <c r="WXM25" s="263"/>
      <c r="WXN25" s="263"/>
      <c r="WXO25" s="263"/>
      <c r="WXP25" s="263"/>
      <c r="WXQ25" s="263"/>
      <c r="WXR25" s="263"/>
      <c r="WXS25" s="263"/>
      <c r="WXT25" s="263"/>
      <c r="WXU25" s="263"/>
      <c r="WXV25" s="263"/>
      <c r="WXW25" s="263"/>
      <c r="WXX25" s="263"/>
      <c r="WXY25" s="263"/>
      <c r="WXZ25" s="263"/>
      <c r="WYA25" s="263"/>
      <c r="WYB25" s="263"/>
      <c r="WYC25" s="263"/>
      <c r="WYD25" s="263"/>
      <c r="WYE25" s="263"/>
      <c r="WYF25" s="263"/>
      <c r="WYG25" s="263"/>
      <c r="WYH25" s="263"/>
      <c r="WYI25" s="263"/>
      <c r="WYJ25" s="263"/>
      <c r="WYK25" s="263"/>
      <c r="WYL25" s="263"/>
      <c r="WYM25" s="263"/>
      <c r="WYN25" s="263"/>
      <c r="WYO25" s="263"/>
      <c r="WYP25" s="263"/>
      <c r="WYQ25" s="263"/>
      <c r="WYR25" s="263"/>
      <c r="WYS25" s="263"/>
      <c r="WYT25" s="263"/>
      <c r="WYU25" s="263"/>
      <c r="WYV25" s="263"/>
      <c r="WYW25" s="263"/>
      <c r="WYX25" s="263"/>
      <c r="WYY25" s="263"/>
      <c r="WYZ25" s="263"/>
      <c r="WZA25" s="263"/>
      <c r="WZB25" s="263"/>
      <c r="WZC25" s="263"/>
      <c r="WZD25" s="263"/>
      <c r="WZE25" s="263"/>
      <c r="WZF25" s="263"/>
      <c r="WZG25" s="263"/>
      <c r="WZH25" s="263"/>
      <c r="WZI25" s="263"/>
      <c r="WZJ25" s="263"/>
      <c r="WZK25" s="263"/>
      <c r="WZL25" s="263"/>
      <c r="WZM25" s="263"/>
      <c r="WZN25" s="263"/>
      <c r="WZO25" s="263"/>
      <c r="WZP25" s="263"/>
      <c r="WZQ25" s="263"/>
      <c r="WZR25" s="263"/>
      <c r="WZS25" s="263"/>
      <c r="WZT25" s="263"/>
      <c r="WZU25" s="263"/>
      <c r="WZV25" s="263"/>
      <c r="WZW25" s="263"/>
      <c r="WZX25" s="263"/>
      <c r="WZY25" s="263"/>
      <c r="WZZ25" s="263"/>
      <c r="XAA25" s="263"/>
      <c r="XAB25" s="263"/>
      <c r="XAC25" s="263"/>
      <c r="XAD25" s="263"/>
      <c r="XAE25" s="263"/>
      <c r="XAF25" s="263"/>
      <c r="XAG25" s="263"/>
      <c r="XAH25" s="263"/>
      <c r="XAI25" s="263"/>
      <c r="XAJ25" s="263"/>
      <c r="XAK25" s="263"/>
      <c r="XAL25" s="263"/>
      <c r="XAM25" s="263"/>
      <c r="XAN25" s="263"/>
      <c r="XAO25" s="263"/>
      <c r="XAP25" s="263"/>
      <c r="XAQ25" s="263"/>
      <c r="XAR25" s="263"/>
      <c r="XAS25" s="263"/>
      <c r="XAT25" s="263"/>
      <c r="XAU25" s="263"/>
      <c r="XAV25" s="263"/>
      <c r="XAW25" s="263"/>
      <c r="XAX25" s="263"/>
      <c r="XAY25" s="263"/>
      <c r="XAZ25" s="263"/>
      <c r="XBA25" s="263"/>
      <c r="XBB25" s="263"/>
      <c r="XBC25" s="263"/>
      <c r="XBD25" s="263"/>
      <c r="XBE25" s="263"/>
      <c r="XBF25" s="263"/>
      <c r="XBG25" s="263"/>
      <c r="XBH25" s="263"/>
      <c r="XBI25" s="263"/>
      <c r="XBJ25" s="263"/>
      <c r="XBK25" s="263"/>
      <c r="XBL25" s="263"/>
      <c r="XBM25" s="263"/>
      <c r="XBN25" s="263"/>
      <c r="XBO25" s="263"/>
      <c r="XBP25" s="263"/>
      <c r="XBQ25" s="263"/>
      <c r="XBR25" s="263"/>
      <c r="XBS25" s="263"/>
      <c r="XBT25" s="263"/>
      <c r="XBU25" s="263"/>
      <c r="XBV25" s="263"/>
      <c r="XBW25" s="263"/>
      <c r="XBX25" s="263"/>
      <c r="XBY25" s="263"/>
      <c r="XBZ25" s="263"/>
      <c r="XCA25" s="263"/>
      <c r="XCB25" s="263"/>
      <c r="XCC25" s="263"/>
      <c r="XCD25" s="263"/>
      <c r="XCE25" s="263"/>
      <c r="XCF25" s="263"/>
      <c r="XCG25" s="263"/>
      <c r="XCH25" s="263"/>
      <c r="XCI25" s="263"/>
      <c r="XCJ25" s="263"/>
      <c r="XCK25" s="263"/>
      <c r="XCL25" s="263"/>
      <c r="XCM25" s="263"/>
      <c r="XCN25" s="263"/>
      <c r="XCO25" s="263"/>
      <c r="XCP25" s="263"/>
      <c r="XCQ25" s="263"/>
      <c r="XCR25" s="263"/>
      <c r="XCS25" s="263"/>
      <c r="XCT25" s="263"/>
      <c r="XCU25" s="263"/>
      <c r="XCV25" s="263"/>
      <c r="XCW25" s="263"/>
      <c r="XCX25" s="263"/>
      <c r="XCY25" s="263"/>
      <c r="XCZ25" s="263"/>
      <c r="XDA25" s="263"/>
      <c r="XDB25" s="263"/>
      <c r="XDC25" s="263"/>
      <c r="XDD25" s="263"/>
      <c r="XDE25" s="263"/>
      <c r="XDF25" s="263"/>
      <c r="XDG25" s="263"/>
      <c r="XDH25" s="263"/>
      <c r="XDI25" s="263"/>
      <c r="XDJ25" s="263"/>
      <c r="XDK25" s="263"/>
      <c r="XDL25" s="263"/>
      <c r="XDM25" s="263"/>
      <c r="XDN25" s="263"/>
      <c r="XDO25" s="263"/>
      <c r="XDP25" s="263"/>
      <c r="XDQ25" s="263"/>
      <c r="XDR25" s="263"/>
      <c r="XDS25" s="263"/>
      <c r="XDT25" s="263"/>
      <c r="XDU25" s="263"/>
      <c r="XDV25" s="263"/>
      <c r="XDW25" s="263"/>
      <c r="XDX25" s="263"/>
      <c r="XDY25" s="263"/>
      <c r="XDZ25" s="263"/>
      <c r="XEA25" s="263"/>
      <c r="XEB25" s="263"/>
      <c r="XEC25" s="263"/>
      <c r="XED25" s="263"/>
      <c r="XEE25" s="263"/>
      <c r="XEF25" s="263"/>
      <c r="XEG25" s="263"/>
      <c r="XEH25" s="263"/>
      <c r="XEI25" s="263"/>
      <c r="XEJ25" s="263"/>
      <c r="XEK25" s="263"/>
      <c r="XEL25" s="263"/>
      <c r="XEM25" s="263"/>
      <c r="XEN25" s="263"/>
      <c r="XEO25" s="263"/>
      <c r="XEP25" s="263"/>
      <c r="XEQ25" s="263"/>
      <c r="XER25" s="263"/>
      <c r="XES25" s="263"/>
      <c r="XET25" s="263"/>
      <c r="XEU25" s="263"/>
      <c r="XEV25" s="263"/>
    </row>
    <row r="26" spans="1:16376" s="274" customFormat="1" ht="17.25" customHeight="1" thickBot="1" x14ac:dyDescent="0.25">
      <c r="A26" s="272" t="str">
        <f>'Stille Reserven'!A59</f>
        <v>Erfolgskorrektur stille Reserven vor Steuern</v>
      </c>
      <c r="B26" s="273">
        <f>'Stille Reserven'!B59</f>
        <v>0</v>
      </c>
      <c r="C26" s="273">
        <f>'Stille Reserven'!C59</f>
        <v>20051</v>
      </c>
      <c r="D26" s="273">
        <f>'Stille Reserven'!D59</f>
        <v>39706</v>
      </c>
      <c r="E26" s="273">
        <f>'Stille Reserven'!E59</f>
        <v>51871</v>
      </c>
      <c r="F26" s="273">
        <f>'Stille Reserven'!F59</f>
        <v>-129689</v>
      </c>
      <c r="G26" s="273">
        <f>'Stille Reserven'!G59</f>
        <v>36897</v>
      </c>
      <c r="H26" s="273">
        <f>'Stille Reserven'!H59</f>
        <v>50000</v>
      </c>
      <c r="I26" s="273">
        <f>'Stille Reserven'!I59</f>
        <v>50000</v>
      </c>
      <c r="J26" s="273">
        <f>'Stille Reserven'!J59</f>
        <v>50000</v>
      </c>
      <c r="K26" s="273">
        <f>'Stille Reserven'!K59</f>
        <v>50000</v>
      </c>
      <c r="L26" s="273">
        <f>'Stille Reserven'!L59</f>
        <v>50000</v>
      </c>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c r="HF26" s="263"/>
      <c r="HG26" s="263"/>
      <c r="HH26" s="263"/>
      <c r="HI26" s="263"/>
      <c r="HJ26" s="263"/>
      <c r="HK26" s="263"/>
      <c r="HL26" s="263"/>
      <c r="HM26" s="263"/>
      <c r="HN26" s="263"/>
      <c r="HO26" s="263"/>
      <c r="HP26" s="263"/>
      <c r="HQ26" s="263"/>
      <c r="HR26" s="263"/>
      <c r="HS26" s="263"/>
      <c r="HT26" s="263"/>
      <c r="HU26" s="263"/>
      <c r="HV26" s="263"/>
      <c r="HW26" s="263"/>
      <c r="HX26" s="263"/>
      <c r="HY26" s="263"/>
      <c r="HZ26" s="263"/>
      <c r="IA26" s="263"/>
      <c r="IB26" s="263"/>
      <c r="IC26" s="263"/>
      <c r="ID26" s="263"/>
      <c r="IE26" s="263"/>
      <c r="IF26" s="263"/>
      <c r="IG26" s="263"/>
      <c r="IH26" s="263"/>
      <c r="II26" s="263"/>
      <c r="IJ26" s="263"/>
      <c r="IK26" s="263"/>
      <c r="IL26" s="263"/>
      <c r="IM26" s="263"/>
      <c r="IN26" s="263"/>
      <c r="IO26" s="263"/>
      <c r="IP26" s="263"/>
      <c r="IQ26" s="263"/>
      <c r="IR26" s="263"/>
      <c r="IS26" s="263"/>
      <c r="IT26" s="263"/>
      <c r="IU26" s="263"/>
      <c r="IV26" s="263"/>
      <c r="IW26" s="263"/>
      <c r="IX26" s="263"/>
      <c r="IY26" s="263"/>
      <c r="IZ26" s="263"/>
      <c r="JA26" s="263"/>
      <c r="JB26" s="263"/>
      <c r="JC26" s="263"/>
      <c r="JD26" s="263"/>
      <c r="JE26" s="263"/>
      <c r="JF26" s="263"/>
      <c r="JG26" s="263"/>
      <c r="JH26" s="263"/>
      <c r="JI26" s="263"/>
      <c r="JJ26" s="263"/>
      <c r="JK26" s="263"/>
      <c r="JL26" s="263"/>
      <c r="JM26" s="263"/>
      <c r="JN26" s="263"/>
      <c r="JO26" s="263"/>
      <c r="JP26" s="263"/>
      <c r="JQ26" s="263"/>
      <c r="JR26" s="263"/>
      <c r="JS26" s="263"/>
      <c r="JT26" s="263"/>
      <c r="JU26" s="263"/>
      <c r="JV26" s="263"/>
      <c r="JW26" s="263"/>
      <c r="JX26" s="263"/>
      <c r="JY26" s="263"/>
      <c r="JZ26" s="263"/>
      <c r="KA26" s="263"/>
      <c r="KB26" s="263"/>
      <c r="KC26" s="263"/>
      <c r="KD26" s="263"/>
      <c r="KE26" s="263"/>
      <c r="KF26" s="263"/>
      <c r="KG26" s="263"/>
      <c r="KH26" s="263"/>
      <c r="KI26" s="263"/>
      <c r="KJ26" s="263"/>
      <c r="KK26" s="263"/>
      <c r="KL26" s="263"/>
      <c r="KM26" s="263"/>
      <c r="KN26" s="263"/>
      <c r="KO26" s="263"/>
      <c r="KP26" s="263"/>
      <c r="KQ26" s="263"/>
      <c r="KR26" s="263"/>
      <c r="KS26" s="263"/>
      <c r="KT26" s="263"/>
      <c r="KU26" s="263"/>
      <c r="KV26" s="263"/>
      <c r="KW26" s="263"/>
      <c r="KX26" s="263"/>
      <c r="KY26" s="263"/>
      <c r="KZ26" s="263"/>
      <c r="LA26" s="263"/>
      <c r="LB26" s="263"/>
      <c r="LC26" s="263"/>
      <c r="LD26" s="263"/>
      <c r="LE26" s="263"/>
      <c r="LF26" s="263"/>
      <c r="LG26" s="263"/>
      <c r="LH26" s="263"/>
      <c r="LI26" s="263"/>
      <c r="LJ26" s="263"/>
      <c r="LK26" s="263"/>
      <c r="LL26" s="263"/>
      <c r="LM26" s="263"/>
      <c r="LN26" s="263"/>
      <c r="LO26" s="263"/>
      <c r="LP26" s="263"/>
      <c r="LQ26" s="263"/>
      <c r="LR26" s="263"/>
      <c r="LS26" s="263"/>
      <c r="LT26" s="263"/>
      <c r="LU26" s="263"/>
      <c r="LV26" s="263"/>
      <c r="LW26" s="263"/>
      <c r="LX26" s="263"/>
      <c r="LY26" s="263"/>
      <c r="LZ26" s="263"/>
      <c r="MA26" s="263"/>
      <c r="MB26" s="263"/>
      <c r="MC26" s="263"/>
      <c r="MD26" s="263"/>
      <c r="ME26" s="263"/>
      <c r="MF26" s="263"/>
      <c r="MG26" s="263"/>
      <c r="MH26" s="263"/>
      <c r="MI26" s="263"/>
      <c r="MJ26" s="263"/>
      <c r="MK26" s="263"/>
      <c r="ML26" s="263"/>
      <c r="MM26" s="263"/>
      <c r="MN26" s="263"/>
      <c r="MO26" s="263"/>
      <c r="MP26" s="263"/>
      <c r="MQ26" s="263"/>
      <c r="MR26" s="263"/>
      <c r="MS26" s="263"/>
      <c r="MT26" s="263"/>
      <c r="MU26" s="263"/>
      <c r="MV26" s="263"/>
      <c r="MW26" s="263"/>
      <c r="MX26" s="263"/>
      <c r="MY26" s="263"/>
      <c r="MZ26" s="263"/>
      <c r="NA26" s="263"/>
      <c r="NB26" s="263"/>
      <c r="NC26" s="263"/>
      <c r="ND26" s="263"/>
      <c r="NE26" s="263"/>
      <c r="NF26" s="263"/>
      <c r="NG26" s="263"/>
      <c r="NH26" s="263"/>
      <c r="NI26" s="263"/>
      <c r="NJ26" s="263"/>
      <c r="NK26" s="263"/>
      <c r="NL26" s="263"/>
      <c r="NM26" s="263"/>
      <c r="NN26" s="263"/>
      <c r="NO26" s="263"/>
      <c r="NP26" s="263"/>
      <c r="NQ26" s="263"/>
      <c r="NR26" s="263"/>
      <c r="NS26" s="263"/>
      <c r="NT26" s="263"/>
      <c r="NU26" s="263"/>
      <c r="NV26" s="263"/>
      <c r="NW26" s="263"/>
      <c r="NX26" s="263"/>
      <c r="NY26" s="263"/>
      <c r="NZ26" s="263"/>
      <c r="OA26" s="263"/>
      <c r="OB26" s="263"/>
      <c r="OC26" s="263"/>
      <c r="OD26" s="263"/>
      <c r="OE26" s="263"/>
      <c r="OF26" s="263"/>
      <c r="OG26" s="263"/>
      <c r="OH26" s="263"/>
      <c r="OI26" s="263"/>
      <c r="OJ26" s="263"/>
      <c r="OK26" s="263"/>
      <c r="OL26" s="263"/>
      <c r="OM26" s="263"/>
      <c r="ON26" s="263"/>
      <c r="OO26" s="263"/>
      <c r="OP26" s="263"/>
      <c r="OQ26" s="263"/>
      <c r="OR26" s="263"/>
      <c r="OS26" s="263"/>
      <c r="OT26" s="263"/>
      <c r="OU26" s="263"/>
      <c r="OV26" s="263"/>
      <c r="OW26" s="263"/>
      <c r="OX26" s="263"/>
      <c r="OY26" s="263"/>
      <c r="OZ26" s="263"/>
      <c r="PA26" s="263"/>
      <c r="PB26" s="263"/>
      <c r="PC26" s="263"/>
      <c r="PD26" s="263"/>
      <c r="PE26" s="263"/>
      <c r="PF26" s="263"/>
      <c r="PG26" s="263"/>
      <c r="PH26" s="263"/>
      <c r="PI26" s="263"/>
      <c r="PJ26" s="263"/>
      <c r="PK26" s="263"/>
      <c r="PL26" s="263"/>
      <c r="PM26" s="263"/>
      <c r="PN26" s="263"/>
      <c r="PO26" s="263"/>
      <c r="PP26" s="263"/>
      <c r="PQ26" s="263"/>
      <c r="PR26" s="263"/>
      <c r="PS26" s="263"/>
      <c r="PT26" s="263"/>
      <c r="PU26" s="263"/>
      <c r="PV26" s="263"/>
      <c r="PW26" s="263"/>
      <c r="PX26" s="263"/>
      <c r="PY26" s="263"/>
      <c r="PZ26" s="263"/>
      <c r="QA26" s="263"/>
      <c r="QB26" s="263"/>
      <c r="QC26" s="263"/>
      <c r="QD26" s="263"/>
      <c r="QE26" s="263"/>
      <c r="QF26" s="263"/>
      <c r="QG26" s="263"/>
      <c r="QH26" s="263"/>
      <c r="QI26" s="263"/>
      <c r="QJ26" s="263"/>
      <c r="QK26" s="263"/>
      <c r="QL26" s="263"/>
      <c r="QM26" s="263"/>
      <c r="QN26" s="263"/>
      <c r="QO26" s="263"/>
      <c r="QP26" s="263"/>
      <c r="QQ26" s="263"/>
      <c r="QR26" s="263"/>
      <c r="QS26" s="263"/>
      <c r="QT26" s="263"/>
      <c r="QU26" s="263"/>
      <c r="QV26" s="263"/>
      <c r="QW26" s="263"/>
      <c r="QX26" s="263"/>
      <c r="QY26" s="263"/>
      <c r="QZ26" s="263"/>
      <c r="RA26" s="263"/>
      <c r="RB26" s="263"/>
      <c r="RC26" s="263"/>
      <c r="RD26" s="263"/>
      <c r="RE26" s="263"/>
      <c r="RF26" s="263"/>
      <c r="RG26" s="263"/>
      <c r="RH26" s="263"/>
      <c r="RI26" s="263"/>
      <c r="RJ26" s="263"/>
      <c r="RK26" s="263"/>
      <c r="RL26" s="263"/>
      <c r="RM26" s="263"/>
      <c r="RN26" s="263"/>
      <c r="RO26" s="263"/>
      <c r="RP26" s="263"/>
      <c r="RQ26" s="263"/>
      <c r="RR26" s="263"/>
      <c r="RS26" s="263"/>
      <c r="RT26" s="263"/>
      <c r="RU26" s="263"/>
      <c r="RV26" s="263"/>
      <c r="RW26" s="263"/>
      <c r="RX26" s="263"/>
      <c r="RY26" s="263"/>
      <c r="RZ26" s="263"/>
      <c r="SA26" s="263"/>
      <c r="SB26" s="263"/>
      <c r="SC26" s="263"/>
      <c r="SD26" s="263"/>
      <c r="SE26" s="263"/>
      <c r="SF26" s="263"/>
      <c r="SG26" s="263"/>
      <c r="SH26" s="263"/>
      <c r="SI26" s="263"/>
      <c r="SJ26" s="263"/>
      <c r="SK26" s="263"/>
      <c r="SL26" s="263"/>
      <c r="SM26" s="263"/>
      <c r="SN26" s="263"/>
      <c r="SO26" s="263"/>
      <c r="SP26" s="263"/>
      <c r="SQ26" s="263"/>
      <c r="SR26" s="263"/>
      <c r="SS26" s="263"/>
      <c r="ST26" s="263"/>
      <c r="SU26" s="263"/>
      <c r="SV26" s="263"/>
      <c r="SW26" s="263"/>
      <c r="SX26" s="263"/>
      <c r="SY26" s="263"/>
      <c r="SZ26" s="263"/>
      <c r="TA26" s="263"/>
      <c r="TB26" s="263"/>
      <c r="TC26" s="263"/>
      <c r="TD26" s="263"/>
      <c r="TE26" s="263"/>
      <c r="TF26" s="263"/>
      <c r="TG26" s="263"/>
      <c r="TH26" s="263"/>
      <c r="TI26" s="263"/>
      <c r="TJ26" s="263"/>
      <c r="TK26" s="263"/>
      <c r="TL26" s="263"/>
      <c r="TM26" s="263"/>
      <c r="TN26" s="263"/>
      <c r="TO26" s="263"/>
      <c r="TP26" s="263"/>
      <c r="TQ26" s="263"/>
      <c r="TR26" s="263"/>
      <c r="TS26" s="263"/>
      <c r="TT26" s="263"/>
      <c r="TU26" s="263"/>
      <c r="TV26" s="263"/>
      <c r="TW26" s="263"/>
      <c r="TX26" s="263"/>
      <c r="TY26" s="263"/>
      <c r="TZ26" s="263"/>
      <c r="UA26" s="263"/>
      <c r="UB26" s="263"/>
      <c r="UC26" s="263"/>
      <c r="UD26" s="263"/>
      <c r="UE26" s="263"/>
      <c r="UF26" s="263"/>
      <c r="UG26" s="263"/>
      <c r="UH26" s="263"/>
      <c r="UI26" s="263"/>
      <c r="UJ26" s="263"/>
      <c r="UK26" s="263"/>
      <c r="UL26" s="263"/>
      <c r="UM26" s="263"/>
      <c r="UN26" s="263"/>
      <c r="UO26" s="263"/>
      <c r="UP26" s="263"/>
      <c r="UQ26" s="263"/>
      <c r="UR26" s="263"/>
      <c r="US26" s="263"/>
      <c r="UT26" s="263"/>
      <c r="UU26" s="263"/>
      <c r="UV26" s="263"/>
      <c r="UW26" s="263"/>
      <c r="UX26" s="263"/>
      <c r="UY26" s="263"/>
      <c r="UZ26" s="263"/>
      <c r="VA26" s="263"/>
      <c r="VB26" s="263"/>
      <c r="VC26" s="263"/>
      <c r="VD26" s="263"/>
      <c r="VE26" s="263"/>
      <c r="VF26" s="263"/>
      <c r="VG26" s="263"/>
      <c r="VH26" s="263"/>
      <c r="VI26" s="263"/>
      <c r="VJ26" s="263"/>
      <c r="VK26" s="263"/>
      <c r="VL26" s="263"/>
      <c r="VM26" s="263"/>
      <c r="VN26" s="263"/>
      <c r="VO26" s="263"/>
      <c r="VP26" s="263"/>
      <c r="VQ26" s="263"/>
      <c r="VR26" s="263"/>
      <c r="VS26" s="263"/>
      <c r="VT26" s="263"/>
      <c r="VU26" s="263"/>
      <c r="VV26" s="263"/>
      <c r="VW26" s="263"/>
      <c r="VX26" s="263"/>
      <c r="VY26" s="263"/>
      <c r="VZ26" s="263"/>
      <c r="WA26" s="263"/>
      <c r="WB26" s="263"/>
      <c r="WC26" s="263"/>
      <c r="WD26" s="263"/>
      <c r="WE26" s="263"/>
      <c r="WF26" s="263"/>
      <c r="WG26" s="263"/>
      <c r="WH26" s="263"/>
      <c r="WI26" s="263"/>
      <c r="WJ26" s="263"/>
      <c r="WK26" s="263"/>
      <c r="WL26" s="263"/>
      <c r="WM26" s="263"/>
      <c r="WN26" s="263"/>
      <c r="WO26" s="263"/>
      <c r="WP26" s="263"/>
      <c r="WQ26" s="263"/>
      <c r="WR26" s="263"/>
      <c r="WS26" s="263"/>
      <c r="WT26" s="263"/>
      <c r="WU26" s="263"/>
      <c r="WV26" s="263"/>
      <c r="WW26" s="263"/>
      <c r="WX26" s="263"/>
      <c r="WY26" s="263"/>
      <c r="WZ26" s="263"/>
      <c r="XA26" s="263"/>
      <c r="XB26" s="263"/>
      <c r="XC26" s="263"/>
      <c r="XD26" s="263"/>
      <c r="XE26" s="263"/>
      <c r="XF26" s="263"/>
      <c r="XG26" s="263"/>
      <c r="XH26" s="263"/>
      <c r="XI26" s="263"/>
      <c r="XJ26" s="263"/>
      <c r="XK26" s="263"/>
      <c r="XL26" s="263"/>
      <c r="XM26" s="263"/>
      <c r="XN26" s="263"/>
      <c r="XO26" s="263"/>
      <c r="XP26" s="263"/>
      <c r="XQ26" s="263"/>
      <c r="XR26" s="263"/>
      <c r="XS26" s="263"/>
      <c r="XT26" s="263"/>
      <c r="XU26" s="263"/>
      <c r="XV26" s="263"/>
      <c r="XW26" s="263"/>
      <c r="XX26" s="263"/>
      <c r="XY26" s="263"/>
      <c r="XZ26" s="263"/>
      <c r="YA26" s="263"/>
      <c r="YB26" s="263"/>
      <c r="YC26" s="263"/>
      <c r="YD26" s="263"/>
      <c r="YE26" s="263"/>
      <c r="YF26" s="263"/>
      <c r="YG26" s="263"/>
      <c r="YH26" s="263"/>
      <c r="YI26" s="263"/>
      <c r="YJ26" s="263"/>
      <c r="YK26" s="263"/>
      <c r="YL26" s="263"/>
      <c r="YM26" s="263"/>
      <c r="YN26" s="263"/>
      <c r="YO26" s="263"/>
      <c r="YP26" s="263"/>
      <c r="YQ26" s="263"/>
      <c r="YR26" s="263"/>
      <c r="YS26" s="263"/>
      <c r="YT26" s="263"/>
      <c r="YU26" s="263"/>
      <c r="YV26" s="263"/>
      <c r="YW26" s="263"/>
      <c r="YX26" s="263"/>
      <c r="YY26" s="263"/>
      <c r="YZ26" s="263"/>
      <c r="ZA26" s="263"/>
      <c r="ZB26" s="263"/>
      <c r="ZC26" s="263"/>
      <c r="ZD26" s="263"/>
      <c r="ZE26" s="263"/>
      <c r="ZF26" s="263"/>
      <c r="ZG26" s="263"/>
      <c r="ZH26" s="263"/>
      <c r="ZI26" s="263"/>
      <c r="ZJ26" s="263"/>
      <c r="ZK26" s="263"/>
      <c r="ZL26" s="263"/>
      <c r="ZM26" s="263"/>
      <c r="ZN26" s="263"/>
      <c r="ZO26" s="263"/>
      <c r="ZP26" s="263"/>
      <c r="ZQ26" s="263"/>
      <c r="ZR26" s="263"/>
      <c r="ZS26" s="263"/>
      <c r="ZT26" s="263"/>
      <c r="ZU26" s="263"/>
      <c r="ZV26" s="263"/>
      <c r="ZW26" s="263"/>
      <c r="ZX26" s="263"/>
      <c r="ZY26" s="263"/>
      <c r="ZZ26" s="263"/>
      <c r="AAA26" s="263"/>
      <c r="AAB26" s="263"/>
      <c r="AAC26" s="263"/>
      <c r="AAD26" s="263"/>
      <c r="AAE26" s="263"/>
      <c r="AAF26" s="263"/>
      <c r="AAG26" s="263"/>
      <c r="AAH26" s="263"/>
      <c r="AAI26" s="263"/>
      <c r="AAJ26" s="263"/>
      <c r="AAK26" s="263"/>
      <c r="AAL26" s="263"/>
      <c r="AAM26" s="263"/>
      <c r="AAN26" s="263"/>
      <c r="AAO26" s="263"/>
      <c r="AAP26" s="263"/>
      <c r="AAQ26" s="263"/>
      <c r="AAR26" s="263"/>
      <c r="AAS26" s="263"/>
      <c r="AAT26" s="263"/>
      <c r="AAU26" s="263"/>
      <c r="AAV26" s="263"/>
      <c r="AAW26" s="263"/>
      <c r="AAX26" s="263"/>
      <c r="AAY26" s="263"/>
      <c r="AAZ26" s="263"/>
      <c r="ABA26" s="263"/>
      <c r="ABB26" s="263"/>
      <c r="ABC26" s="263"/>
      <c r="ABD26" s="263"/>
      <c r="ABE26" s="263"/>
      <c r="ABF26" s="263"/>
      <c r="ABG26" s="263"/>
      <c r="ABH26" s="263"/>
      <c r="ABI26" s="263"/>
      <c r="ABJ26" s="263"/>
      <c r="ABK26" s="263"/>
      <c r="ABL26" s="263"/>
      <c r="ABM26" s="263"/>
      <c r="ABN26" s="263"/>
      <c r="ABO26" s="263"/>
      <c r="ABP26" s="263"/>
      <c r="ABQ26" s="263"/>
      <c r="ABR26" s="263"/>
      <c r="ABS26" s="263"/>
      <c r="ABT26" s="263"/>
      <c r="ABU26" s="263"/>
      <c r="ABV26" s="263"/>
      <c r="ABW26" s="263"/>
      <c r="ABX26" s="263"/>
      <c r="ABY26" s="263"/>
      <c r="ABZ26" s="263"/>
      <c r="ACA26" s="263"/>
      <c r="ACB26" s="263"/>
      <c r="ACC26" s="263"/>
      <c r="ACD26" s="263"/>
      <c r="ACE26" s="263"/>
      <c r="ACF26" s="263"/>
      <c r="ACG26" s="263"/>
      <c r="ACH26" s="263"/>
      <c r="ACI26" s="263"/>
      <c r="ACJ26" s="263"/>
      <c r="ACK26" s="263"/>
      <c r="ACL26" s="263"/>
      <c r="ACM26" s="263"/>
      <c r="ACN26" s="263"/>
      <c r="ACO26" s="263"/>
      <c r="ACP26" s="263"/>
      <c r="ACQ26" s="263"/>
      <c r="ACR26" s="263"/>
      <c r="ACS26" s="263"/>
      <c r="ACT26" s="263"/>
      <c r="ACU26" s="263"/>
      <c r="ACV26" s="263"/>
      <c r="ACW26" s="263"/>
      <c r="ACX26" s="263"/>
      <c r="ACY26" s="263"/>
      <c r="ACZ26" s="263"/>
      <c r="ADA26" s="263"/>
      <c r="ADB26" s="263"/>
      <c r="ADC26" s="263"/>
      <c r="ADD26" s="263"/>
      <c r="ADE26" s="263"/>
      <c r="ADF26" s="263"/>
      <c r="ADG26" s="263"/>
      <c r="ADH26" s="263"/>
      <c r="ADI26" s="263"/>
      <c r="ADJ26" s="263"/>
      <c r="ADK26" s="263"/>
      <c r="ADL26" s="263"/>
      <c r="ADM26" s="263"/>
      <c r="ADN26" s="263"/>
      <c r="ADO26" s="263"/>
      <c r="ADP26" s="263"/>
      <c r="ADQ26" s="263"/>
      <c r="ADR26" s="263"/>
      <c r="ADS26" s="263"/>
      <c r="ADT26" s="263"/>
      <c r="ADU26" s="263"/>
      <c r="ADV26" s="263"/>
      <c r="ADW26" s="263"/>
      <c r="ADX26" s="263"/>
      <c r="ADY26" s="263"/>
      <c r="ADZ26" s="263"/>
      <c r="AEA26" s="263"/>
      <c r="AEB26" s="263"/>
      <c r="AEC26" s="263"/>
      <c r="AED26" s="263"/>
      <c r="AEE26" s="263"/>
      <c r="AEF26" s="263"/>
      <c r="AEG26" s="263"/>
      <c r="AEH26" s="263"/>
      <c r="AEI26" s="263"/>
      <c r="AEJ26" s="263"/>
      <c r="AEK26" s="263"/>
      <c r="AEL26" s="263"/>
      <c r="AEM26" s="263"/>
      <c r="AEN26" s="263"/>
      <c r="AEO26" s="263"/>
      <c r="AEP26" s="263"/>
      <c r="AEQ26" s="263"/>
      <c r="AER26" s="263"/>
      <c r="AES26" s="263"/>
      <c r="AET26" s="263"/>
      <c r="AEU26" s="263"/>
      <c r="AEV26" s="263"/>
      <c r="AEW26" s="263"/>
      <c r="AEX26" s="263"/>
      <c r="AEY26" s="263"/>
      <c r="AEZ26" s="263"/>
      <c r="AFA26" s="263"/>
      <c r="AFB26" s="263"/>
      <c r="AFC26" s="263"/>
      <c r="AFD26" s="263"/>
      <c r="AFE26" s="263"/>
      <c r="AFF26" s="263"/>
      <c r="AFG26" s="263"/>
      <c r="AFH26" s="263"/>
      <c r="AFI26" s="263"/>
      <c r="AFJ26" s="263"/>
      <c r="AFK26" s="263"/>
      <c r="AFL26" s="263"/>
      <c r="AFM26" s="263"/>
      <c r="AFN26" s="263"/>
      <c r="AFO26" s="263"/>
      <c r="AFP26" s="263"/>
      <c r="AFQ26" s="263"/>
      <c r="AFR26" s="263"/>
      <c r="AFS26" s="263"/>
      <c r="AFT26" s="263"/>
      <c r="AFU26" s="263"/>
      <c r="AFV26" s="263"/>
      <c r="AFW26" s="263"/>
      <c r="AFX26" s="263"/>
      <c r="AFY26" s="263"/>
      <c r="AFZ26" s="263"/>
      <c r="AGA26" s="263"/>
      <c r="AGB26" s="263"/>
      <c r="AGC26" s="263"/>
      <c r="AGD26" s="263"/>
      <c r="AGE26" s="263"/>
      <c r="AGF26" s="263"/>
      <c r="AGG26" s="263"/>
      <c r="AGH26" s="263"/>
      <c r="AGI26" s="263"/>
      <c r="AGJ26" s="263"/>
      <c r="AGK26" s="263"/>
      <c r="AGL26" s="263"/>
      <c r="AGM26" s="263"/>
      <c r="AGN26" s="263"/>
      <c r="AGO26" s="263"/>
      <c r="AGP26" s="263"/>
      <c r="AGQ26" s="263"/>
      <c r="AGR26" s="263"/>
      <c r="AGS26" s="263"/>
      <c r="AGT26" s="263"/>
      <c r="AGU26" s="263"/>
      <c r="AGV26" s="263"/>
      <c r="AGW26" s="263"/>
      <c r="AGX26" s="263"/>
      <c r="AGY26" s="263"/>
      <c r="AGZ26" s="263"/>
      <c r="AHA26" s="263"/>
      <c r="AHB26" s="263"/>
      <c r="AHC26" s="263"/>
      <c r="AHD26" s="263"/>
      <c r="AHE26" s="263"/>
      <c r="AHF26" s="263"/>
      <c r="AHG26" s="263"/>
      <c r="AHH26" s="263"/>
      <c r="AHI26" s="263"/>
      <c r="AHJ26" s="263"/>
      <c r="AHK26" s="263"/>
      <c r="AHL26" s="263"/>
      <c r="AHM26" s="263"/>
      <c r="AHN26" s="263"/>
      <c r="AHO26" s="263"/>
      <c r="AHP26" s="263"/>
      <c r="AHQ26" s="263"/>
      <c r="AHR26" s="263"/>
      <c r="AHS26" s="263"/>
      <c r="AHT26" s="263"/>
      <c r="AHU26" s="263"/>
      <c r="AHV26" s="263"/>
      <c r="AHW26" s="263"/>
      <c r="AHX26" s="263"/>
      <c r="AHY26" s="263"/>
      <c r="AHZ26" s="263"/>
      <c r="AIA26" s="263"/>
      <c r="AIB26" s="263"/>
      <c r="AIC26" s="263"/>
      <c r="AID26" s="263"/>
      <c r="AIE26" s="263"/>
      <c r="AIF26" s="263"/>
      <c r="AIG26" s="263"/>
      <c r="AIH26" s="263"/>
      <c r="AII26" s="263"/>
      <c r="AIJ26" s="263"/>
      <c r="AIK26" s="263"/>
      <c r="AIL26" s="263"/>
      <c r="AIM26" s="263"/>
      <c r="AIN26" s="263"/>
      <c r="AIO26" s="263"/>
      <c r="AIP26" s="263"/>
      <c r="AIQ26" s="263"/>
      <c r="AIR26" s="263"/>
      <c r="AIS26" s="263"/>
      <c r="AIT26" s="263"/>
      <c r="AIU26" s="263"/>
      <c r="AIV26" s="263"/>
      <c r="AIW26" s="263"/>
      <c r="AIX26" s="263"/>
      <c r="AIY26" s="263"/>
      <c r="AIZ26" s="263"/>
      <c r="AJA26" s="263"/>
      <c r="AJB26" s="263"/>
      <c r="AJC26" s="263"/>
      <c r="AJD26" s="263"/>
      <c r="AJE26" s="263"/>
      <c r="AJF26" s="263"/>
      <c r="AJG26" s="263"/>
      <c r="AJH26" s="263"/>
      <c r="AJI26" s="263"/>
      <c r="AJJ26" s="263"/>
      <c r="AJK26" s="263"/>
      <c r="AJL26" s="263"/>
      <c r="AJM26" s="263"/>
      <c r="AJN26" s="263"/>
      <c r="AJO26" s="263"/>
      <c r="AJP26" s="263"/>
      <c r="AJQ26" s="263"/>
      <c r="AJR26" s="263"/>
      <c r="AJS26" s="263"/>
      <c r="AJT26" s="263"/>
      <c r="AJU26" s="263"/>
      <c r="AJV26" s="263"/>
      <c r="AJW26" s="263"/>
      <c r="AJX26" s="263"/>
      <c r="AJY26" s="263"/>
      <c r="AJZ26" s="263"/>
      <c r="AKA26" s="263"/>
      <c r="AKB26" s="263"/>
      <c r="AKC26" s="263"/>
      <c r="AKD26" s="263"/>
      <c r="AKE26" s="263"/>
      <c r="AKF26" s="263"/>
      <c r="AKG26" s="263"/>
      <c r="AKH26" s="263"/>
      <c r="AKI26" s="263"/>
      <c r="AKJ26" s="263"/>
      <c r="AKK26" s="263"/>
      <c r="AKL26" s="263"/>
      <c r="AKM26" s="263"/>
      <c r="AKN26" s="263"/>
      <c r="AKO26" s="263"/>
      <c r="AKP26" s="263"/>
      <c r="AKQ26" s="263"/>
      <c r="AKR26" s="263"/>
      <c r="AKS26" s="263"/>
      <c r="AKT26" s="263"/>
      <c r="AKU26" s="263"/>
      <c r="AKV26" s="263"/>
      <c r="AKW26" s="263"/>
      <c r="AKX26" s="263"/>
      <c r="AKY26" s="263"/>
      <c r="AKZ26" s="263"/>
      <c r="ALA26" s="263"/>
      <c r="ALB26" s="263"/>
      <c r="ALC26" s="263"/>
      <c r="ALD26" s="263"/>
      <c r="ALE26" s="263"/>
      <c r="ALF26" s="263"/>
      <c r="ALG26" s="263"/>
      <c r="ALH26" s="263"/>
      <c r="ALI26" s="263"/>
      <c r="ALJ26" s="263"/>
      <c r="ALK26" s="263"/>
      <c r="ALL26" s="263"/>
      <c r="ALM26" s="263"/>
      <c r="ALN26" s="263"/>
      <c r="ALO26" s="263"/>
      <c r="ALP26" s="263"/>
      <c r="ALQ26" s="263"/>
      <c r="ALR26" s="263"/>
      <c r="ALS26" s="263"/>
      <c r="ALT26" s="263"/>
      <c r="ALU26" s="263"/>
      <c r="ALV26" s="263"/>
      <c r="ALW26" s="263"/>
      <c r="ALX26" s="263"/>
      <c r="ALY26" s="263"/>
      <c r="ALZ26" s="263"/>
      <c r="AMA26" s="263"/>
      <c r="AMB26" s="263"/>
      <c r="AMC26" s="263"/>
      <c r="AMD26" s="263"/>
      <c r="AME26" s="263"/>
      <c r="AMF26" s="263"/>
      <c r="AMG26" s="263"/>
      <c r="AMH26" s="263"/>
      <c r="AMI26" s="263"/>
      <c r="AMJ26" s="263"/>
      <c r="AMK26" s="263"/>
      <c r="AML26" s="263"/>
      <c r="AMM26" s="263"/>
      <c r="AMN26" s="263"/>
      <c r="AMO26" s="263"/>
      <c r="AMP26" s="263"/>
      <c r="AMQ26" s="263"/>
      <c r="AMR26" s="263"/>
      <c r="AMS26" s="263"/>
      <c r="AMT26" s="263"/>
      <c r="AMU26" s="263"/>
      <c r="AMV26" s="263"/>
      <c r="AMW26" s="263"/>
      <c r="AMX26" s="263"/>
      <c r="AMY26" s="263"/>
      <c r="AMZ26" s="263"/>
      <c r="ANA26" s="263"/>
      <c r="ANB26" s="263"/>
      <c r="ANC26" s="263"/>
      <c r="AND26" s="263"/>
      <c r="ANE26" s="263"/>
      <c r="ANF26" s="263"/>
      <c r="ANG26" s="263"/>
      <c r="ANH26" s="263"/>
      <c r="ANI26" s="263"/>
      <c r="ANJ26" s="263"/>
      <c r="ANK26" s="263"/>
      <c r="ANL26" s="263"/>
      <c r="ANM26" s="263"/>
      <c r="ANN26" s="263"/>
      <c r="ANO26" s="263"/>
      <c r="ANP26" s="263"/>
      <c r="ANQ26" s="263"/>
      <c r="ANR26" s="263"/>
      <c r="ANS26" s="263"/>
      <c r="ANT26" s="263"/>
      <c r="ANU26" s="263"/>
      <c r="ANV26" s="263"/>
      <c r="ANW26" s="263"/>
      <c r="ANX26" s="263"/>
      <c r="ANY26" s="263"/>
      <c r="ANZ26" s="263"/>
      <c r="AOA26" s="263"/>
      <c r="AOB26" s="263"/>
      <c r="AOC26" s="263"/>
      <c r="AOD26" s="263"/>
      <c r="AOE26" s="263"/>
      <c r="AOF26" s="263"/>
      <c r="AOG26" s="263"/>
      <c r="AOH26" s="263"/>
      <c r="AOI26" s="263"/>
      <c r="AOJ26" s="263"/>
      <c r="AOK26" s="263"/>
      <c r="AOL26" s="263"/>
      <c r="AOM26" s="263"/>
      <c r="AON26" s="263"/>
      <c r="AOO26" s="263"/>
      <c r="AOP26" s="263"/>
      <c r="AOQ26" s="263"/>
      <c r="AOR26" s="263"/>
      <c r="AOS26" s="263"/>
      <c r="AOT26" s="263"/>
      <c r="AOU26" s="263"/>
      <c r="AOV26" s="263"/>
      <c r="AOW26" s="263"/>
      <c r="AOX26" s="263"/>
      <c r="AOY26" s="263"/>
      <c r="AOZ26" s="263"/>
      <c r="APA26" s="263"/>
      <c r="APB26" s="263"/>
      <c r="APC26" s="263"/>
      <c r="APD26" s="263"/>
      <c r="APE26" s="263"/>
      <c r="APF26" s="263"/>
      <c r="APG26" s="263"/>
      <c r="APH26" s="263"/>
      <c r="API26" s="263"/>
      <c r="APJ26" s="263"/>
      <c r="APK26" s="263"/>
      <c r="APL26" s="263"/>
      <c r="APM26" s="263"/>
      <c r="APN26" s="263"/>
      <c r="APO26" s="263"/>
      <c r="APP26" s="263"/>
      <c r="APQ26" s="263"/>
      <c r="APR26" s="263"/>
      <c r="APS26" s="263"/>
      <c r="APT26" s="263"/>
      <c r="APU26" s="263"/>
      <c r="APV26" s="263"/>
      <c r="APW26" s="263"/>
      <c r="APX26" s="263"/>
      <c r="APY26" s="263"/>
      <c r="APZ26" s="263"/>
      <c r="AQA26" s="263"/>
      <c r="AQB26" s="263"/>
      <c r="AQC26" s="263"/>
      <c r="AQD26" s="263"/>
      <c r="AQE26" s="263"/>
      <c r="AQF26" s="263"/>
      <c r="AQG26" s="263"/>
      <c r="AQH26" s="263"/>
      <c r="AQI26" s="263"/>
      <c r="AQJ26" s="263"/>
      <c r="AQK26" s="263"/>
      <c r="AQL26" s="263"/>
      <c r="AQM26" s="263"/>
      <c r="AQN26" s="263"/>
      <c r="AQO26" s="263"/>
      <c r="AQP26" s="263"/>
      <c r="AQQ26" s="263"/>
      <c r="AQR26" s="263"/>
      <c r="AQS26" s="263"/>
      <c r="AQT26" s="263"/>
      <c r="AQU26" s="263"/>
      <c r="AQV26" s="263"/>
      <c r="AQW26" s="263"/>
      <c r="AQX26" s="263"/>
      <c r="AQY26" s="263"/>
      <c r="AQZ26" s="263"/>
      <c r="ARA26" s="263"/>
      <c r="ARB26" s="263"/>
      <c r="ARC26" s="263"/>
      <c r="ARD26" s="263"/>
      <c r="ARE26" s="263"/>
      <c r="ARF26" s="263"/>
      <c r="ARG26" s="263"/>
      <c r="ARH26" s="263"/>
      <c r="ARI26" s="263"/>
      <c r="ARJ26" s="263"/>
      <c r="ARK26" s="263"/>
      <c r="ARL26" s="263"/>
      <c r="ARM26" s="263"/>
      <c r="ARN26" s="263"/>
      <c r="ARO26" s="263"/>
      <c r="ARP26" s="263"/>
      <c r="ARQ26" s="263"/>
      <c r="ARR26" s="263"/>
      <c r="ARS26" s="263"/>
      <c r="ART26" s="263"/>
      <c r="ARU26" s="263"/>
      <c r="ARV26" s="263"/>
      <c r="ARW26" s="263"/>
      <c r="ARX26" s="263"/>
      <c r="ARY26" s="263"/>
      <c r="ARZ26" s="263"/>
      <c r="ASA26" s="263"/>
      <c r="ASB26" s="263"/>
      <c r="ASC26" s="263"/>
      <c r="ASD26" s="263"/>
      <c r="ASE26" s="263"/>
      <c r="ASF26" s="263"/>
      <c r="ASG26" s="263"/>
      <c r="ASH26" s="263"/>
      <c r="ASI26" s="263"/>
      <c r="ASJ26" s="263"/>
      <c r="ASK26" s="263"/>
      <c r="ASL26" s="263"/>
      <c r="ASM26" s="263"/>
      <c r="ASN26" s="263"/>
      <c r="ASO26" s="263"/>
      <c r="ASP26" s="263"/>
      <c r="ASQ26" s="263"/>
      <c r="ASR26" s="263"/>
      <c r="ASS26" s="263"/>
      <c r="AST26" s="263"/>
      <c r="ASU26" s="263"/>
      <c r="ASV26" s="263"/>
      <c r="ASW26" s="263"/>
      <c r="ASX26" s="263"/>
      <c r="ASY26" s="263"/>
      <c r="ASZ26" s="263"/>
      <c r="ATA26" s="263"/>
      <c r="ATB26" s="263"/>
      <c r="ATC26" s="263"/>
      <c r="ATD26" s="263"/>
      <c r="ATE26" s="263"/>
      <c r="ATF26" s="263"/>
      <c r="ATG26" s="263"/>
      <c r="ATH26" s="263"/>
      <c r="ATI26" s="263"/>
      <c r="ATJ26" s="263"/>
      <c r="ATK26" s="263"/>
      <c r="ATL26" s="263"/>
      <c r="ATM26" s="263"/>
      <c r="ATN26" s="263"/>
      <c r="ATO26" s="263"/>
      <c r="ATP26" s="263"/>
      <c r="ATQ26" s="263"/>
      <c r="ATR26" s="263"/>
      <c r="ATS26" s="263"/>
      <c r="ATT26" s="263"/>
      <c r="ATU26" s="263"/>
      <c r="ATV26" s="263"/>
      <c r="ATW26" s="263"/>
      <c r="ATX26" s="263"/>
      <c r="ATY26" s="263"/>
      <c r="ATZ26" s="263"/>
      <c r="AUA26" s="263"/>
      <c r="AUB26" s="263"/>
      <c r="AUC26" s="263"/>
      <c r="AUD26" s="263"/>
      <c r="AUE26" s="263"/>
      <c r="AUF26" s="263"/>
      <c r="AUG26" s="263"/>
      <c r="AUH26" s="263"/>
      <c r="AUI26" s="263"/>
      <c r="AUJ26" s="263"/>
      <c r="AUK26" s="263"/>
      <c r="AUL26" s="263"/>
      <c r="AUM26" s="263"/>
      <c r="AUN26" s="263"/>
      <c r="AUO26" s="263"/>
      <c r="AUP26" s="263"/>
      <c r="AUQ26" s="263"/>
      <c r="AUR26" s="263"/>
      <c r="AUS26" s="263"/>
      <c r="AUT26" s="263"/>
      <c r="AUU26" s="263"/>
      <c r="AUV26" s="263"/>
      <c r="AUW26" s="263"/>
      <c r="AUX26" s="263"/>
      <c r="AUY26" s="263"/>
      <c r="AUZ26" s="263"/>
      <c r="AVA26" s="263"/>
      <c r="AVB26" s="263"/>
      <c r="AVC26" s="263"/>
      <c r="AVD26" s="263"/>
      <c r="AVE26" s="263"/>
      <c r="AVF26" s="263"/>
      <c r="AVG26" s="263"/>
      <c r="AVH26" s="263"/>
      <c r="AVI26" s="263"/>
      <c r="AVJ26" s="263"/>
      <c r="AVK26" s="263"/>
      <c r="AVL26" s="263"/>
      <c r="AVM26" s="263"/>
      <c r="AVN26" s="263"/>
      <c r="AVO26" s="263"/>
      <c r="AVP26" s="263"/>
      <c r="AVQ26" s="263"/>
      <c r="AVR26" s="263"/>
      <c r="AVS26" s="263"/>
      <c r="AVT26" s="263"/>
      <c r="AVU26" s="263"/>
      <c r="AVV26" s="263"/>
      <c r="AVW26" s="263"/>
      <c r="AVX26" s="263"/>
      <c r="AVY26" s="263"/>
      <c r="AVZ26" s="263"/>
      <c r="AWA26" s="263"/>
      <c r="AWB26" s="263"/>
      <c r="AWC26" s="263"/>
      <c r="AWD26" s="263"/>
      <c r="AWE26" s="263"/>
      <c r="AWF26" s="263"/>
      <c r="AWG26" s="263"/>
      <c r="AWH26" s="263"/>
      <c r="AWI26" s="263"/>
      <c r="AWJ26" s="263"/>
      <c r="AWK26" s="263"/>
      <c r="AWL26" s="263"/>
      <c r="AWM26" s="263"/>
      <c r="AWN26" s="263"/>
      <c r="AWO26" s="263"/>
      <c r="AWP26" s="263"/>
      <c r="AWQ26" s="263"/>
      <c r="AWR26" s="263"/>
      <c r="AWS26" s="263"/>
      <c r="AWT26" s="263"/>
      <c r="AWU26" s="263"/>
      <c r="AWV26" s="263"/>
      <c r="AWW26" s="263"/>
      <c r="AWX26" s="263"/>
      <c r="AWY26" s="263"/>
      <c r="AWZ26" s="263"/>
      <c r="AXA26" s="263"/>
      <c r="AXB26" s="263"/>
      <c r="AXC26" s="263"/>
      <c r="AXD26" s="263"/>
      <c r="AXE26" s="263"/>
      <c r="AXF26" s="263"/>
      <c r="AXG26" s="263"/>
      <c r="AXH26" s="263"/>
      <c r="AXI26" s="263"/>
      <c r="AXJ26" s="263"/>
      <c r="AXK26" s="263"/>
      <c r="AXL26" s="263"/>
      <c r="AXM26" s="263"/>
      <c r="AXN26" s="263"/>
      <c r="AXO26" s="263"/>
      <c r="AXP26" s="263"/>
      <c r="AXQ26" s="263"/>
      <c r="AXR26" s="263"/>
      <c r="AXS26" s="263"/>
      <c r="AXT26" s="263"/>
      <c r="AXU26" s="263"/>
      <c r="AXV26" s="263"/>
      <c r="AXW26" s="263"/>
      <c r="AXX26" s="263"/>
      <c r="AXY26" s="263"/>
      <c r="AXZ26" s="263"/>
      <c r="AYA26" s="263"/>
      <c r="AYB26" s="263"/>
      <c r="AYC26" s="263"/>
      <c r="AYD26" s="263"/>
      <c r="AYE26" s="263"/>
      <c r="AYF26" s="263"/>
      <c r="AYG26" s="263"/>
      <c r="AYH26" s="263"/>
      <c r="AYI26" s="263"/>
      <c r="AYJ26" s="263"/>
      <c r="AYK26" s="263"/>
      <c r="AYL26" s="263"/>
      <c r="AYM26" s="263"/>
      <c r="AYN26" s="263"/>
      <c r="AYO26" s="263"/>
      <c r="AYP26" s="263"/>
      <c r="AYQ26" s="263"/>
      <c r="AYR26" s="263"/>
      <c r="AYS26" s="263"/>
      <c r="AYT26" s="263"/>
      <c r="AYU26" s="263"/>
      <c r="AYV26" s="263"/>
      <c r="AYW26" s="263"/>
      <c r="AYX26" s="263"/>
      <c r="AYY26" s="263"/>
      <c r="AYZ26" s="263"/>
      <c r="AZA26" s="263"/>
      <c r="AZB26" s="263"/>
      <c r="AZC26" s="263"/>
      <c r="AZD26" s="263"/>
      <c r="AZE26" s="263"/>
      <c r="AZF26" s="263"/>
      <c r="AZG26" s="263"/>
      <c r="AZH26" s="263"/>
      <c r="AZI26" s="263"/>
      <c r="AZJ26" s="263"/>
      <c r="AZK26" s="263"/>
      <c r="AZL26" s="263"/>
      <c r="AZM26" s="263"/>
      <c r="AZN26" s="263"/>
      <c r="AZO26" s="263"/>
      <c r="AZP26" s="263"/>
      <c r="AZQ26" s="263"/>
      <c r="AZR26" s="263"/>
      <c r="AZS26" s="263"/>
      <c r="AZT26" s="263"/>
      <c r="AZU26" s="263"/>
      <c r="AZV26" s="263"/>
      <c r="AZW26" s="263"/>
      <c r="AZX26" s="263"/>
      <c r="AZY26" s="263"/>
      <c r="AZZ26" s="263"/>
      <c r="BAA26" s="263"/>
      <c r="BAB26" s="263"/>
      <c r="BAC26" s="263"/>
      <c r="BAD26" s="263"/>
      <c r="BAE26" s="263"/>
      <c r="BAF26" s="263"/>
      <c r="BAG26" s="263"/>
      <c r="BAH26" s="263"/>
      <c r="BAI26" s="263"/>
      <c r="BAJ26" s="263"/>
      <c r="BAK26" s="263"/>
      <c r="BAL26" s="263"/>
      <c r="BAM26" s="263"/>
      <c r="BAN26" s="263"/>
      <c r="BAO26" s="263"/>
      <c r="BAP26" s="263"/>
      <c r="BAQ26" s="263"/>
      <c r="BAR26" s="263"/>
      <c r="BAS26" s="263"/>
      <c r="BAT26" s="263"/>
      <c r="BAU26" s="263"/>
      <c r="BAV26" s="263"/>
      <c r="BAW26" s="263"/>
      <c r="BAX26" s="263"/>
      <c r="BAY26" s="263"/>
      <c r="BAZ26" s="263"/>
      <c r="BBA26" s="263"/>
      <c r="BBB26" s="263"/>
      <c r="BBC26" s="263"/>
      <c r="BBD26" s="263"/>
      <c r="BBE26" s="263"/>
      <c r="BBF26" s="263"/>
      <c r="BBG26" s="263"/>
      <c r="BBH26" s="263"/>
      <c r="BBI26" s="263"/>
      <c r="BBJ26" s="263"/>
      <c r="BBK26" s="263"/>
      <c r="BBL26" s="263"/>
      <c r="BBM26" s="263"/>
      <c r="BBN26" s="263"/>
      <c r="BBO26" s="263"/>
      <c r="BBP26" s="263"/>
      <c r="BBQ26" s="263"/>
      <c r="BBR26" s="263"/>
      <c r="BBS26" s="263"/>
      <c r="BBT26" s="263"/>
      <c r="BBU26" s="263"/>
      <c r="BBV26" s="263"/>
      <c r="BBW26" s="263"/>
      <c r="BBX26" s="263"/>
      <c r="BBY26" s="263"/>
      <c r="BBZ26" s="263"/>
      <c r="BCA26" s="263"/>
      <c r="BCB26" s="263"/>
      <c r="BCC26" s="263"/>
      <c r="BCD26" s="263"/>
      <c r="BCE26" s="263"/>
      <c r="BCF26" s="263"/>
      <c r="BCG26" s="263"/>
      <c r="BCH26" s="263"/>
      <c r="BCI26" s="263"/>
      <c r="BCJ26" s="263"/>
      <c r="BCK26" s="263"/>
      <c r="BCL26" s="263"/>
      <c r="BCM26" s="263"/>
      <c r="BCN26" s="263"/>
      <c r="BCO26" s="263"/>
      <c r="BCP26" s="263"/>
      <c r="BCQ26" s="263"/>
      <c r="BCR26" s="263"/>
      <c r="BCS26" s="263"/>
      <c r="BCT26" s="263"/>
      <c r="BCU26" s="263"/>
      <c r="BCV26" s="263"/>
      <c r="BCW26" s="263"/>
      <c r="BCX26" s="263"/>
      <c r="BCY26" s="263"/>
      <c r="BCZ26" s="263"/>
      <c r="BDA26" s="263"/>
      <c r="BDB26" s="263"/>
      <c r="BDC26" s="263"/>
      <c r="BDD26" s="263"/>
      <c r="BDE26" s="263"/>
      <c r="BDF26" s="263"/>
      <c r="BDG26" s="263"/>
      <c r="BDH26" s="263"/>
      <c r="BDI26" s="263"/>
      <c r="BDJ26" s="263"/>
      <c r="BDK26" s="263"/>
      <c r="BDL26" s="263"/>
      <c r="BDM26" s="263"/>
      <c r="BDN26" s="263"/>
      <c r="BDO26" s="263"/>
      <c r="BDP26" s="263"/>
      <c r="BDQ26" s="263"/>
      <c r="BDR26" s="263"/>
      <c r="BDS26" s="263"/>
      <c r="BDT26" s="263"/>
      <c r="BDU26" s="263"/>
      <c r="BDV26" s="263"/>
      <c r="BDW26" s="263"/>
      <c r="BDX26" s="263"/>
      <c r="BDY26" s="263"/>
      <c r="BDZ26" s="263"/>
      <c r="BEA26" s="263"/>
      <c r="BEB26" s="263"/>
      <c r="BEC26" s="263"/>
      <c r="BED26" s="263"/>
      <c r="BEE26" s="263"/>
      <c r="BEF26" s="263"/>
      <c r="BEG26" s="263"/>
      <c r="BEH26" s="263"/>
      <c r="BEI26" s="263"/>
      <c r="BEJ26" s="263"/>
      <c r="BEK26" s="263"/>
      <c r="BEL26" s="263"/>
      <c r="BEM26" s="263"/>
      <c r="BEN26" s="263"/>
      <c r="BEO26" s="263"/>
      <c r="BEP26" s="263"/>
      <c r="BEQ26" s="263"/>
      <c r="BER26" s="263"/>
      <c r="BES26" s="263"/>
      <c r="BET26" s="263"/>
      <c r="BEU26" s="263"/>
      <c r="BEV26" s="263"/>
      <c r="BEW26" s="263"/>
      <c r="BEX26" s="263"/>
      <c r="BEY26" s="263"/>
      <c r="BEZ26" s="263"/>
      <c r="BFA26" s="263"/>
      <c r="BFB26" s="263"/>
      <c r="BFC26" s="263"/>
      <c r="BFD26" s="263"/>
      <c r="BFE26" s="263"/>
      <c r="BFF26" s="263"/>
      <c r="BFG26" s="263"/>
      <c r="BFH26" s="263"/>
      <c r="BFI26" s="263"/>
      <c r="BFJ26" s="263"/>
      <c r="BFK26" s="263"/>
      <c r="BFL26" s="263"/>
      <c r="BFM26" s="263"/>
      <c r="BFN26" s="263"/>
      <c r="BFO26" s="263"/>
      <c r="BFP26" s="263"/>
      <c r="BFQ26" s="263"/>
      <c r="BFR26" s="263"/>
      <c r="BFS26" s="263"/>
      <c r="BFT26" s="263"/>
      <c r="BFU26" s="263"/>
      <c r="BFV26" s="263"/>
      <c r="BFW26" s="263"/>
      <c r="BFX26" s="263"/>
      <c r="BFY26" s="263"/>
      <c r="BFZ26" s="263"/>
      <c r="BGA26" s="263"/>
      <c r="BGB26" s="263"/>
      <c r="BGC26" s="263"/>
      <c r="BGD26" s="263"/>
      <c r="BGE26" s="263"/>
      <c r="BGF26" s="263"/>
      <c r="BGG26" s="263"/>
      <c r="BGH26" s="263"/>
      <c r="BGI26" s="263"/>
      <c r="BGJ26" s="263"/>
      <c r="BGK26" s="263"/>
      <c r="BGL26" s="263"/>
      <c r="BGM26" s="263"/>
      <c r="BGN26" s="263"/>
      <c r="BGO26" s="263"/>
      <c r="BGP26" s="263"/>
      <c r="BGQ26" s="263"/>
      <c r="BGR26" s="263"/>
      <c r="BGS26" s="263"/>
      <c r="BGT26" s="263"/>
      <c r="BGU26" s="263"/>
      <c r="BGV26" s="263"/>
      <c r="BGW26" s="263"/>
      <c r="BGX26" s="263"/>
      <c r="BGY26" s="263"/>
      <c r="BGZ26" s="263"/>
      <c r="BHA26" s="263"/>
      <c r="BHB26" s="263"/>
      <c r="BHC26" s="263"/>
      <c r="BHD26" s="263"/>
      <c r="BHE26" s="263"/>
      <c r="BHF26" s="263"/>
      <c r="BHG26" s="263"/>
      <c r="BHH26" s="263"/>
      <c r="BHI26" s="263"/>
      <c r="BHJ26" s="263"/>
      <c r="BHK26" s="263"/>
      <c r="BHL26" s="263"/>
      <c r="BHM26" s="263"/>
      <c r="BHN26" s="263"/>
      <c r="BHO26" s="263"/>
      <c r="BHP26" s="263"/>
      <c r="BHQ26" s="263"/>
      <c r="BHR26" s="263"/>
      <c r="BHS26" s="263"/>
      <c r="BHT26" s="263"/>
      <c r="BHU26" s="263"/>
      <c r="BHV26" s="263"/>
      <c r="BHW26" s="263"/>
      <c r="BHX26" s="263"/>
      <c r="BHY26" s="263"/>
      <c r="BHZ26" s="263"/>
      <c r="BIA26" s="263"/>
      <c r="BIB26" s="263"/>
      <c r="BIC26" s="263"/>
      <c r="BID26" s="263"/>
      <c r="BIE26" s="263"/>
      <c r="BIF26" s="263"/>
      <c r="BIG26" s="263"/>
      <c r="BIH26" s="263"/>
      <c r="BII26" s="263"/>
      <c r="BIJ26" s="263"/>
      <c r="BIK26" s="263"/>
      <c r="BIL26" s="263"/>
      <c r="BIM26" s="263"/>
      <c r="BIN26" s="263"/>
      <c r="BIO26" s="263"/>
      <c r="BIP26" s="263"/>
      <c r="BIQ26" s="263"/>
      <c r="BIR26" s="263"/>
      <c r="BIS26" s="263"/>
      <c r="BIT26" s="263"/>
      <c r="BIU26" s="263"/>
      <c r="BIV26" s="263"/>
      <c r="BIW26" s="263"/>
      <c r="BIX26" s="263"/>
      <c r="BIY26" s="263"/>
      <c r="BIZ26" s="263"/>
      <c r="BJA26" s="263"/>
      <c r="BJB26" s="263"/>
      <c r="BJC26" s="263"/>
      <c r="BJD26" s="263"/>
      <c r="BJE26" s="263"/>
      <c r="BJF26" s="263"/>
      <c r="BJG26" s="263"/>
      <c r="BJH26" s="263"/>
      <c r="BJI26" s="263"/>
      <c r="BJJ26" s="263"/>
      <c r="BJK26" s="263"/>
      <c r="BJL26" s="263"/>
      <c r="BJM26" s="263"/>
      <c r="BJN26" s="263"/>
      <c r="BJO26" s="263"/>
      <c r="BJP26" s="263"/>
      <c r="BJQ26" s="263"/>
      <c r="BJR26" s="263"/>
      <c r="BJS26" s="263"/>
      <c r="BJT26" s="263"/>
      <c r="BJU26" s="263"/>
      <c r="BJV26" s="263"/>
      <c r="BJW26" s="263"/>
      <c r="BJX26" s="263"/>
      <c r="BJY26" s="263"/>
      <c r="BJZ26" s="263"/>
      <c r="BKA26" s="263"/>
      <c r="BKB26" s="263"/>
      <c r="BKC26" s="263"/>
      <c r="BKD26" s="263"/>
      <c r="BKE26" s="263"/>
      <c r="BKF26" s="263"/>
      <c r="BKG26" s="263"/>
      <c r="BKH26" s="263"/>
      <c r="BKI26" s="263"/>
      <c r="BKJ26" s="263"/>
      <c r="BKK26" s="263"/>
      <c r="BKL26" s="263"/>
      <c r="BKM26" s="263"/>
      <c r="BKN26" s="263"/>
      <c r="BKO26" s="263"/>
      <c r="BKP26" s="263"/>
      <c r="BKQ26" s="263"/>
      <c r="BKR26" s="263"/>
      <c r="BKS26" s="263"/>
      <c r="BKT26" s="263"/>
      <c r="BKU26" s="263"/>
      <c r="BKV26" s="263"/>
      <c r="BKW26" s="263"/>
      <c r="BKX26" s="263"/>
      <c r="BKY26" s="263"/>
      <c r="BKZ26" s="263"/>
      <c r="BLA26" s="263"/>
      <c r="BLB26" s="263"/>
      <c r="BLC26" s="263"/>
      <c r="BLD26" s="263"/>
      <c r="BLE26" s="263"/>
      <c r="BLF26" s="263"/>
      <c r="BLG26" s="263"/>
      <c r="BLH26" s="263"/>
      <c r="BLI26" s="263"/>
      <c r="BLJ26" s="263"/>
      <c r="BLK26" s="263"/>
      <c r="BLL26" s="263"/>
      <c r="BLM26" s="263"/>
      <c r="BLN26" s="263"/>
      <c r="BLO26" s="263"/>
      <c r="BLP26" s="263"/>
      <c r="BLQ26" s="263"/>
      <c r="BLR26" s="263"/>
      <c r="BLS26" s="263"/>
      <c r="BLT26" s="263"/>
      <c r="BLU26" s="263"/>
      <c r="BLV26" s="263"/>
      <c r="BLW26" s="263"/>
      <c r="BLX26" s="263"/>
      <c r="BLY26" s="263"/>
      <c r="BLZ26" s="263"/>
      <c r="BMA26" s="263"/>
      <c r="BMB26" s="263"/>
      <c r="BMC26" s="263"/>
      <c r="BMD26" s="263"/>
      <c r="BME26" s="263"/>
      <c r="BMF26" s="263"/>
      <c r="BMG26" s="263"/>
      <c r="BMH26" s="263"/>
      <c r="BMI26" s="263"/>
      <c r="BMJ26" s="263"/>
      <c r="BMK26" s="263"/>
      <c r="BML26" s="263"/>
      <c r="BMM26" s="263"/>
      <c r="BMN26" s="263"/>
      <c r="BMO26" s="263"/>
      <c r="BMP26" s="263"/>
      <c r="BMQ26" s="263"/>
      <c r="BMR26" s="263"/>
      <c r="BMS26" s="263"/>
      <c r="BMT26" s="263"/>
      <c r="BMU26" s="263"/>
      <c r="BMV26" s="263"/>
      <c r="BMW26" s="263"/>
      <c r="BMX26" s="263"/>
      <c r="BMY26" s="263"/>
      <c r="BMZ26" s="263"/>
      <c r="BNA26" s="263"/>
      <c r="BNB26" s="263"/>
      <c r="BNC26" s="263"/>
      <c r="BND26" s="263"/>
      <c r="BNE26" s="263"/>
      <c r="BNF26" s="263"/>
      <c r="BNG26" s="263"/>
      <c r="BNH26" s="263"/>
      <c r="BNI26" s="263"/>
      <c r="BNJ26" s="263"/>
      <c r="BNK26" s="263"/>
      <c r="BNL26" s="263"/>
      <c r="BNM26" s="263"/>
      <c r="BNN26" s="263"/>
      <c r="BNO26" s="263"/>
      <c r="BNP26" s="263"/>
      <c r="BNQ26" s="263"/>
      <c r="BNR26" s="263"/>
      <c r="BNS26" s="263"/>
      <c r="BNT26" s="263"/>
      <c r="BNU26" s="263"/>
      <c r="BNV26" s="263"/>
      <c r="BNW26" s="263"/>
      <c r="BNX26" s="263"/>
      <c r="BNY26" s="263"/>
      <c r="BNZ26" s="263"/>
      <c r="BOA26" s="263"/>
      <c r="BOB26" s="263"/>
      <c r="BOC26" s="263"/>
      <c r="BOD26" s="263"/>
      <c r="BOE26" s="263"/>
      <c r="BOF26" s="263"/>
      <c r="BOG26" s="263"/>
      <c r="BOH26" s="263"/>
      <c r="BOI26" s="263"/>
      <c r="BOJ26" s="263"/>
      <c r="BOK26" s="263"/>
      <c r="BOL26" s="263"/>
      <c r="BOM26" s="263"/>
      <c r="BON26" s="263"/>
      <c r="BOO26" s="263"/>
      <c r="BOP26" s="263"/>
      <c r="BOQ26" s="263"/>
      <c r="BOR26" s="263"/>
      <c r="BOS26" s="263"/>
      <c r="BOT26" s="263"/>
      <c r="BOU26" s="263"/>
      <c r="BOV26" s="263"/>
      <c r="BOW26" s="263"/>
      <c r="BOX26" s="263"/>
      <c r="BOY26" s="263"/>
      <c r="BOZ26" s="263"/>
      <c r="BPA26" s="263"/>
      <c r="BPB26" s="263"/>
      <c r="BPC26" s="263"/>
      <c r="BPD26" s="263"/>
      <c r="BPE26" s="263"/>
      <c r="BPF26" s="263"/>
      <c r="BPG26" s="263"/>
      <c r="BPH26" s="263"/>
      <c r="BPI26" s="263"/>
      <c r="BPJ26" s="263"/>
      <c r="BPK26" s="263"/>
      <c r="BPL26" s="263"/>
      <c r="BPM26" s="263"/>
      <c r="BPN26" s="263"/>
      <c r="BPO26" s="263"/>
      <c r="BPP26" s="263"/>
      <c r="BPQ26" s="263"/>
      <c r="BPR26" s="263"/>
      <c r="BPS26" s="263"/>
      <c r="BPT26" s="263"/>
      <c r="BPU26" s="263"/>
      <c r="BPV26" s="263"/>
      <c r="BPW26" s="263"/>
      <c r="BPX26" s="263"/>
      <c r="BPY26" s="263"/>
      <c r="BPZ26" s="263"/>
      <c r="BQA26" s="263"/>
      <c r="BQB26" s="263"/>
      <c r="BQC26" s="263"/>
      <c r="BQD26" s="263"/>
      <c r="BQE26" s="263"/>
      <c r="BQF26" s="263"/>
      <c r="BQG26" s="263"/>
      <c r="BQH26" s="263"/>
      <c r="BQI26" s="263"/>
      <c r="BQJ26" s="263"/>
      <c r="BQK26" s="263"/>
      <c r="BQL26" s="263"/>
      <c r="BQM26" s="263"/>
      <c r="BQN26" s="263"/>
      <c r="BQO26" s="263"/>
      <c r="BQP26" s="263"/>
      <c r="BQQ26" s="263"/>
      <c r="BQR26" s="263"/>
      <c r="BQS26" s="263"/>
      <c r="BQT26" s="263"/>
      <c r="BQU26" s="263"/>
      <c r="BQV26" s="263"/>
      <c r="BQW26" s="263"/>
      <c r="BQX26" s="263"/>
      <c r="BQY26" s="263"/>
      <c r="BQZ26" s="263"/>
      <c r="BRA26" s="263"/>
      <c r="BRB26" s="263"/>
      <c r="BRC26" s="263"/>
      <c r="BRD26" s="263"/>
      <c r="BRE26" s="263"/>
      <c r="BRF26" s="263"/>
      <c r="BRG26" s="263"/>
      <c r="BRH26" s="263"/>
      <c r="BRI26" s="263"/>
      <c r="BRJ26" s="263"/>
      <c r="BRK26" s="263"/>
      <c r="BRL26" s="263"/>
      <c r="BRM26" s="263"/>
      <c r="BRN26" s="263"/>
      <c r="BRO26" s="263"/>
      <c r="BRP26" s="263"/>
      <c r="BRQ26" s="263"/>
      <c r="BRR26" s="263"/>
      <c r="BRS26" s="263"/>
      <c r="BRT26" s="263"/>
      <c r="BRU26" s="263"/>
      <c r="BRV26" s="263"/>
      <c r="BRW26" s="263"/>
      <c r="BRX26" s="263"/>
      <c r="BRY26" s="263"/>
      <c r="BRZ26" s="263"/>
      <c r="BSA26" s="263"/>
      <c r="BSB26" s="263"/>
      <c r="BSC26" s="263"/>
      <c r="BSD26" s="263"/>
      <c r="BSE26" s="263"/>
      <c r="BSF26" s="263"/>
      <c r="BSG26" s="263"/>
      <c r="BSH26" s="263"/>
      <c r="BSI26" s="263"/>
      <c r="BSJ26" s="263"/>
      <c r="BSK26" s="263"/>
      <c r="BSL26" s="263"/>
      <c r="BSM26" s="263"/>
      <c r="BSN26" s="263"/>
      <c r="BSO26" s="263"/>
      <c r="BSP26" s="263"/>
      <c r="BSQ26" s="263"/>
      <c r="BSR26" s="263"/>
      <c r="BSS26" s="263"/>
      <c r="BST26" s="263"/>
      <c r="BSU26" s="263"/>
      <c r="BSV26" s="263"/>
      <c r="BSW26" s="263"/>
      <c r="BSX26" s="263"/>
      <c r="BSY26" s="263"/>
      <c r="BSZ26" s="263"/>
      <c r="BTA26" s="263"/>
      <c r="BTB26" s="263"/>
      <c r="BTC26" s="263"/>
      <c r="BTD26" s="263"/>
      <c r="BTE26" s="263"/>
      <c r="BTF26" s="263"/>
      <c r="BTG26" s="263"/>
      <c r="BTH26" s="263"/>
      <c r="BTI26" s="263"/>
      <c r="BTJ26" s="263"/>
      <c r="BTK26" s="263"/>
      <c r="BTL26" s="263"/>
      <c r="BTM26" s="263"/>
      <c r="BTN26" s="263"/>
      <c r="BTO26" s="263"/>
      <c r="BTP26" s="263"/>
      <c r="BTQ26" s="263"/>
      <c r="BTR26" s="263"/>
      <c r="BTS26" s="263"/>
      <c r="BTT26" s="263"/>
      <c r="BTU26" s="263"/>
      <c r="BTV26" s="263"/>
      <c r="BTW26" s="263"/>
      <c r="BTX26" s="263"/>
      <c r="BTY26" s="263"/>
      <c r="BTZ26" s="263"/>
      <c r="BUA26" s="263"/>
      <c r="BUB26" s="263"/>
      <c r="BUC26" s="263"/>
      <c r="BUD26" s="263"/>
      <c r="BUE26" s="263"/>
      <c r="BUF26" s="263"/>
      <c r="BUG26" s="263"/>
      <c r="BUH26" s="263"/>
      <c r="BUI26" s="263"/>
      <c r="BUJ26" s="263"/>
      <c r="BUK26" s="263"/>
      <c r="BUL26" s="263"/>
      <c r="BUM26" s="263"/>
      <c r="BUN26" s="263"/>
      <c r="BUO26" s="263"/>
      <c r="BUP26" s="263"/>
      <c r="BUQ26" s="263"/>
      <c r="BUR26" s="263"/>
      <c r="BUS26" s="263"/>
      <c r="BUT26" s="263"/>
      <c r="BUU26" s="263"/>
      <c r="BUV26" s="263"/>
      <c r="BUW26" s="263"/>
      <c r="BUX26" s="263"/>
      <c r="BUY26" s="263"/>
      <c r="BUZ26" s="263"/>
      <c r="BVA26" s="263"/>
      <c r="BVB26" s="263"/>
      <c r="BVC26" s="263"/>
      <c r="BVD26" s="263"/>
      <c r="BVE26" s="263"/>
      <c r="BVF26" s="263"/>
      <c r="BVG26" s="263"/>
      <c r="BVH26" s="263"/>
      <c r="BVI26" s="263"/>
      <c r="BVJ26" s="263"/>
      <c r="BVK26" s="263"/>
      <c r="BVL26" s="263"/>
      <c r="BVM26" s="263"/>
      <c r="BVN26" s="263"/>
      <c r="BVO26" s="263"/>
      <c r="BVP26" s="263"/>
      <c r="BVQ26" s="263"/>
      <c r="BVR26" s="263"/>
      <c r="BVS26" s="263"/>
      <c r="BVT26" s="263"/>
      <c r="BVU26" s="263"/>
      <c r="BVV26" s="263"/>
      <c r="BVW26" s="263"/>
      <c r="BVX26" s="263"/>
      <c r="BVY26" s="263"/>
      <c r="BVZ26" s="263"/>
      <c r="BWA26" s="263"/>
      <c r="BWB26" s="263"/>
      <c r="BWC26" s="263"/>
      <c r="BWD26" s="263"/>
      <c r="BWE26" s="263"/>
      <c r="BWF26" s="263"/>
      <c r="BWG26" s="263"/>
      <c r="BWH26" s="263"/>
      <c r="BWI26" s="263"/>
      <c r="BWJ26" s="263"/>
      <c r="BWK26" s="263"/>
      <c r="BWL26" s="263"/>
      <c r="BWM26" s="263"/>
      <c r="BWN26" s="263"/>
      <c r="BWO26" s="263"/>
      <c r="BWP26" s="263"/>
      <c r="BWQ26" s="263"/>
      <c r="BWR26" s="263"/>
      <c r="BWS26" s="263"/>
      <c r="BWT26" s="263"/>
      <c r="BWU26" s="263"/>
      <c r="BWV26" s="263"/>
      <c r="BWW26" s="263"/>
      <c r="BWX26" s="263"/>
      <c r="BWY26" s="263"/>
      <c r="BWZ26" s="263"/>
      <c r="BXA26" s="263"/>
      <c r="BXB26" s="263"/>
      <c r="BXC26" s="263"/>
      <c r="BXD26" s="263"/>
      <c r="BXE26" s="263"/>
      <c r="BXF26" s="263"/>
      <c r="BXG26" s="263"/>
      <c r="BXH26" s="263"/>
      <c r="BXI26" s="263"/>
      <c r="BXJ26" s="263"/>
      <c r="BXK26" s="263"/>
      <c r="BXL26" s="263"/>
      <c r="BXM26" s="263"/>
      <c r="BXN26" s="263"/>
      <c r="BXO26" s="263"/>
      <c r="BXP26" s="263"/>
      <c r="BXQ26" s="263"/>
      <c r="BXR26" s="263"/>
      <c r="BXS26" s="263"/>
      <c r="BXT26" s="263"/>
      <c r="BXU26" s="263"/>
      <c r="BXV26" s="263"/>
      <c r="BXW26" s="263"/>
      <c r="BXX26" s="263"/>
      <c r="BXY26" s="263"/>
      <c r="BXZ26" s="263"/>
      <c r="BYA26" s="263"/>
      <c r="BYB26" s="263"/>
      <c r="BYC26" s="263"/>
      <c r="BYD26" s="263"/>
      <c r="BYE26" s="263"/>
      <c r="BYF26" s="263"/>
      <c r="BYG26" s="263"/>
      <c r="BYH26" s="263"/>
      <c r="BYI26" s="263"/>
      <c r="BYJ26" s="263"/>
      <c r="BYK26" s="263"/>
      <c r="BYL26" s="263"/>
      <c r="BYM26" s="263"/>
      <c r="BYN26" s="263"/>
      <c r="BYO26" s="263"/>
      <c r="BYP26" s="263"/>
      <c r="BYQ26" s="263"/>
      <c r="BYR26" s="263"/>
      <c r="BYS26" s="263"/>
      <c r="BYT26" s="263"/>
      <c r="BYU26" s="263"/>
      <c r="BYV26" s="263"/>
      <c r="BYW26" s="263"/>
      <c r="BYX26" s="263"/>
      <c r="BYY26" s="263"/>
      <c r="BYZ26" s="263"/>
      <c r="BZA26" s="263"/>
      <c r="BZB26" s="263"/>
      <c r="BZC26" s="263"/>
      <c r="BZD26" s="263"/>
      <c r="BZE26" s="263"/>
      <c r="BZF26" s="263"/>
      <c r="BZG26" s="263"/>
      <c r="BZH26" s="263"/>
      <c r="BZI26" s="263"/>
      <c r="BZJ26" s="263"/>
      <c r="BZK26" s="263"/>
      <c r="BZL26" s="263"/>
      <c r="BZM26" s="263"/>
      <c r="BZN26" s="263"/>
      <c r="BZO26" s="263"/>
      <c r="BZP26" s="263"/>
      <c r="BZQ26" s="263"/>
      <c r="BZR26" s="263"/>
      <c r="BZS26" s="263"/>
      <c r="BZT26" s="263"/>
      <c r="BZU26" s="263"/>
      <c r="BZV26" s="263"/>
      <c r="BZW26" s="263"/>
      <c r="BZX26" s="263"/>
      <c r="BZY26" s="263"/>
      <c r="BZZ26" s="263"/>
      <c r="CAA26" s="263"/>
      <c r="CAB26" s="263"/>
      <c r="CAC26" s="263"/>
      <c r="CAD26" s="263"/>
      <c r="CAE26" s="263"/>
      <c r="CAF26" s="263"/>
      <c r="CAG26" s="263"/>
      <c r="CAH26" s="263"/>
      <c r="CAI26" s="263"/>
      <c r="CAJ26" s="263"/>
      <c r="CAK26" s="263"/>
      <c r="CAL26" s="263"/>
      <c r="CAM26" s="263"/>
      <c r="CAN26" s="263"/>
      <c r="CAO26" s="263"/>
      <c r="CAP26" s="263"/>
      <c r="CAQ26" s="263"/>
      <c r="CAR26" s="263"/>
      <c r="CAS26" s="263"/>
      <c r="CAT26" s="263"/>
      <c r="CAU26" s="263"/>
      <c r="CAV26" s="263"/>
      <c r="CAW26" s="263"/>
      <c r="CAX26" s="263"/>
      <c r="CAY26" s="263"/>
      <c r="CAZ26" s="263"/>
      <c r="CBA26" s="263"/>
      <c r="CBB26" s="263"/>
      <c r="CBC26" s="263"/>
      <c r="CBD26" s="263"/>
      <c r="CBE26" s="263"/>
      <c r="CBF26" s="263"/>
      <c r="CBG26" s="263"/>
      <c r="CBH26" s="263"/>
      <c r="CBI26" s="263"/>
      <c r="CBJ26" s="263"/>
      <c r="CBK26" s="263"/>
      <c r="CBL26" s="263"/>
      <c r="CBM26" s="263"/>
      <c r="CBN26" s="263"/>
      <c r="CBO26" s="263"/>
      <c r="CBP26" s="263"/>
      <c r="CBQ26" s="263"/>
      <c r="CBR26" s="263"/>
      <c r="CBS26" s="263"/>
      <c r="CBT26" s="263"/>
      <c r="CBU26" s="263"/>
      <c r="CBV26" s="263"/>
      <c r="CBW26" s="263"/>
      <c r="CBX26" s="263"/>
      <c r="CBY26" s="263"/>
      <c r="CBZ26" s="263"/>
      <c r="CCA26" s="263"/>
      <c r="CCB26" s="263"/>
      <c r="CCC26" s="263"/>
      <c r="CCD26" s="263"/>
      <c r="CCE26" s="263"/>
      <c r="CCF26" s="263"/>
      <c r="CCG26" s="263"/>
      <c r="CCH26" s="263"/>
      <c r="CCI26" s="263"/>
      <c r="CCJ26" s="263"/>
      <c r="CCK26" s="263"/>
      <c r="CCL26" s="263"/>
      <c r="CCM26" s="263"/>
      <c r="CCN26" s="263"/>
      <c r="CCO26" s="263"/>
      <c r="CCP26" s="263"/>
      <c r="CCQ26" s="263"/>
      <c r="CCR26" s="263"/>
      <c r="CCS26" s="263"/>
      <c r="CCT26" s="263"/>
      <c r="CCU26" s="263"/>
      <c r="CCV26" s="263"/>
      <c r="CCW26" s="263"/>
      <c r="CCX26" s="263"/>
      <c r="CCY26" s="263"/>
      <c r="CCZ26" s="263"/>
      <c r="CDA26" s="263"/>
      <c r="CDB26" s="263"/>
      <c r="CDC26" s="263"/>
      <c r="CDD26" s="263"/>
      <c r="CDE26" s="263"/>
      <c r="CDF26" s="263"/>
      <c r="CDG26" s="263"/>
      <c r="CDH26" s="263"/>
      <c r="CDI26" s="263"/>
      <c r="CDJ26" s="263"/>
      <c r="CDK26" s="263"/>
      <c r="CDL26" s="263"/>
      <c r="CDM26" s="263"/>
      <c r="CDN26" s="263"/>
      <c r="CDO26" s="263"/>
      <c r="CDP26" s="263"/>
      <c r="CDQ26" s="263"/>
      <c r="CDR26" s="263"/>
      <c r="CDS26" s="263"/>
      <c r="CDT26" s="263"/>
      <c r="CDU26" s="263"/>
      <c r="CDV26" s="263"/>
      <c r="CDW26" s="263"/>
      <c r="CDX26" s="263"/>
      <c r="CDY26" s="263"/>
      <c r="CDZ26" s="263"/>
      <c r="CEA26" s="263"/>
      <c r="CEB26" s="263"/>
      <c r="CEC26" s="263"/>
      <c r="CED26" s="263"/>
      <c r="CEE26" s="263"/>
      <c r="CEF26" s="263"/>
      <c r="CEG26" s="263"/>
      <c r="CEH26" s="263"/>
      <c r="CEI26" s="263"/>
      <c r="CEJ26" s="263"/>
      <c r="CEK26" s="263"/>
      <c r="CEL26" s="263"/>
      <c r="CEM26" s="263"/>
      <c r="CEN26" s="263"/>
      <c r="CEO26" s="263"/>
      <c r="CEP26" s="263"/>
      <c r="CEQ26" s="263"/>
      <c r="CER26" s="263"/>
      <c r="CES26" s="263"/>
      <c r="CET26" s="263"/>
      <c r="CEU26" s="263"/>
      <c r="CEV26" s="263"/>
      <c r="CEW26" s="263"/>
      <c r="CEX26" s="263"/>
      <c r="CEY26" s="263"/>
      <c r="CEZ26" s="263"/>
      <c r="CFA26" s="263"/>
      <c r="CFB26" s="263"/>
      <c r="CFC26" s="263"/>
      <c r="CFD26" s="263"/>
      <c r="CFE26" s="263"/>
      <c r="CFF26" s="263"/>
      <c r="CFG26" s="263"/>
      <c r="CFH26" s="263"/>
      <c r="CFI26" s="263"/>
      <c r="CFJ26" s="263"/>
      <c r="CFK26" s="263"/>
      <c r="CFL26" s="263"/>
      <c r="CFM26" s="263"/>
      <c r="CFN26" s="263"/>
      <c r="CFO26" s="263"/>
      <c r="CFP26" s="263"/>
      <c r="CFQ26" s="263"/>
      <c r="CFR26" s="263"/>
      <c r="CFS26" s="263"/>
      <c r="CFT26" s="263"/>
      <c r="CFU26" s="263"/>
      <c r="CFV26" s="263"/>
      <c r="CFW26" s="263"/>
      <c r="CFX26" s="263"/>
      <c r="CFY26" s="263"/>
      <c r="CFZ26" s="263"/>
      <c r="CGA26" s="263"/>
      <c r="CGB26" s="263"/>
      <c r="CGC26" s="263"/>
      <c r="CGD26" s="263"/>
      <c r="CGE26" s="263"/>
      <c r="CGF26" s="263"/>
      <c r="CGG26" s="263"/>
      <c r="CGH26" s="263"/>
      <c r="CGI26" s="263"/>
      <c r="CGJ26" s="263"/>
      <c r="CGK26" s="263"/>
      <c r="CGL26" s="263"/>
      <c r="CGM26" s="263"/>
      <c r="CGN26" s="263"/>
      <c r="CGO26" s="263"/>
      <c r="CGP26" s="263"/>
      <c r="CGQ26" s="263"/>
      <c r="CGR26" s="263"/>
      <c r="CGS26" s="263"/>
      <c r="CGT26" s="263"/>
      <c r="CGU26" s="263"/>
      <c r="CGV26" s="263"/>
      <c r="CGW26" s="263"/>
      <c r="CGX26" s="263"/>
      <c r="CGY26" s="263"/>
      <c r="CGZ26" s="263"/>
      <c r="CHA26" s="263"/>
      <c r="CHB26" s="263"/>
      <c r="CHC26" s="263"/>
      <c r="CHD26" s="263"/>
      <c r="CHE26" s="263"/>
      <c r="CHF26" s="263"/>
      <c r="CHG26" s="263"/>
      <c r="CHH26" s="263"/>
      <c r="CHI26" s="263"/>
      <c r="CHJ26" s="263"/>
      <c r="CHK26" s="263"/>
      <c r="CHL26" s="263"/>
      <c r="CHM26" s="263"/>
      <c r="CHN26" s="263"/>
      <c r="CHO26" s="263"/>
      <c r="CHP26" s="263"/>
      <c r="CHQ26" s="263"/>
      <c r="CHR26" s="263"/>
      <c r="CHS26" s="263"/>
      <c r="CHT26" s="263"/>
      <c r="CHU26" s="263"/>
      <c r="CHV26" s="263"/>
      <c r="CHW26" s="263"/>
      <c r="CHX26" s="263"/>
      <c r="CHY26" s="263"/>
      <c r="CHZ26" s="263"/>
      <c r="CIA26" s="263"/>
      <c r="CIB26" s="263"/>
      <c r="CIC26" s="263"/>
      <c r="CID26" s="263"/>
      <c r="CIE26" s="263"/>
      <c r="CIF26" s="263"/>
      <c r="CIG26" s="263"/>
      <c r="CIH26" s="263"/>
      <c r="CII26" s="263"/>
      <c r="CIJ26" s="263"/>
      <c r="CIK26" s="263"/>
      <c r="CIL26" s="263"/>
      <c r="CIM26" s="263"/>
      <c r="CIN26" s="263"/>
      <c r="CIO26" s="263"/>
      <c r="CIP26" s="263"/>
      <c r="CIQ26" s="263"/>
      <c r="CIR26" s="263"/>
      <c r="CIS26" s="263"/>
      <c r="CIT26" s="263"/>
      <c r="CIU26" s="263"/>
      <c r="CIV26" s="263"/>
      <c r="CIW26" s="263"/>
      <c r="CIX26" s="263"/>
      <c r="CIY26" s="263"/>
      <c r="CIZ26" s="263"/>
      <c r="CJA26" s="263"/>
      <c r="CJB26" s="263"/>
      <c r="CJC26" s="263"/>
      <c r="CJD26" s="263"/>
      <c r="CJE26" s="263"/>
      <c r="CJF26" s="263"/>
      <c r="CJG26" s="263"/>
      <c r="CJH26" s="263"/>
      <c r="CJI26" s="263"/>
      <c r="CJJ26" s="263"/>
      <c r="CJK26" s="263"/>
      <c r="CJL26" s="263"/>
      <c r="CJM26" s="263"/>
      <c r="CJN26" s="263"/>
      <c r="CJO26" s="263"/>
      <c r="CJP26" s="263"/>
      <c r="CJQ26" s="263"/>
      <c r="CJR26" s="263"/>
      <c r="CJS26" s="263"/>
      <c r="CJT26" s="263"/>
      <c r="CJU26" s="263"/>
      <c r="CJV26" s="263"/>
      <c r="CJW26" s="263"/>
      <c r="CJX26" s="263"/>
      <c r="CJY26" s="263"/>
      <c r="CJZ26" s="263"/>
      <c r="CKA26" s="263"/>
      <c r="CKB26" s="263"/>
      <c r="CKC26" s="263"/>
      <c r="CKD26" s="263"/>
      <c r="CKE26" s="263"/>
      <c r="CKF26" s="263"/>
      <c r="CKG26" s="263"/>
      <c r="CKH26" s="263"/>
      <c r="CKI26" s="263"/>
      <c r="CKJ26" s="263"/>
      <c r="CKK26" s="263"/>
      <c r="CKL26" s="263"/>
      <c r="CKM26" s="263"/>
      <c r="CKN26" s="263"/>
      <c r="CKO26" s="263"/>
      <c r="CKP26" s="263"/>
      <c r="CKQ26" s="263"/>
      <c r="CKR26" s="263"/>
      <c r="CKS26" s="263"/>
      <c r="CKT26" s="263"/>
      <c r="CKU26" s="263"/>
      <c r="CKV26" s="263"/>
      <c r="CKW26" s="263"/>
      <c r="CKX26" s="263"/>
      <c r="CKY26" s="263"/>
      <c r="CKZ26" s="263"/>
      <c r="CLA26" s="263"/>
      <c r="CLB26" s="263"/>
      <c r="CLC26" s="263"/>
      <c r="CLD26" s="263"/>
      <c r="CLE26" s="263"/>
      <c r="CLF26" s="263"/>
      <c r="CLG26" s="263"/>
      <c r="CLH26" s="263"/>
      <c r="CLI26" s="263"/>
      <c r="CLJ26" s="263"/>
      <c r="CLK26" s="263"/>
      <c r="CLL26" s="263"/>
      <c r="CLM26" s="263"/>
      <c r="CLN26" s="263"/>
      <c r="CLO26" s="263"/>
      <c r="CLP26" s="263"/>
      <c r="CLQ26" s="263"/>
      <c r="CLR26" s="263"/>
      <c r="CLS26" s="263"/>
      <c r="CLT26" s="263"/>
      <c r="CLU26" s="263"/>
      <c r="CLV26" s="263"/>
      <c r="CLW26" s="263"/>
      <c r="CLX26" s="263"/>
      <c r="CLY26" s="263"/>
      <c r="CLZ26" s="263"/>
      <c r="CMA26" s="263"/>
      <c r="CMB26" s="263"/>
      <c r="CMC26" s="263"/>
      <c r="CMD26" s="263"/>
      <c r="CME26" s="263"/>
      <c r="CMF26" s="263"/>
      <c r="CMG26" s="263"/>
      <c r="CMH26" s="263"/>
      <c r="CMI26" s="263"/>
      <c r="CMJ26" s="263"/>
      <c r="CMK26" s="263"/>
      <c r="CML26" s="263"/>
      <c r="CMM26" s="263"/>
      <c r="CMN26" s="263"/>
      <c r="CMO26" s="263"/>
      <c r="CMP26" s="263"/>
      <c r="CMQ26" s="263"/>
      <c r="CMR26" s="263"/>
      <c r="CMS26" s="263"/>
      <c r="CMT26" s="263"/>
      <c r="CMU26" s="263"/>
      <c r="CMV26" s="263"/>
      <c r="CMW26" s="263"/>
      <c r="CMX26" s="263"/>
      <c r="CMY26" s="263"/>
      <c r="CMZ26" s="263"/>
      <c r="CNA26" s="263"/>
      <c r="CNB26" s="263"/>
      <c r="CNC26" s="263"/>
      <c r="CND26" s="263"/>
      <c r="CNE26" s="263"/>
      <c r="CNF26" s="263"/>
      <c r="CNG26" s="263"/>
      <c r="CNH26" s="263"/>
      <c r="CNI26" s="263"/>
      <c r="CNJ26" s="263"/>
      <c r="CNK26" s="263"/>
      <c r="CNL26" s="263"/>
      <c r="CNM26" s="263"/>
      <c r="CNN26" s="263"/>
      <c r="CNO26" s="263"/>
      <c r="CNP26" s="263"/>
      <c r="CNQ26" s="263"/>
      <c r="CNR26" s="263"/>
      <c r="CNS26" s="263"/>
      <c r="CNT26" s="263"/>
      <c r="CNU26" s="263"/>
      <c r="CNV26" s="263"/>
      <c r="CNW26" s="263"/>
      <c r="CNX26" s="263"/>
      <c r="CNY26" s="263"/>
      <c r="CNZ26" s="263"/>
      <c r="COA26" s="263"/>
      <c r="COB26" s="263"/>
      <c r="COC26" s="263"/>
      <c r="COD26" s="263"/>
      <c r="COE26" s="263"/>
      <c r="COF26" s="263"/>
      <c r="COG26" s="263"/>
      <c r="COH26" s="263"/>
      <c r="COI26" s="263"/>
      <c r="COJ26" s="263"/>
      <c r="COK26" s="263"/>
      <c r="COL26" s="263"/>
      <c r="COM26" s="263"/>
      <c r="CON26" s="263"/>
      <c r="COO26" s="263"/>
      <c r="COP26" s="263"/>
      <c r="COQ26" s="263"/>
      <c r="COR26" s="263"/>
      <c r="COS26" s="263"/>
      <c r="COT26" s="263"/>
      <c r="COU26" s="263"/>
      <c r="COV26" s="263"/>
      <c r="COW26" s="263"/>
      <c r="COX26" s="263"/>
      <c r="COY26" s="263"/>
      <c r="COZ26" s="263"/>
      <c r="CPA26" s="263"/>
      <c r="CPB26" s="263"/>
      <c r="CPC26" s="263"/>
      <c r="CPD26" s="263"/>
      <c r="CPE26" s="263"/>
      <c r="CPF26" s="263"/>
      <c r="CPG26" s="263"/>
      <c r="CPH26" s="263"/>
      <c r="CPI26" s="263"/>
      <c r="CPJ26" s="263"/>
      <c r="CPK26" s="263"/>
      <c r="CPL26" s="263"/>
      <c r="CPM26" s="263"/>
      <c r="CPN26" s="263"/>
      <c r="CPO26" s="263"/>
      <c r="CPP26" s="263"/>
      <c r="CPQ26" s="263"/>
      <c r="CPR26" s="263"/>
      <c r="CPS26" s="263"/>
      <c r="CPT26" s="263"/>
      <c r="CPU26" s="263"/>
      <c r="CPV26" s="263"/>
      <c r="CPW26" s="263"/>
      <c r="CPX26" s="263"/>
      <c r="CPY26" s="263"/>
      <c r="CPZ26" s="263"/>
      <c r="CQA26" s="263"/>
      <c r="CQB26" s="263"/>
      <c r="CQC26" s="263"/>
      <c r="CQD26" s="263"/>
      <c r="CQE26" s="263"/>
      <c r="CQF26" s="263"/>
      <c r="CQG26" s="263"/>
      <c r="CQH26" s="263"/>
      <c r="CQI26" s="263"/>
      <c r="CQJ26" s="263"/>
      <c r="CQK26" s="263"/>
      <c r="CQL26" s="263"/>
      <c r="CQM26" s="263"/>
      <c r="CQN26" s="263"/>
      <c r="CQO26" s="263"/>
      <c r="CQP26" s="263"/>
      <c r="CQQ26" s="263"/>
      <c r="CQR26" s="263"/>
      <c r="CQS26" s="263"/>
      <c r="CQT26" s="263"/>
      <c r="CQU26" s="263"/>
      <c r="CQV26" s="263"/>
      <c r="CQW26" s="263"/>
      <c r="CQX26" s="263"/>
      <c r="CQY26" s="263"/>
      <c r="CQZ26" s="263"/>
      <c r="CRA26" s="263"/>
      <c r="CRB26" s="263"/>
      <c r="CRC26" s="263"/>
      <c r="CRD26" s="263"/>
      <c r="CRE26" s="263"/>
      <c r="CRF26" s="263"/>
      <c r="CRG26" s="263"/>
      <c r="CRH26" s="263"/>
      <c r="CRI26" s="263"/>
      <c r="CRJ26" s="263"/>
      <c r="CRK26" s="263"/>
      <c r="CRL26" s="263"/>
      <c r="CRM26" s="263"/>
      <c r="CRN26" s="263"/>
      <c r="CRO26" s="263"/>
      <c r="CRP26" s="263"/>
      <c r="CRQ26" s="263"/>
      <c r="CRR26" s="263"/>
      <c r="CRS26" s="263"/>
      <c r="CRT26" s="263"/>
      <c r="CRU26" s="263"/>
      <c r="CRV26" s="263"/>
      <c r="CRW26" s="263"/>
      <c r="CRX26" s="263"/>
      <c r="CRY26" s="263"/>
      <c r="CRZ26" s="263"/>
      <c r="CSA26" s="263"/>
      <c r="CSB26" s="263"/>
      <c r="CSC26" s="263"/>
      <c r="CSD26" s="263"/>
      <c r="CSE26" s="263"/>
      <c r="CSF26" s="263"/>
      <c r="CSG26" s="263"/>
      <c r="CSH26" s="263"/>
      <c r="CSI26" s="263"/>
      <c r="CSJ26" s="263"/>
      <c r="CSK26" s="263"/>
      <c r="CSL26" s="263"/>
      <c r="CSM26" s="263"/>
      <c r="CSN26" s="263"/>
      <c r="CSO26" s="263"/>
      <c r="CSP26" s="263"/>
      <c r="CSQ26" s="263"/>
      <c r="CSR26" s="263"/>
      <c r="CSS26" s="263"/>
      <c r="CST26" s="263"/>
      <c r="CSU26" s="263"/>
      <c r="CSV26" s="263"/>
      <c r="CSW26" s="263"/>
      <c r="CSX26" s="263"/>
      <c r="CSY26" s="263"/>
      <c r="CSZ26" s="263"/>
      <c r="CTA26" s="263"/>
      <c r="CTB26" s="263"/>
      <c r="CTC26" s="263"/>
      <c r="CTD26" s="263"/>
      <c r="CTE26" s="263"/>
      <c r="CTF26" s="263"/>
      <c r="CTG26" s="263"/>
      <c r="CTH26" s="263"/>
      <c r="CTI26" s="263"/>
      <c r="CTJ26" s="263"/>
      <c r="CTK26" s="263"/>
      <c r="CTL26" s="263"/>
      <c r="CTM26" s="263"/>
      <c r="CTN26" s="263"/>
      <c r="CTO26" s="263"/>
      <c r="CTP26" s="263"/>
      <c r="CTQ26" s="263"/>
      <c r="CTR26" s="263"/>
      <c r="CTS26" s="263"/>
      <c r="CTT26" s="263"/>
      <c r="CTU26" s="263"/>
      <c r="CTV26" s="263"/>
      <c r="CTW26" s="263"/>
      <c r="CTX26" s="263"/>
      <c r="CTY26" s="263"/>
      <c r="CTZ26" s="263"/>
      <c r="CUA26" s="263"/>
      <c r="CUB26" s="263"/>
      <c r="CUC26" s="263"/>
      <c r="CUD26" s="263"/>
      <c r="CUE26" s="263"/>
      <c r="CUF26" s="263"/>
      <c r="CUG26" s="263"/>
      <c r="CUH26" s="263"/>
      <c r="CUI26" s="263"/>
      <c r="CUJ26" s="263"/>
      <c r="CUK26" s="263"/>
      <c r="CUL26" s="263"/>
      <c r="CUM26" s="263"/>
      <c r="CUN26" s="263"/>
      <c r="CUO26" s="263"/>
      <c r="CUP26" s="263"/>
      <c r="CUQ26" s="263"/>
      <c r="CUR26" s="263"/>
      <c r="CUS26" s="263"/>
      <c r="CUT26" s="263"/>
      <c r="CUU26" s="263"/>
      <c r="CUV26" s="263"/>
      <c r="CUW26" s="263"/>
      <c r="CUX26" s="263"/>
      <c r="CUY26" s="263"/>
      <c r="CUZ26" s="263"/>
      <c r="CVA26" s="263"/>
      <c r="CVB26" s="263"/>
      <c r="CVC26" s="263"/>
      <c r="CVD26" s="263"/>
      <c r="CVE26" s="263"/>
      <c r="CVF26" s="263"/>
      <c r="CVG26" s="263"/>
      <c r="CVH26" s="263"/>
      <c r="CVI26" s="263"/>
      <c r="CVJ26" s="263"/>
      <c r="CVK26" s="263"/>
      <c r="CVL26" s="263"/>
      <c r="CVM26" s="263"/>
      <c r="CVN26" s="263"/>
      <c r="CVO26" s="263"/>
      <c r="CVP26" s="263"/>
      <c r="CVQ26" s="263"/>
      <c r="CVR26" s="263"/>
      <c r="CVS26" s="263"/>
      <c r="CVT26" s="263"/>
      <c r="CVU26" s="263"/>
      <c r="CVV26" s="263"/>
      <c r="CVW26" s="263"/>
      <c r="CVX26" s="263"/>
      <c r="CVY26" s="263"/>
      <c r="CVZ26" s="263"/>
      <c r="CWA26" s="263"/>
      <c r="CWB26" s="263"/>
      <c r="CWC26" s="263"/>
      <c r="CWD26" s="263"/>
      <c r="CWE26" s="263"/>
      <c r="CWF26" s="263"/>
      <c r="CWG26" s="263"/>
      <c r="CWH26" s="263"/>
      <c r="CWI26" s="263"/>
      <c r="CWJ26" s="263"/>
      <c r="CWK26" s="263"/>
      <c r="CWL26" s="263"/>
      <c r="CWM26" s="263"/>
      <c r="CWN26" s="263"/>
      <c r="CWO26" s="263"/>
      <c r="CWP26" s="263"/>
      <c r="CWQ26" s="263"/>
      <c r="CWR26" s="263"/>
      <c r="CWS26" s="263"/>
      <c r="CWT26" s="263"/>
      <c r="CWU26" s="263"/>
      <c r="CWV26" s="263"/>
      <c r="CWW26" s="263"/>
      <c r="CWX26" s="263"/>
      <c r="CWY26" s="263"/>
      <c r="CWZ26" s="263"/>
      <c r="CXA26" s="263"/>
      <c r="CXB26" s="263"/>
      <c r="CXC26" s="263"/>
      <c r="CXD26" s="263"/>
      <c r="CXE26" s="263"/>
      <c r="CXF26" s="263"/>
      <c r="CXG26" s="263"/>
      <c r="CXH26" s="263"/>
      <c r="CXI26" s="263"/>
      <c r="CXJ26" s="263"/>
      <c r="CXK26" s="263"/>
      <c r="CXL26" s="263"/>
      <c r="CXM26" s="263"/>
      <c r="CXN26" s="263"/>
      <c r="CXO26" s="263"/>
      <c r="CXP26" s="263"/>
      <c r="CXQ26" s="263"/>
      <c r="CXR26" s="263"/>
      <c r="CXS26" s="263"/>
      <c r="CXT26" s="263"/>
      <c r="CXU26" s="263"/>
      <c r="CXV26" s="263"/>
      <c r="CXW26" s="263"/>
      <c r="CXX26" s="263"/>
      <c r="CXY26" s="263"/>
      <c r="CXZ26" s="263"/>
      <c r="CYA26" s="263"/>
      <c r="CYB26" s="263"/>
      <c r="CYC26" s="263"/>
      <c r="CYD26" s="263"/>
      <c r="CYE26" s="263"/>
      <c r="CYF26" s="263"/>
      <c r="CYG26" s="263"/>
      <c r="CYH26" s="263"/>
      <c r="CYI26" s="263"/>
      <c r="CYJ26" s="263"/>
      <c r="CYK26" s="263"/>
      <c r="CYL26" s="263"/>
      <c r="CYM26" s="263"/>
      <c r="CYN26" s="263"/>
      <c r="CYO26" s="263"/>
      <c r="CYP26" s="263"/>
      <c r="CYQ26" s="263"/>
      <c r="CYR26" s="263"/>
      <c r="CYS26" s="263"/>
      <c r="CYT26" s="263"/>
      <c r="CYU26" s="263"/>
      <c r="CYV26" s="263"/>
      <c r="CYW26" s="263"/>
      <c r="CYX26" s="263"/>
      <c r="CYY26" s="263"/>
      <c r="CYZ26" s="263"/>
      <c r="CZA26" s="263"/>
      <c r="CZB26" s="263"/>
      <c r="CZC26" s="263"/>
      <c r="CZD26" s="263"/>
      <c r="CZE26" s="263"/>
      <c r="CZF26" s="263"/>
      <c r="CZG26" s="263"/>
      <c r="CZH26" s="263"/>
      <c r="CZI26" s="263"/>
      <c r="CZJ26" s="263"/>
      <c r="CZK26" s="263"/>
      <c r="CZL26" s="263"/>
      <c r="CZM26" s="263"/>
      <c r="CZN26" s="263"/>
      <c r="CZO26" s="263"/>
      <c r="CZP26" s="263"/>
      <c r="CZQ26" s="263"/>
      <c r="CZR26" s="263"/>
      <c r="CZS26" s="263"/>
      <c r="CZT26" s="263"/>
      <c r="CZU26" s="263"/>
      <c r="CZV26" s="263"/>
      <c r="CZW26" s="263"/>
      <c r="CZX26" s="263"/>
      <c r="CZY26" s="263"/>
      <c r="CZZ26" s="263"/>
      <c r="DAA26" s="263"/>
      <c r="DAB26" s="263"/>
      <c r="DAC26" s="263"/>
      <c r="DAD26" s="263"/>
      <c r="DAE26" s="263"/>
      <c r="DAF26" s="263"/>
      <c r="DAG26" s="263"/>
      <c r="DAH26" s="263"/>
      <c r="DAI26" s="263"/>
      <c r="DAJ26" s="263"/>
      <c r="DAK26" s="263"/>
      <c r="DAL26" s="263"/>
      <c r="DAM26" s="263"/>
      <c r="DAN26" s="263"/>
      <c r="DAO26" s="263"/>
      <c r="DAP26" s="263"/>
      <c r="DAQ26" s="263"/>
      <c r="DAR26" s="263"/>
      <c r="DAS26" s="263"/>
      <c r="DAT26" s="263"/>
      <c r="DAU26" s="263"/>
      <c r="DAV26" s="263"/>
      <c r="DAW26" s="263"/>
      <c r="DAX26" s="263"/>
      <c r="DAY26" s="263"/>
      <c r="DAZ26" s="263"/>
      <c r="DBA26" s="263"/>
      <c r="DBB26" s="263"/>
      <c r="DBC26" s="263"/>
      <c r="DBD26" s="263"/>
      <c r="DBE26" s="263"/>
      <c r="DBF26" s="263"/>
      <c r="DBG26" s="263"/>
      <c r="DBH26" s="263"/>
      <c r="DBI26" s="263"/>
      <c r="DBJ26" s="263"/>
      <c r="DBK26" s="263"/>
      <c r="DBL26" s="263"/>
      <c r="DBM26" s="263"/>
      <c r="DBN26" s="263"/>
      <c r="DBO26" s="263"/>
      <c r="DBP26" s="263"/>
      <c r="DBQ26" s="263"/>
      <c r="DBR26" s="263"/>
      <c r="DBS26" s="263"/>
      <c r="DBT26" s="263"/>
      <c r="DBU26" s="263"/>
      <c r="DBV26" s="263"/>
      <c r="DBW26" s="263"/>
      <c r="DBX26" s="263"/>
      <c r="DBY26" s="263"/>
      <c r="DBZ26" s="263"/>
      <c r="DCA26" s="263"/>
      <c r="DCB26" s="263"/>
      <c r="DCC26" s="263"/>
      <c r="DCD26" s="263"/>
      <c r="DCE26" s="263"/>
      <c r="DCF26" s="263"/>
      <c r="DCG26" s="263"/>
      <c r="DCH26" s="263"/>
      <c r="DCI26" s="263"/>
      <c r="DCJ26" s="263"/>
      <c r="DCK26" s="263"/>
      <c r="DCL26" s="263"/>
      <c r="DCM26" s="263"/>
      <c r="DCN26" s="263"/>
      <c r="DCO26" s="263"/>
      <c r="DCP26" s="263"/>
      <c r="DCQ26" s="263"/>
      <c r="DCR26" s="263"/>
      <c r="DCS26" s="263"/>
      <c r="DCT26" s="263"/>
      <c r="DCU26" s="263"/>
      <c r="DCV26" s="263"/>
      <c r="DCW26" s="263"/>
      <c r="DCX26" s="263"/>
      <c r="DCY26" s="263"/>
      <c r="DCZ26" s="263"/>
      <c r="DDA26" s="263"/>
      <c r="DDB26" s="263"/>
      <c r="DDC26" s="263"/>
      <c r="DDD26" s="263"/>
      <c r="DDE26" s="263"/>
      <c r="DDF26" s="263"/>
      <c r="DDG26" s="263"/>
      <c r="DDH26" s="263"/>
      <c r="DDI26" s="263"/>
      <c r="DDJ26" s="263"/>
      <c r="DDK26" s="263"/>
      <c r="DDL26" s="263"/>
      <c r="DDM26" s="263"/>
      <c r="DDN26" s="263"/>
      <c r="DDO26" s="263"/>
      <c r="DDP26" s="263"/>
      <c r="DDQ26" s="263"/>
      <c r="DDR26" s="263"/>
      <c r="DDS26" s="263"/>
      <c r="DDT26" s="263"/>
      <c r="DDU26" s="263"/>
      <c r="DDV26" s="263"/>
      <c r="DDW26" s="263"/>
      <c r="DDX26" s="263"/>
      <c r="DDY26" s="263"/>
      <c r="DDZ26" s="263"/>
      <c r="DEA26" s="263"/>
      <c r="DEB26" s="263"/>
      <c r="DEC26" s="263"/>
      <c r="DED26" s="263"/>
      <c r="DEE26" s="263"/>
      <c r="DEF26" s="263"/>
      <c r="DEG26" s="263"/>
      <c r="DEH26" s="263"/>
      <c r="DEI26" s="263"/>
      <c r="DEJ26" s="263"/>
      <c r="DEK26" s="263"/>
      <c r="DEL26" s="263"/>
      <c r="DEM26" s="263"/>
      <c r="DEN26" s="263"/>
      <c r="DEO26" s="263"/>
      <c r="DEP26" s="263"/>
      <c r="DEQ26" s="263"/>
      <c r="DER26" s="263"/>
      <c r="DES26" s="263"/>
      <c r="DET26" s="263"/>
      <c r="DEU26" s="263"/>
      <c r="DEV26" s="263"/>
      <c r="DEW26" s="263"/>
      <c r="DEX26" s="263"/>
      <c r="DEY26" s="263"/>
      <c r="DEZ26" s="263"/>
      <c r="DFA26" s="263"/>
      <c r="DFB26" s="263"/>
      <c r="DFC26" s="263"/>
      <c r="DFD26" s="263"/>
      <c r="DFE26" s="263"/>
      <c r="DFF26" s="263"/>
      <c r="DFG26" s="263"/>
      <c r="DFH26" s="263"/>
      <c r="DFI26" s="263"/>
      <c r="DFJ26" s="263"/>
      <c r="DFK26" s="263"/>
      <c r="DFL26" s="263"/>
      <c r="DFM26" s="263"/>
      <c r="DFN26" s="263"/>
      <c r="DFO26" s="263"/>
      <c r="DFP26" s="263"/>
      <c r="DFQ26" s="263"/>
      <c r="DFR26" s="263"/>
      <c r="DFS26" s="263"/>
      <c r="DFT26" s="263"/>
      <c r="DFU26" s="263"/>
      <c r="DFV26" s="263"/>
      <c r="DFW26" s="263"/>
      <c r="DFX26" s="263"/>
      <c r="DFY26" s="263"/>
      <c r="DFZ26" s="263"/>
      <c r="DGA26" s="263"/>
      <c r="DGB26" s="263"/>
      <c r="DGC26" s="263"/>
      <c r="DGD26" s="263"/>
      <c r="DGE26" s="263"/>
      <c r="DGF26" s="263"/>
      <c r="DGG26" s="263"/>
      <c r="DGH26" s="263"/>
      <c r="DGI26" s="263"/>
      <c r="DGJ26" s="263"/>
      <c r="DGK26" s="263"/>
      <c r="DGL26" s="263"/>
      <c r="DGM26" s="263"/>
      <c r="DGN26" s="263"/>
      <c r="DGO26" s="263"/>
      <c r="DGP26" s="263"/>
      <c r="DGQ26" s="263"/>
      <c r="DGR26" s="263"/>
      <c r="DGS26" s="263"/>
      <c r="DGT26" s="263"/>
      <c r="DGU26" s="263"/>
      <c r="DGV26" s="263"/>
      <c r="DGW26" s="263"/>
      <c r="DGX26" s="263"/>
      <c r="DGY26" s="263"/>
      <c r="DGZ26" s="263"/>
      <c r="DHA26" s="263"/>
      <c r="DHB26" s="263"/>
      <c r="DHC26" s="263"/>
      <c r="DHD26" s="263"/>
      <c r="DHE26" s="263"/>
      <c r="DHF26" s="263"/>
      <c r="DHG26" s="263"/>
      <c r="DHH26" s="263"/>
      <c r="DHI26" s="263"/>
      <c r="DHJ26" s="263"/>
      <c r="DHK26" s="263"/>
      <c r="DHL26" s="263"/>
      <c r="DHM26" s="263"/>
      <c r="DHN26" s="263"/>
      <c r="DHO26" s="263"/>
      <c r="DHP26" s="263"/>
      <c r="DHQ26" s="263"/>
      <c r="DHR26" s="263"/>
      <c r="DHS26" s="263"/>
      <c r="DHT26" s="263"/>
      <c r="DHU26" s="263"/>
      <c r="DHV26" s="263"/>
      <c r="DHW26" s="263"/>
      <c r="DHX26" s="263"/>
      <c r="DHY26" s="263"/>
      <c r="DHZ26" s="263"/>
      <c r="DIA26" s="263"/>
      <c r="DIB26" s="263"/>
      <c r="DIC26" s="263"/>
      <c r="DID26" s="263"/>
      <c r="DIE26" s="263"/>
      <c r="DIF26" s="263"/>
      <c r="DIG26" s="263"/>
      <c r="DIH26" s="263"/>
      <c r="DII26" s="263"/>
      <c r="DIJ26" s="263"/>
      <c r="DIK26" s="263"/>
      <c r="DIL26" s="263"/>
      <c r="DIM26" s="263"/>
      <c r="DIN26" s="263"/>
      <c r="DIO26" s="263"/>
      <c r="DIP26" s="263"/>
      <c r="DIQ26" s="263"/>
      <c r="DIR26" s="263"/>
      <c r="DIS26" s="263"/>
      <c r="DIT26" s="263"/>
      <c r="DIU26" s="263"/>
      <c r="DIV26" s="263"/>
      <c r="DIW26" s="263"/>
      <c r="DIX26" s="263"/>
      <c r="DIY26" s="263"/>
      <c r="DIZ26" s="263"/>
      <c r="DJA26" s="263"/>
      <c r="DJB26" s="263"/>
      <c r="DJC26" s="263"/>
      <c r="DJD26" s="263"/>
      <c r="DJE26" s="263"/>
      <c r="DJF26" s="263"/>
      <c r="DJG26" s="263"/>
      <c r="DJH26" s="263"/>
      <c r="DJI26" s="263"/>
      <c r="DJJ26" s="263"/>
      <c r="DJK26" s="263"/>
      <c r="DJL26" s="263"/>
      <c r="DJM26" s="263"/>
      <c r="DJN26" s="263"/>
      <c r="DJO26" s="263"/>
      <c r="DJP26" s="263"/>
      <c r="DJQ26" s="263"/>
      <c r="DJR26" s="263"/>
      <c r="DJS26" s="263"/>
      <c r="DJT26" s="263"/>
      <c r="DJU26" s="263"/>
      <c r="DJV26" s="263"/>
      <c r="DJW26" s="263"/>
      <c r="DJX26" s="263"/>
      <c r="DJY26" s="263"/>
      <c r="DJZ26" s="263"/>
      <c r="DKA26" s="263"/>
      <c r="DKB26" s="263"/>
      <c r="DKC26" s="263"/>
      <c r="DKD26" s="263"/>
      <c r="DKE26" s="263"/>
      <c r="DKF26" s="263"/>
      <c r="DKG26" s="263"/>
      <c r="DKH26" s="263"/>
      <c r="DKI26" s="263"/>
      <c r="DKJ26" s="263"/>
      <c r="DKK26" s="263"/>
      <c r="DKL26" s="263"/>
      <c r="DKM26" s="263"/>
      <c r="DKN26" s="263"/>
      <c r="DKO26" s="263"/>
      <c r="DKP26" s="263"/>
      <c r="DKQ26" s="263"/>
      <c r="DKR26" s="263"/>
      <c r="DKS26" s="263"/>
      <c r="DKT26" s="263"/>
      <c r="DKU26" s="263"/>
      <c r="DKV26" s="263"/>
      <c r="DKW26" s="263"/>
      <c r="DKX26" s="263"/>
      <c r="DKY26" s="263"/>
      <c r="DKZ26" s="263"/>
      <c r="DLA26" s="263"/>
      <c r="DLB26" s="263"/>
      <c r="DLC26" s="263"/>
      <c r="DLD26" s="263"/>
      <c r="DLE26" s="263"/>
      <c r="DLF26" s="263"/>
      <c r="DLG26" s="263"/>
      <c r="DLH26" s="263"/>
      <c r="DLI26" s="263"/>
      <c r="DLJ26" s="263"/>
      <c r="DLK26" s="263"/>
      <c r="DLL26" s="263"/>
      <c r="DLM26" s="263"/>
      <c r="DLN26" s="263"/>
      <c r="DLO26" s="263"/>
      <c r="DLP26" s="263"/>
      <c r="DLQ26" s="263"/>
      <c r="DLR26" s="263"/>
      <c r="DLS26" s="263"/>
      <c r="DLT26" s="263"/>
      <c r="DLU26" s="263"/>
      <c r="DLV26" s="263"/>
      <c r="DLW26" s="263"/>
      <c r="DLX26" s="263"/>
      <c r="DLY26" s="263"/>
      <c r="DLZ26" s="263"/>
      <c r="DMA26" s="263"/>
      <c r="DMB26" s="263"/>
      <c r="DMC26" s="263"/>
      <c r="DMD26" s="263"/>
      <c r="DME26" s="263"/>
      <c r="DMF26" s="263"/>
      <c r="DMG26" s="263"/>
      <c r="DMH26" s="263"/>
      <c r="DMI26" s="263"/>
      <c r="DMJ26" s="263"/>
      <c r="DMK26" s="263"/>
      <c r="DML26" s="263"/>
      <c r="DMM26" s="263"/>
      <c r="DMN26" s="263"/>
      <c r="DMO26" s="263"/>
      <c r="DMP26" s="263"/>
      <c r="DMQ26" s="263"/>
      <c r="DMR26" s="263"/>
      <c r="DMS26" s="263"/>
      <c r="DMT26" s="263"/>
      <c r="DMU26" s="263"/>
      <c r="DMV26" s="263"/>
      <c r="DMW26" s="263"/>
      <c r="DMX26" s="263"/>
      <c r="DMY26" s="263"/>
      <c r="DMZ26" s="263"/>
      <c r="DNA26" s="263"/>
      <c r="DNB26" s="263"/>
      <c r="DNC26" s="263"/>
      <c r="DND26" s="263"/>
      <c r="DNE26" s="263"/>
      <c r="DNF26" s="263"/>
      <c r="DNG26" s="263"/>
      <c r="DNH26" s="263"/>
      <c r="DNI26" s="263"/>
      <c r="DNJ26" s="263"/>
      <c r="DNK26" s="263"/>
      <c r="DNL26" s="263"/>
      <c r="DNM26" s="263"/>
      <c r="DNN26" s="263"/>
      <c r="DNO26" s="263"/>
      <c r="DNP26" s="263"/>
      <c r="DNQ26" s="263"/>
      <c r="DNR26" s="263"/>
      <c r="DNS26" s="263"/>
      <c r="DNT26" s="263"/>
      <c r="DNU26" s="263"/>
      <c r="DNV26" s="263"/>
      <c r="DNW26" s="263"/>
      <c r="DNX26" s="263"/>
      <c r="DNY26" s="263"/>
      <c r="DNZ26" s="263"/>
      <c r="DOA26" s="263"/>
      <c r="DOB26" s="263"/>
      <c r="DOC26" s="263"/>
      <c r="DOD26" s="263"/>
      <c r="DOE26" s="263"/>
      <c r="DOF26" s="263"/>
      <c r="DOG26" s="263"/>
      <c r="DOH26" s="263"/>
      <c r="DOI26" s="263"/>
      <c r="DOJ26" s="263"/>
      <c r="DOK26" s="263"/>
      <c r="DOL26" s="263"/>
      <c r="DOM26" s="263"/>
      <c r="DON26" s="263"/>
      <c r="DOO26" s="263"/>
      <c r="DOP26" s="263"/>
      <c r="DOQ26" s="263"/>
      <c r="DOR26" s="263"/>
      <c r="DOS26" s="263"/>
      <c r="DOT26" s="263"/>
      <c r="DOU26" s="263"/>
      <c r="DOV26" s="263"/>
      <c r="DOW26" s="263"/>
      <c r="DOX26" s="263"/>
      <c r="DOY26" s="263"/>
      <c r="DOZ26" s="263"/>
      <c r="DPA26" s="263"/>
      <c r="DPB26" s="263"/>
      <c r="DPC26" s="263"/>
      <c r="DPD26" s="263"/>
      <c r="DPE26" s="263"/>
      <c r="DPF26" s="263"/>
      <c r="DPG26" s="263"/>
      <c r="DPH26" s="263"/>
      <c r="DPI26" s="263"/>
      <c r="DPJ26" s="263"/>
      <c r="DPK26" s="263"/>
      <c r="DPL26" s="263"/>
      <c r="DPM26" s="263"/>
      <c r="DPN26" s="263"/>
      <c r="DPO26" s="263"/>
      <c r="DPP26" s="263"/>
      <c r="DPQ26" s="263"/>
      <c r="DPR26" s="263"/>
      <c r="DPS26" s="263"/>
      <c r="DPT26" s="263"/>
      <c r="DPU26" s="263"/>
      <c r="DPV26" s="263"/>
      <c r="DPW26" s="263"/>
      <c r="DPX26" s="263"/>
      <c r="DPY26" s="263"/>
      <c r="DPZ26" s="263"/>
      <c r="DQA26" s="263"/>
      <c r="DQB26" s="263"/>
      <c r="DQC26" s="263"/>
      <c r="DQD26" s="263"/>
      <c r="DQE26" s="263"/>
      <c r="DQF26" s="263"/>
      <c r="DQG26" s="263"/>
      <c r="DQH26" s="263"/>
      <c r="DQI26" s="263"/>
      <c r="DQJ26" s="263"/>
      <c r="DQK26" s="263"/>
      <c r="DQL26" s="263"/>
      <c r="DQM26" s="263"/>
      <c r="DQN26" s="263"/>
      <c r="DQO26" s="263"/>
      <c r="DQP26" s="263"/>
      <c r="DQQ26" s="263"/>
      <c r="DQR26" s="263"/>
      <c r="DQS26" s="263"/>
      <c r="DQT26" s="263"/>
      <c r="DQU26" s="263"/>
      <c r="DQV26" s="263"/>
      <c r="DQW26" s="263"/>
      <c r="DQX26" s="263"/>
      <c r="DQY26" s="263"/>
      <c r="DQZ26" s="263"/>
      <c r="DRA26" s="263"/>
      <c r="DRB26" s="263"/>
      <c r="DRC26" s="263"/>
      <c r="DRD26" s="263"/>
      <c r="DRE26" s="263"/>
      <c r="DRF26" s="263"/>
      <c r="DRG26" s="263"/>
      <c r="DRH26" s="263"/>
      <c r="DRI26" s="263"/>
      <c r="DRJ26" s="263"/>
      <c r="DRK26" s="263"/>
      <c r="DRL26" s="263"/>
      <c r="DRM26" s="263"/>
      <c r="DRN26" s="263"/>
      <c r="DRO26" s="263"/>
      <c r="DRP26" s="263"/>
      <c r="DRQ26" s="263"/>
      <c r="DRR26" s="263"/>
      <c r="DRS26" s="263"/>
      <c r="DRT26" s="263"/>
      <c r="DRU26" s="263"/>
      <c r="DRV26" s="263"/>
      <c r="DRW26" s="263"/>
      <c r="DRX26" s="263"/>
      <c r="DRY26" s="263"/>
      <c r="DRZ26" s="263"/>
      <c r="DSA26" s="263"/>
      <c r="DSB26" s="263"/>
      <c r="DSC26" s="263"/>
      <c r="DSD26" s="263"/>
      <c r="DSE26" s="263"/>
      <c r="DSF26" s="263"/>
      <c r="DSG26" s="263"/>
      <c r="DSH26" s="263"/>
      <c r="DSI26" s="263"/>
      <c r="DSJ26" s="263"/>
      <c r="DSK26" s="263"/>
      <c r="DSL26" s="263"/>
      <c r="DSM26" s="263"/>
      <c r="DSN26" s="263"/>
      <c r="DSO26" s="263"/>
      <c r="DSP26" s="263"/>
      <c r="DSQ26" s="263"/>
      <c r="DSR26" s="263"/>
      <c r="DSS26" s="263"/>
      <c r="DST26" s="263"/>
      <c r="DSU26" s="263"/>
      <c r="DSV26" s="263"/>
      <c r="DSW26" s="263"/>
      <c r="DSX26" s="263"/>
      <c r="DSY26" s="263"/>
      <c r="DSZ26" s="263"/>
      <c r="DTA26" s="263"/>
      <c r="DTB26" s="263"/>
      <c r="DTC26" s="263"/>
      <c r="DTD26" s="263"/>
      <c r="DTE26" s="263"/>
      <c r="DTF26" s="263"/>
      <c r="DTG26" s="263"/>
      <c r="DTH26" s="263"/>
      <c r="DTI26" s="263"/>
      <c r="DTJ26" s="263"/>
      <c r="DTK26" s="263"/>
      <c r="DTL26" s="263"/>
      <c r="DTM26" s="263"/>
      <c r="DTN26" s="263"/>
      <c r="DTO26" s="263"/>
      <c r="DTP26" s="263"/>
      <c r="DTQ26" s="263"/>
      <c r="DTR26" s="263"/>
      <c r="DTS26" s="263"/>
      <c r="DTT26" s="263"/>
      <c r="DTU26" s="263"/>
      <c r="DTV26" s="263"/>
      <c r="DTW26" s="263"/>
      <c r="DTX26" s="263"/>
      <c r="DTY26" s="263"/>
      <c r="DTZ26" s="263"/>
      <c r="DUA26" s="263"/>
      <c r="DUB26" s="263"/>
      <c r="DUC26" s="263"/>
      <c r="DUD26" s="263"/>
      <c r="DUE26" s="263"/>
      <c r="DUF26" s="263"/>
      <c r="DUG26" s="263"/>
      <c r="DUH26" s="263"/>
      <c r="DUI26" s="263"/>
      <c r="DUJ26" s="263"/>
      <c r="DUK26" s="263"/>
      <c r="DUL26" s="263"/>
      <c r="DUM26" s="263"/>
      <c r="DUN26" s="263"/>
      <c r="DUO26" s="263"/>
      <c r="DUP26" s="263"/>
      <c r="DUQ26" s="263"/>
      <c r="DUR26" s="263"/>
      <c r="DUS26" s="263"/>
      <c r="DUT26" s="263"/>
      <c r="DUU26" s="263"/>
      <c r="DUV26" s="263"/>
      <c r="DUW26" s="263"/>
      <c r="DUX26" s="263"/>
      <c r="DUY26" s="263"/>
      <c r="DUZ26" s="263"/>
      <c r="DVA26" s="263"/>
      <c r="DVB26" s="263"/>
      <c r="DVC26" s="263"/>
      <c r="DVD26" s="263"/>
      <c r="DVE26" s="263"/>
      <c r="DVF26" s="263"/>
      <c r="DVG26" s="263"/>
      <c r="DVH26" s="263"/>
      <c r="DVI26" s="263"/>
      <c r="DVJ26" s="263"/>
      <c r="DVK26" s="263"/>
      <c r="DVL26" s="263"/>
      <c r="DVM26" s="263"/>
      <c r="DVN26" s="263"/>
      <c r="DVO26" s="263"/>
      <c r="DVP26" s="263"/>
      <c r="DVQ26" s="263"/>
      <c r="DVR26" s="263"/>
      <c r="DVS26" s="263"/>
      <c r="DVT26" s="263"/>
      <c r="DVU26" s="263"/>
      <c r="DVV26" s="263"/>
      <c r="DVW26" s="263"/>
      <c r="DVX26" s="263"/>
      <c r="DVY26" s="263"/>
      <c r="DVZ26" s="263"/>
      <c r="DWA26" s="263"/>
      <c r="DWB26" s="263"/>
      <c r="DWC26" s="263"/>
      <c r="DWD26" s="263"/>
      <c r="DWE26" s="263"/>
      <c r="DWF26" s="263"/>
      <c r="DWG26" s="263"/>
      <c r="DWH26" s="263"/>
      <c r="DWI26" s="263"/>
      <c r="DWJ26" s="263"/>
      <c r="DWK26" s="263"/>
      <c r="DWL26" s="263"/>
      <c r="DWM26" s="263"/>
      <c r="DWN26" s="263"/>
      <c r="DWO26" s="263"/>
      <c r="DWP26" s="263"/>
      <c r="DWQ26" s="263"/>
      <c r="DWR26" s="263"/>
      <c r="DWS26" s="263"/>
      <c r="DWT26" s="263"/>
      <c r="DWU26" s="263"/>
      <c r="DWV26" s="263"/>
      <c r="DWW26" s="263"/>
      <c r="DWX26" s="263"/>
      <c r="DWY26" s="263"/>
      <c r="DWZ26" s="263"/>
      <c r="DXA26" s="263"/>
      <c r="DXB26" s="263"/>
      <c r="DXC26" s="263"/>
      <c r="DXD26" s="263"/>
      <c r="DXE26" s="263"/>
      <c r="DXF26" s="263"/>
      <c r="DXG26" s="263"/>
      <c r="DXH26" s="263"/>
      <c r="DXI26" s="263"/>
      <c r="DXJ26" s="263"/>
      <c r="DXK26" s="263"/>
      <c r="DXL26" s="263"/>
      <c r="DXM26" s="263"/>
      <c r="DXN26" s="263"/>
      <c r="DXO26" s="263"/>
      <c r="DXP26" s="263"/>
      <c r="DXQ26" s="263"/>
      <c r="DXR26" s="263"/>
      <c r="DXS26" s="263"/>
      <c r="DXT26" s="263"/>
      <c r="DXU26" s="263"/>
      <c r="DXV26" s="263"/>
      <c r="DXW26" s="263"/>
      <c r="DXX26" s="263"/>
      <c r="DXY26" s="263"/>
      <c r="DXZ26" s="263"/>
      <c r="DYA26" s="263"/>
      <c r="DYB26" s="263"/>
      <c r="DYC26" s="263"/>
      <c r="DYD26" s="263"/>
      <c r="DYE26" s="263"/>
      <c r="DYF26" s="263"/>
      <c r="DYG26" s="263"/>
      <c r="DYH26" s="263"/>
      <c r="DYI26" s="263"/>
      <c r="DYJ26" s="263"/>
      <c r="DYK26" s="263"/>
      <c r="DYL26" s="263"/>
      <c r="DYM26" s="263"/>
      <c r="DYN26" s="263"/>
      <c r="DYO26" s="263"/>
      <c r="DYP26" s="263"/>
      <c r="DYQ26" s="263"/>
      <c r="DYR26" s="263"/>
      <c r="DYS26" s="263"/>
      <c r="DYT26" s="263"/>
      <c r="DYU26" s="263"/>
      <c r="DYV26" s="263"/>
      <c r="DYW26" s="263"/>
      <c r="DYX26" s="263"/>
      <c r="DYY26" s="263"/>
      <c r="DYZ26" s="263"/>
      <c r="DZA26" s="263"/>
      <c r="DZB26" s="263"/>
      <c r="DZC26" s="263"/>
      <c r="DZD26" s="263"/>
      <c r="DZE26" s="263"/>
      <c r="DZF26" s="263"/>
      <c r="DZG26" s="263"/>
      <c r="DZH26" s="263"/>
      <c r="DZI26" s="263"/>
      <c r="DZJ26" s="263"/>
      <c r="DZK26" s="263"/>
      <c r="DZL26" s="263"/>
      <c r="DZM26" s="263"/>
      <c r="DZN26" s="263"/>
      <c r="DZO26" s="263"/>
      <c r="DZP26" s="263"/>
      <c r="DZQ26" s="263"/>
      <c r="DZR26" s="263"/>
      <c r="DZS26" s="263"/>
      <c r="DZT26" s="263"/>
      <c r="DZU26" s="263"/>
      <c r="DZV26" s="263"/>
      <c r="DZW26" s="263"/>
      <c r="DZX26" s="263"/>
      <c r="DZY26" s="263"/>
      <c r="DZZ26" s="263"/>
      <c r="EAA26" s="263"/>
      <c r="EAB26" s="263"/>
      <c r="EAC26" s="263"/>
      <c r="EAD26" s="263"/>
      <c r="EAE26" s="263"/>
      <c r="EAF26" s="263"/>
      <c r="EAG26" s="263"/>
      <c r="EAH26" s="263"/>
      <c r="EAI26" s="263"/>
      <c r="EAJ26" s="263"/>
      <c r="EAK26" s="263"/>
      <c r="EAL26" s="263"/>
      <c r="EAM26" s="263"/>
      <c r="EAN26" s="263"/>
      <c r="EAO26" s="263"/>
      <c r="EAP26" s="263"/>
      <c r="EAQ26" s="263"/>
      <c r="EAR26" s="263"/>
      <c r="EAS26" s="263"/>
      <c r="EAT26" s="263"/>
      <c r="EAU26" s="263"/>
      <c r="EAV26" s="263"/>
      <c r="EAW26" s="263"/>
      <c r="EAX26" s="263"/>
      <c r="EAY26" s="263"/>
      <c r="EAZ26" s="263"/>
      <c r="EBA26" s="263"/>
      <c r="EBB26" s="263"/>
      <c r="EBC26" s="263"/>
      <c r="EBD26" s="263"/>
      <c r="EBE26" s="263"/>
      <c r="EBF26" s="263"/>
      <c r="EBG26" s="263"/>
      <c r="EBH26" s="263"/>
      <c r="EBI26" s="263"/>
      <c r="EBJ26" s="263"/>
      <c r="EBK26" s="263"/>
      <c r="EBL26" s="263"/>
      <c r="EBM26" s="263"/>
      <c r="EBN26" s="263"/>
      <c r="EBO26" s="263"/>
      <c r="EBP26" s="263"/>
      <c r="EBQ26" s="263"/>
      <c r="EBR26" s="263"/>
      <c r="EBS26" s="263"/>
      <c r="EBT26" s="263"/>
      <c r="EBU26" s="263"/>
      <c r="EBV26" s="263"/>
      <c r="EBW26" s="263"/>
      <c r="EBX26" s="263"/>
      <c r="EBY26" s="263"/>
      <c r="EBZ26" s="263"/>
      <c r="ECA26" s="263"/>
      <c r="ECB26" s="263"/>
      <c r="ECC26" s="263"/>
      <c r="ECD26" s="263"/>
      <c r="ECE26" s="263"/>
      <c r="ECF26" s="263"/>
      <c r="ECG26" s="263"/>
      <c r="ECH26" s="263"/>
      <c r="ECI26" s="263"/>
      <c r="ECJ26" s="263"/>
      <c r="ECK26" s="263"/>
      <c r="ECL26" s="263"/>
      <c r="ECM26" s="263"/>
      <c r="ECN26" s="263"/>
      <c r="ECO26" s="263"/>
      <c r="ECP26" s="263"/>
      <c r="ECQ26" s="263"/>
      <c r="ECR26" s="263"/>
      <c r="ECS26" s="263"/>
      <c r="ECT26" s="263"/>
      <c r="ECU26" s="263"/>
      <c r="ECV26" s="263"/>
      <c r="ECW26" s="263"/>
      <c r="ECX26" s="263"/>
      <c r="ECY26" s="263"/>
      <c r="ECZ26" s="263"/>
      <c r="EDA26" s="263"/>
      <c r="EDB26" s="263"/>
      <c r="EDC26" s="263"/>
      <c r="EDD26" s="263"/>
      <c r="EDE26" s="263"/>
      <c r="EDF26" s="263"/>
      <c r="EDG26" s="263"/>
      <c r="EDH26" s="263"/>
      <c r="EDI26" s="263"/>
      <c r="EDJ26" s="263"/>
      <c r="EDK26" s="263"/>
      <c r="EDL26" s="263"/>
      <c r="EDM26" s="263"/>
      <c r="EDN26" s="263"/>
      <c r="EDO26" s="263"/>
      <c r="EDP26" s="263"/>
      <c r="EDQ26" s="263"/>
      <c r="EDR26" s="263"/>
      <c r="EDS26" s="263"/>
      <c r="EDT26" s="263"/>
      <c r="EDU26" s="263"/>
      <c r="EDV26" s="263"/>
      <c r="EDW26" s="263"/>
      <c r="EDX26" s="263"/>
      <c r="EDY26" s="263"/>
      <c r="EDZ26" s="263"/>
      <c r="EEA26" s="263"/>
      <c r="EEB26" s="263"/>
      <c r="EEC26" s="263"/>
      <c r="EED26" s="263"/>
      <c r="EEE26" s="263"/>
      <c r="EEF26" s="263"/>
      <c r="EEG26" s="263"/>
      <c r="EEH26" s="263"/>
      <c r="EEI26" s="263"/>
      <c r="EEJ26" s="263"/>
      <c r="EEK26" s="263"/>
      <c r="EEL26" s="263"/>
      <c r="EEM26" s="263"/>
      <c r="EEN26" s="263"/>
      <c r="EEO26" s="263"/>
      <c r="EEP26" s="263"/>
      <c r="EEQ26" s="263"/>
      <c r="EER26" s="263"/>
      <c r="EES26" s="263"/>
      <c r="EET26" s="263"/>
      <c r="EEU26" s="263"/>
      <c r="EEV26" s="263"/>
      <c r="EEW26" s="263"/>
      <c r="EEX26" s="263"/>
      <c r="EEY26" s="263"/>
      <c r="EEZ26" s="263"/>
      <c r="EFA26" s="263"/>
      <c r="EFB26" s="263"/>
      <c r="EFC26" s="263"/>
      <c r="EFD26" s="263"/>
      <c r="EFE26" s="263"/>
      <c r="EFF26" s="263"/>
      <c r="EFG26" s="263"/>
      <c r="EFH26" s="263"/>
      <c r="EFI26" s="263"/>
      <c r="EFJ26" s="263"/>
      <c r="EFK26" s="263"/>
      <c r="EFL26" s="263"/>
      <c r="EFM26" s="263"/>
      <c r="EFN26" s="263"/>
      <c r="EFO26" s="263"/>
      <c r="EFP26" s="263"/>
      <c r="EFQ26" s="263"/>
      <c r="EFR26" s="263"/>
      <c r="EFS26" s="263"/>
      <c r="EFT26" s="263"/>
      <c r="EFU26" s="263"/>
      <c r="EFV26" s="263"/>
      <c r="EFW26" s="263"/>
      <c r="EFX26" s="263"/>
      <c r="EFY26" s="263"/>
      <c r="EFZ26" s="263"/>
      <c r="EGA26" s="263"/>
      <c r="EGB26" s="263"/>
      <c r="EGC26" s="263"/>
      <c r="EGD26" s="263"/>
      <c r="EGE26" s="263"/>
      <c r="EGF26" s="263"/>
      <c r="EGG26" s="263"/>
      <c r="EGH26" s="263"/>
      <c r="EGI26" s="263"/>
      <c r="EGJ26" s="263"/>
      <c r="EGK26" s="263"/>
      <c r="EGL26" s="263"/>
      <c r="EGM26" s="263"/>
      <c r="EGN26" s="263"/>
      <c r="EGO26" s="263"/>
      <c r="EGP26" s="263"/>
      <c r="EGQ26" s="263"/>
      <c r="EGR26" s="263"/>
      <c r="EGS26" s="263"/>
      <c r="EGT26" s="263"/>
      <c r="EGU26" s="263"/>
      <c r="EGV26" s="263"/>
      <c r="EGW26" s="263"/>
      <c r="EGX26" s="263"/>
      <c r="EGY26" s="263"/>
      <c r="EGZ26" s="263"/>
      <c r="EHA26" s="263"/>
      <c r="EHB26" s="263"/>
      <c r="EHC26" s="263"/>
      <c r="EHD26" s="263"/>
      <c r="EHE26" s="263"/>
      <c r="EHF26" s="263"/>
      <c r="EHG26" s="263"/>
      <c r="EHH26" s="263"/>
      <c r="EHI26" s="263"/>
      <c r="EHJ26" s="263"/>
      <c r="EHK26" s="263"/>
      <c r="EHL26" s="263"/>
      <c r="EHM26" s="263"/>
      <c r="EHN26" s="263"/>
      <c r="EHO26" s="263"/>
      <c r="EHP26" s="263"/>
      <c r="EHQ26" s="263"/>
      <c r="EHR26" s="263"/>
      <c r="EHS26" s="263"/>
      <c r="EHT26" s="263"/>
      <c r="EHU26" s="263"/>
      <c r="EHV26" s="263"/>
      <c r="EHW26" s="263"/>
      <c r="EHX26" s="263"/>
      <c r="EHY26" s="263"/>
      <c r="EHZ26" s="263"/>
      <c r="EIA26" s="263"/>
      <c r="EIB26" s="263"/>
      <c r="EIC26" s="263"/>
      <c r="EID26" s="263"/>
      <c r="EIE26" s="263"/>
      <c r="EIF26" s="263"/>
      <c r="EIG26" s="263"/>
      <c r="EIH26" s="263"/>
      <c r="EII26" s="263"/>
      <c r="EIJ26" s="263"/>
      <c r="EIK26" s="263"/>
      <c r="EIL26" s="263"/>
      <c r="EIM26" s="263"/>
      <c r="EIN26" s="263"/>
      <c r="EIO26" s="263"/>
      <c r="EIP26" s="263"/>
      <c r="EIQ26" s="263"/>
      <c r="EIR26" s="263"/>
      <c r="EIS26" s="263"/>
      <c r="EIT26" s="263"/>
      <c r="EIU26" s="263"/>
      <c r="EIV26" s="263"/>
      <c r="EIW26" s="263"/>
      <c r="EIX26" s="263"/>
      <c r="EIY26" s="263"/>
      <c r="EIZ26" s="263"/>
      <c r="EJA26" s="263"/>
      <c r="EJB26" s="263"/>
      <c r="EJC26" s="263"/>
      <c r="EJD26" s="263"/>
      <c r="EJE26" s="263"/>
      <c r="EJF26" s="263"/>
      <c r="EJG26" s="263"/>
      <c r="EJH26" s="263"/>
      <c r="EJI26" s="263"/>
      <c r="EJJ26" s="263"/>
      <c r="EJK26" s="263"/>
      <c r="EJL26" s="263"/>
      <c r="EJM26" s="263"/>
      <c r="EJN26" s="263"/>
      <c r="EJO26" s="263"/>
      <c r="EJP26" s="263"/>
      <c r="EJQ26" s="263"/>
      <c r="EJR26" s="263"/>
      <c r="EJS26" s="263"/>
      <c r="EJT26" s="263"/>
      <c r="EJU26" s="263"/>
      <c r="EJV26" s="263"/>
      <c r="EJW26" s="263"/>
      <c r="EJX26" s="263"/>
      <c r="EJY26" s="263"/>
      <c r="EJZ26" s="263"/>
      <c r="EKA26" s="263"/>
      <c r="EKB26" s="263"/>
      <c r="EKC26" s="263"/>
      <c r="EKD26" s="263"/>
      <c r="EKE26" s="263"/>
      <c r="EKF26" s="263"/>
      <c r="EKG26" s="263"/>
      <c r="EKH26" s="263"/>
      <c r="EKI26" s="263"/>
      <c r="EKJ26" s="263"/>
      <c r="EKK26" s="263"/>
      <c r="EKL26" s="263"/>
      <c r="EKM26" s="263"/>
      <c r="EKN26" s="263"/>
      <c r="EKO26" s="263"/>
      <c r="EKP26" s="263"/>
      <c r="EKQ26" s="263"/>
      <c r="EKR26" s="263"/>
      <c r="EKS26" s="263"/>
      <c r="EKT26" s="263"/>
      <c r="EKU26" s="263"/>
      <c r="EKV26" s="263"/>
      <c r="EKW26" s="263"/>
      <c r="EKX26" s="263"/>
      <c r="EKY26" s="263"/>
      <c r="EKZ26" s="263"/>
      <c r="ELA26" s="263"/>
      <c r="ELB26" s="263"/>
      <c r="ELC26" s="263"/>
      <c r="ELD26" s="263"/>
      <c r="ELE26" s="263"/>
      <c r="ELF26" s="263"/>
      <c r="ELG26" s="263"/>
      <c r="ELH26" s="263"/>
      <c r="ELI26" s="263"/>
      <c r="ELJ26" s="263"/>
      <c r="ELK26" s="263"/>
      <c r="ELL26" s="263"/>
      <c r="ELM26" s="263"/>
      <c r="ELN26" s="263"/>
      <c r="ELO26" s="263"/>
      <c r="ELP26" s="263"/>
      <c r="ELQ26" s="263"/>
      <c r="ELR26" s="263"/>
      <c r="ELS26" s="263"/>
      <c r="ELT26" s="263"/>
      <c r="ELU26" s="263"/>
      <c r="ELV26" s="263"/>
      <c r="ELW26" s="263"/>
      <c r="ELX26" s="263"/>
      <c r="ELY26" s="263"/>
      <c r="ELZ26" s="263"/>
      <c r="EMA26" s="263"/>
      <c r="EMB26" s="263"/>
      <c r="EMC26" s="263"/>
      <c r="EMD26" s="263"/>
      <c r="EME26" s="263"/>
      <c r="EMF26" s="263"/>
      <c r="EMG26" s="263"/>
      <c r="EMH26" s="263"/>
      <c r="EMI26" s="263"/>
      <c r="EMJ26" s="263"/>
      <c r="EMK26" s="263"/>
      <c r="EML26" s="263"/>
      <c r="EMM26" s="263"/>
      <c r="EMN26" s="263"/>
      <c r="EMO26" s="263"/>
      <c r="EMP26" s="263"/>
      <c r="EMQ26" s="263"/>
      <c r="EMR26" s="263"/>
      <c r="EMS26" s="263"/>
      <c r="EMT26" s="263"/>
      <c r="EMU26" s="263"/>
      <c r="EMV26" s="263"/>
      <c r="EMW26" s="263"/>
      <c r="EMX26" s="263"/>
      <c r="EMY26" s="263"/>
      <c r="EMZ26" s="263"/>
      <c r="ENA26" s="263"/>
      <c r="ENB26" s="263"/>
      <c r="ENC26" s="263"/>
      <c r="END26" s="263"/>
      <c r="ENE26" s="263"/>
      <c r="ENF26" s="263"/>
      <c r="ENG26" s="263"/>
      <c r="ENH26" s="263"/>
      <c r="ENI26" s="263"/>
      <c r="ENJ26" s="263"/>
      <c r="ENK26" s="263"/>
      <c r="ENL26" s="263"/>
      <c r="ENM26" s="263"/>
      <c r="ENN26" s="263"/>
      <c r="ENO26" s="263"/>
      <c r="ENP26" s="263"/>
      <c r="ENQ26" s="263"/>
      <c r="ENR26" s="263"/>
      <c r="ENS26" s="263"/>
      <c r="ENT26" s="263"/>
      <c r="ENU26" s="263"/>
      <c r="ENV26" s="263"/>
      <c r="ENW26" s="263"/>
      <c r="ENX26" s="263"/>
      <c r="ENY26" s="263"/>
      <c r="ENZ26" s="263"/>
      <c r="EOA26" s="263"/>
      <c r="EOB26" s="263"/>
      <c r="EOC26" s="263"/>
      <c r="EOD26" s="263"/>
      <c r="EOE26" s="263"/>
      <c r="EOF26" s="263"/>
      <c r="EOG26" s="263"/>
      <c r="EOH26" s="263"/>
      <c r="EOI26" s="263"/>
      <c r="EOJ26" s="263"/>
      <c r="EOK26" s="263"/>
      <c r="EOL26" s="263"/>
      <c r="EOM26" s="263"/>
      <c r="EON26" s="263"/>
      <c r="EOO26" s="263"/>
      <c r="EOP26" s="263"/>
      <c r="EOQ26" s="263"/>
      <c r="EOR26" s="263"/>
      <c r="EOS26" s="263"/>
      <c r="EOT26" s="263"/>
      <c r="EOU26" s="263"/>
      <c r="EOV26" s="263"/>
      <c r="EOW26" s="263"/>
      <c r="EOX26" s="263"/>
      <c r="EOY26" s="263"/>
      <c r="EOZ26" s="263"/>
      <c r="EPA26" s="263"/>
      <c r="EPB26" s="263"/>
      <c r="EPC26" s="263"/>
      <c r="EPD26" s="263"/>
      <c r="EPE26" s="263"/>
      <c r="EPF26" s="263"/>
      <c r="EPG26" s="263"/>
      <c r="EPH26" s="263"/>
      <c r="EPI26" s="263"/>
      <c r="EPJ26" s="263"/>
      <c r="EPK26" s="263"/>
      <c r="EPL26" s="263"/>
      <c r="EPM26" s="263"/>
      <c r="EPN26" s="263"/>
      <c r="EPO26" s="263"/>
      <c r="EPP26" s="263"/>
      <c r="EPQ26" s="263"/>
      <c r="EPR26" s="263"/>
      <c r="EPS26" s="263"/>
      <c r="EPT26" s="263"/>
      <c r="EPU26" s="263"/>
      <c r="EPV26" s="263"/>
      <c r="EPW26" s="263"/>
      <c r="EPX26" s="263"/>
      <c r="EPY26" s="263"/>
      <c r="EPZ26" s="263"/>
      <c r="EQA26" s="263"/>
      <c r="EQB26" s="263"/>
      <c r="EQC26" s="263"/>
      <c r="EQD26" s="263"/>
      <c r="EQE26" s="263"/>
      <c r="EQF26" s="263"/>
      <c r="EQG26" s="263"/>
      <c r="EQH26" s="263"/>
      <c r="EQI26" s="263"/>
      <c r="EQJ26" s="263"/>
      <c r="EQK26" s="263"/>
      <c r="EQL26" s="263"/>
      <c r="EQM26" s="263"/>
      <c r="EQN26" s="263"/>
      <c r="EQO26" s="263"/>
      <c r="EQP26" s="263"/>
      <c r="EQQ26" s="263"/>
      <c r="EQR26" s="263"/>
      <c r="EQS26" s="263"/>
      <c r="EQT26" s="263"/>
      <c r="EQU26" s="263"/>
      <c r="EQV26" s="263"/>
      <c r="EQW26" s="263"/>
      <c r="EQX26" s="263"/>
      <c r="EQY26" s="263"/>
      <c r="EQZ26" s="263"/>
      <c r="ERA26" s="263"/>
      <c r="ERB26" s="263"/>
      <c r="ERC26" s="263"/>
      <c r="ERD26" s="263"/>
      <c r="ERE26" s="263"/>
      <c r="ERF26" s="263"/>
      <c r="ERG26" s="263"/>
      <c r="ERH26" s="263"/>
      <c r="ERI26" s="263"/>
      <c r="ERJ26" s="263"/>
      <c r="ERK26" s="263"/>
      <c r="ERL26" s="263"/>
      <c r="ERM26" s="263"/>
      <c r="ERN26" s="263"/>
      <c r="ERO26" s="263"/>
      <c r="ERP26" s="263"/>
      <c r="ERQ26" s="263"/>
      <c r="ERR26" s="263"/>
      <c r="ERS26" s="263"/>
      <c r="ERT26" s="263"/>
      <c r="ERU26" s="263"/>
      <c r="ERV26" s="263"/>
      <c r="ERW26" s="263"/>
      <c r="ERX26" s="263"/>
      <c r="ERY26" s="263"/>
      <c r="ERZ26" s="263"/>
      <c r="ESA26" s="263"/>
      <c r="ESB26" s="263"/>
      <c r="ESC26" s="263"/>
      <c r="ESD26" s="263"/>
      <c r="ESE26" s="263"/>
      <c r="ESF26" s="263"/>
      <c r="ESG26" s="263"/>
      <c r="ESH26" s="263"/>
      <c r="ESI26" s="263"/>
      <c r="ESJ26" s="263"/>
      <c r="ESK26" s="263"/>
      <c r="ESL26" s="263"/>
      <c r="ESM26" s="263"/>
      <c r="ESN26" s="263"/>
      <c r="ESO26" s="263"/>
      <c r="ESP26" s="263"/>
      <c r="ESQ26" s="263"/>
      <c r="ESR26" s="263"/>
      <c r="ESS26" s="263"/>
      <c r="EST26" s="263"/>
      <c r="ESU26" s="263"/>
      <c r="ESV26" s="263"/>
      <c r="ESW26" s="263"/>
      <c r="ESX26" s="263"/>
      <c r="ESY26" s="263"/>
      <c r="ESZ26" s="263"/>
      <c r="ETA26" s="263"/>
      <c r="ETB26" s="263"/>
      <c r="ETC26" s="263"/>
      <c r="ETD26" s="263"/>
      <c r="ETE26" s="263"/>
      <c r="ETF26" s="263"/>
      <c r="ETG26" s="263"/>
      <c r="ETH26" s="263"/>
      <c r="ETI26" s="263"/>
      <c r="ETJ26" s="263"/>
      <c r="ETK26" s="263"/>
      <c r="ETL26" s="263"/>
      <c r="ETM26" s="263"/>
      <c r="ETN26" s="263"/>
      <c r="ETO26" s="263"/>
      <c r="ETP26" s="263"/>
      <c r="ETQ26" s="263"/>
      <c r="ETR26" s="263"/>
      <c r="ETS26" s="263"/>
      <c r="ETT26" s="263"/>
      <c r="ETU26" s="263"/>
      <c r="ETV26" s="263"/>
      <c r="ETW26" s="263"/>
      <c r="ETX26" s="263"/>
      <c r="ETY26" s="263"/>
      <c r="ETZ26" s="263"/>
      <c r="EUA26" s="263"/>
      <c r="EUB26" s="263"/>
      <c r="EUC26" s="263"/>
      <c r="EUD26" s="263"/>
      <c r="EUE26" s="263"/>
      <c r="EUF26" s="263"/>
      <c r="EUG26" s="263"/>
      <c r="EUH26" s="263"/>
      <c r="EUI26" s="263"/>
      <c r="EUJ26" s="263"/>
      <c r="EUK26" s="263"/>
      <c r="EUL26" s="263"/>
      <c r="EUM26" s="263"/>
      <c r="EUN26" s="263"/>
      <c r="EUO26" s="263"/>
      <c r="EUP26" s="263"/>
      <c r="EUQ26" s="263"/>
      <c r="EUR26" s="263"/>
      <c r="EUS26" s="263"/>
      <c r="EUT26" s="263"/>
      <c r="EUU26" s="263"/>
      <c r="EUV26" s="263"/>
      <c r="EUW26" s="263"/>
      <c r="EUX26" s="263"/>
      <c r="EUY26" s="263"/>
      <c r="EUZ26" s="263"/>
      <c r="EVA26" s="263"/>
      <c r="EVB26" s="263"/>
      <c r="EVC26" s="263"/>
      <c r="EVD26" s="263"/>
      <c r="EVE26" s="263"/>
      <c r="EVF26" s="263"/>
      <c r="EVG26" s="263"/>
      <c r="EVH26" s="263"/>
      <c r="EVI26" s="263"/>
      <c r="EVJ26" s="263"/>
      <c r="EVK26" s="263"/>
      <c r="EVL26" s="263"/>
      <c r="EVM26" s="263"/>
      <c r="EVN26" s="263"/>
      <c r="EVO26" s="263"/>
      <c r="EVP26" s="263"/>
      <c r="EVQ26" s="263"/>
      <c r="EVR26" s="263"/>
      <c r="EVS26" s="263"/>
      <c r="EVT26" s="263"/>
      <c r="EVU26" s="263"/>
      <c r="EVV26" s="263"/>
      <c r="EVW26" s="263"/>
      <c r="EVX26" s="263"/>
      <c r="EVY26" s="263"/>
      <c r="EVZ26" s="263"/>
      <c r="EWA26" s="263"/>
      <c r="EWB26" s="263"/>
      <c r="EWC26" s="263"/>
      <c r="EWD26" s="263"/>
      <c r="EWE26" s="263"/>
      <c r="EWF26" s="263"/>
      <c r="EWG26" s="263"/>
      <c r="EWH26" s="263"/>
      <c r="EWI26" s="263"/>
      <c r="EWJ26" s="263"/>
      <c r="EWK26" s="263"/>
      <c r="EWL26" s="263"/>
      <c r="EWM26" s="263"/>
      <c r="EWN26" s="263"/>
      <c r="EWO26" s="263"/>
      <c r="EWP26" s="263"/>
      <c r="EWQ26" s="263"/>
      <c r="EWR26" s="263"/>
      <c r="EWS26" s="263"/>
      <c r="EWT26" s="263"/>
      <c r="EWU26" s="263"/>
      <c r="EWV26" s="263"/>
      <c r="EWW26" s="263"/>
      <c r="EWX26" s="263"/>
      <c r="EWY26" s="263"/>
      <c r="EWZ26" s="263"/>
      <c r="EXA26" s="263"/>
      <c r="EXB26" s="263"/>
      <c r="EXC26" s="263"/>
      <c r="EXD26" s="263"/>
      <c r="EXE26" s="263"/>
      <c r="EXF26" s="263"/>
      <c r="EXG26" s="263"/>
      <c r="EXH26" s="263"/>
      <c r="EXI26" s="263"/>
      <c r="EXJ26" s="263"/>
      <c r="EXK26" s="263"/>
      <c r="EXL26" s="263"/>
      <c r="EXM26" s="263"/>
      <c r="EXN26" s="263"/>
      <c r="EXO26" s="263"/>
      <c r="EXP26" s="263"/>
      <c r="EXQ26" s="263"/>
      <c r="EXR26" s="263"/>
      <c r="EXS26" s="263"/>
      <c r="EXT26" s="263"/>
      <c r="EXU26" s="263"/>
      <c r="EXV26" s="263"/>
      <c r="EXW26" s="263"/>
      <c r="EXX26" s="263"/>
      <c r="EXY26" s="263"/>
      <c r="EXZ26" s="263"/>
      <c r="EYA26" s="263"/>
      <c r="EYB26" s="263"/>
      <c r="EYC26" s="263"/>
      <c r="EYD26" s="263"/>
      <c r="EYE26" s="263"/>
      <c r="EYF26" s="263"/>
      <c r="EYG26" s="263"/>
      <c r="EYH26" s="263"/>
      <c r="EYI26" s="263"/>
      <c r="EYJ26" s="263"/>
      <c r="EYK26" s="263"/>
      <c r="EYL26" s="263"/>
      <c r="EYM26" s="263"/>
      <c r="EYN26" s="263"/>
      <c r="EYO26" s="263"/>
      <c r="EYP26" s="263"/>
      <c r="EYQ26" s="263"/>
      <c r="EYR26" s="263"/>
      <c r="EYS26" s="263"/>
      <c r="EYT26" s="263"/>
      <c r="EYU26" s="263"/>
      <c r="EYV26" s="263"/>
      <c r="EYW26" s="263"/>
      <c r="EYX26" s="263"/>
      <c r="EYY26" s="263"/>
      <c r="EYZ26" s="263"/>
      <c r="EZA26" s="263"/>
      <c r="EZB26" s="263"/>
      <c r="EZC26" s="263"/>
      <c r="EZD26" s="263"/>
      <c r="EZE26" s="263"/>
      <c r="EZF26" s="263"/>
      <c r="EZG26" s="263"/>
      <c r="EZH26" s="263"/>
      <c r="EZI26" s="263"/>
      <c r="EZJ26" s="263"/>
      <c r="EZK26" s="263"/>
      <c r="EZL26" s="263"/>
      <c r="EZM26" s="263"/>
      <c r="EZN26" s="263"/>
      <c r="EZO26" s="263"/>
      <c r="EZP26" s="263"/>
      <c r="EZQ26" s="263"/>
      <c r="EZR26" s="263"/>
      <c r="EZS26" s="263"/>
      <c r="EZT26" s="263"/>
      <c r="EZU26" s="263"/>
      <c r="EZV26" s="263"/>
      <c r="EZW26" s="263"/>
      <c r="EZX26" s="263"/>
      <c r="EZY26" s="263"/>
      <c r="EZZ26" s="263"/>
      <c r="FAA26" s="263"/>
      <c r="FAB26" s="263"/>
      <c r="FAC26" s="263"/>
      <c r="FAD26" s="263"/>
      <c r="FAE26" s="263"/>
      <c r="FAF26" s="263"/>
      <c r="FAG26" s="263"/>
      <c r="FAH26" s="263"/>
      <c r="FAI26" s="263"/>
      <c r="FAJ26" s="263"/>
      <c r="FAK26" s="263"/>
      <c r="FAL26" s="263"/>
      <c r="FAM26" s="263"/>
      <c r="FAN26" s="263"/>
      <c r="FAO26" s="263"/>
      <c r="FAP26" s="263"/>
      <c r="FAQ26" s="263"/>
      <c r="FAR26" s="263"/>
      <c r="FAS26" s="263"/>
      <c r="FAT26" s="263"/>
      <c r="FAU26" s="263"/>
      <c r="FAV26" s="263"/>
      <c r="FAW26" s="263"/>
      <c r="FAX26" s="263"/>
      <c r="FAY26" s="263"/>
      <c r="FAZ26" s="263"/>
      <c r="FBA26" s="263"/>
      <c r="FBB26" s="263"/>
      <c r="FBC26" s="263"/>
      <c r="FBD26" s="263"/>
      <c r="FBE26" s="263"/>
      <c r="FBF26" s="263"/>
      <c r="FBG26" s="263"/>
      <c r="FBH26" s="263"/>
      <c r="FBI26" s="263"/>
      <c r="FBJ26" s="263"/>
      <c r="FBK26" s="263"/>
      <c r="FBL26" s="263"/>
      <c r="FBM26" s="263"/>
      <c r="FBN26" s="263"/>
      <c r="FBO26" s="263"/>
      <c r="FBP26" s="263"/>
      <c r="FBQ26" s="263"/>
      <c r="FBR26" s="263"/>
      <c r="FBS26" s="263"/>
      <c r="FBT26" s="263"/>
      <c r="FBU26" s="263"/>
      <c r="FBV26" s="263"/>
      <c r="FBW26" s="263"/>
      <c r="FBX26" s="263"/>
      <c r="FBY26" s="263"/>
      <c r="FBZ26" s="263"/>
      <c r="FCA26" s="263"/>
      <c r="FCB26" s="263"/>
      <c r="FCC26" s="263"/>
      <c r="FCD26" s="263"/>
      <c r="FCE26" s="263"/>
      <c r="FCF26" s="263"/>
      <c r="FCG26" s="263"/>
      <c r="FCH26" s="263"/>
      <c r="FCI26" s="263"/>
      <c r="FCJ26" s="263"/>
      <c r="FCK26" s="263"/>
      <c r="FCL26" s="263"/>
      <c r="FCM26" s="263"/>
      <c r="FCN26" s="263"/>
      <c r="FCO26" s="263"/>
      <c r="FCP26" s="263"/>
      <c r="FCQ26" s="263"/>
      <c r="FCR26" s="263"/>
      <c r="FCS26" s="263"/>
      <c r="FCT26" s="263"/>
      <c r="FCU26" s="263"/>
      <c r="FCV26" s="263"/>
      <c r="FCW26" s="263"/>
      <c r="FCX26" s="263"/>
      <c r="FCY26" s="263"/>
      <c r="FCZ26" s="263"/>
      <c r="FDA26" s="263"/>
      <c r="FDB26" s="263"/>
      <c r="FDC26" s="263"/>
      <c r="FDD26" s="263"/>
      <c r="FDE26" s="263"/>
      <c r="FDF26" s="263"/>
      <c r="FDG26" s="263"/>
      <c r="FDH26" s="263"/>
      <c r="FDI26" s="263"/>
      <c r="FDJ26" s="263"/>
      <c r="FDK26" s="263"/>
      <c r="FDL26" s="263"/>
      <c r="FDM26" s="263"/>
      <c r="FDN26" s="263"/>
      <c r="FDO26" s="263"/>
      <c r="FDP26" s="263"/>
      <c r="FDQ26" s="263"/>
      <c r="FDR26" s="263"/>
      <c r="FDS26" s="263"/>
      <c r="FDT26" s="263"/>
      <c r="FDU26" s="263"/>
      <c r="FDV26" s="263"/>
      <c r="FDW26" s="263"/>
      <c r="FDX26" s="263"/>
      <c r="FDY26" s="263"/>
      <c r="FDZ26" s="263"/>
      <c r="FEA26" s="263"/>
      <c r="FEB26" s="263"/>
      <c r="FEC26" s="263"/>
      <c r="FED26" s="263"/>
      <c r="FEE26" s="263"/>
      <c r="FEF26" s="263"/>
      <c r="FEG26" s="263"/>
      <c r="FEH26" s="263"/>
      <c r="FEI26" s="263"/>
      <c r="FEJ26" s="263"/>
      <c r="FEK26" s="263"/>
      <c r="FEL26" s="263"/>
      <c r="FEM26" s="263"/>
      <c r="FEN26" s="263"/>
      <c r="FEO26" s="263"/>
      <c r="FEP26" s="263"/>
      <c r="FEQ26" s="263"/>
      <c r="FER26" s="263"/>
      <c r="FES26" s="263"/>
      <c r="FET26" s="263"/>
      <c r="FEU26" s="263"/>
      <c r="FEV26" s="263"/>
      <c r="FEW26" s="263"/>
      <c r="FEX26" s="263"/>
      <c r="FEY26" s="263"/>
      <c r="FEZ26" s="263"/>
      <c r="FFA26" s="263"/>
      <c r="FFB26" s="263"/>
      <c r="FFC26" s="263"/>
      <c r="FFD26" s="263"/>
      <c r="FFE26" s="263"/>
      <c r="FFF26" s="263"/>
      <c r="FFG26" s="263"/>
      <c r="FFH26" s="263"/>
      <c r="FFI26" s="263"/>
      <c r="FFJ26" s="263"/>
      <c r="FFK26" s="263"/>
      <c r="FFL26" s="263"/>
      <c r="FFM26" s="263"/>
      <c r="FFN26" s="263"/>
      <c r="FFO26" s="263"/>
      <c r="FFP26" s="263"/>
      <c r="FFQ26" s="263"/>
      <c r="FFR26" s="263"/>
      <c r="FFS26" s="263"/>
      <c r="FFT26" s="263"/>
      <c r="FFU26" s="263"/>
      <c r="FFV26" s="263"/>
      <c r="FFW26" s="263"/>
      <c r="FFX26" s="263"/>
      <c r="FFY26" s="263"/>
      <c r="FFZ26" s="263"/>
      <c r="FGA26" s="263"/>
      <c r="FGB26" s="263"/>
      <c r="FGC26" s="263"/>
      <c r="FGD26" s="263"/>
      <c r="FGE26" s="263"/>
      <c r="FGF26" s="263"/>
      <c r="FGG26" s="263"/>
      <c r="FGH26" s="263"/>
      <c r="FGI26" s="263"/>
      <c r="FGJ26" s="263"/>
      <c r="FGK26" s="263"/>
      <c r="FGL26" s="263"/>
      <c r="FGM26" s="263"/>
      <c r="FGN26" s="263"/>
      <c r="FGO26" s="263"/>
      <c r="FGP26" s="263"/>
      <c r="FGQ26" s="263"/>
      <c r="FGR26" s="263"/>
      <c r="FGS26" s="263"/>
      <c r="FGT26" s="263"/>
      <c r="FGU26" s="263"/>
      <c r="FGV26" s="263"/>
      <c r="FGW26" s="263"/>
      <c r="FGX26" s="263"/>
      <c r="FGY26" s="263"/>
      <c r="FGZ26" s="263"/>
      <c r="FHA26" s="263"/>
      <c r="FHB26" s="263"/>
      <c r="FHC26" s="263"/>
      <c r="FHD26" s="263"/>
      <c r="FHE26" s="263"/>
      <c r="FHF26" s="263"/>
      <c r="FHG26" s="263"/>
      <c r="FHH26" s="263"/>
      <c r="FHI26" s="263"/>
      <c r="FHJ26" s="263"/>
      <c r="FHK26" s="263"/>
      <c r="FHL26" s="263"/>
      <c r="FHM26" s="263"/>
      <c r="FHN26" s="263"/>
      <c r="FHO26" s="263"/>
      <c r="FHP26" s="263"/>
      <c r="FHQ26" s="263"/>
      <c r="FHR26" s="263"/>
      <c r="FHS26" s="263"/>
      <c r="FHT26" s="263"/>
      <c r="FHU26" s="263"/>
      <c r="FHV26" s="263"/>
      <c r="FHW26" s="263"/>
      <c r="FHX26" s="263"/>
      <c r="FHY26" s="263"/>
      <c r="FHZ26" s="263"/>
      <c r="FIA26" s="263"/>
      <c r="FIB26" s="263"/>
      <c r="FIC26" s="263"/>
      <c r="FID26" s="263"/>
      <c r="FIE26" s="263"/>
      <c r="FIF26" s="263"/>
      <c r="FIG26" s="263"/>
      <c r="FIH26" s="263"/>
      <c r="FII26" s="263"/>
      <c r="FIJ26" s="263"/>
      <c r="FIK26" s="263"/>
      <c r="FIL26" s="263"/>
      <c r="FIM26" s="263"/>
      <c r="FIN26" s="263"/>
      <c r="FIO26" s="263"/>
      <c r="FIP26" s="263"/>
      <c r="FIQ26" s="263"/>
      <c r="FIR26" s="263"/>
      <c r="FIS26" s="263"/>
      <c r="FIT26" s="263"/>
      <c r="FIU26" s="263"/>
      <c r="FIV26" s="263"/>
      <c r="FIW26" s="263"/>
      <c r="FIX26" s="263"/>
      <c r="FIY26" s="263"/>
      <c r="FIZ26" s="263"/>
      <c r="FJA26" s="263"/>
      <c r="FJB26" s="263"/>
      <c r="FJC26" s="263"/>
      <c r="FJD26" s="263"/>
      <c r="FJE26" s="263"/>
      <c r="FJF26" s="263"/>
      <c r="FJG26" s="263"/>
      <c r="FJH26" s="263"/>
      <c r="FJI26" s="263"/>
      <c r="FJJ26" s="263"/>
      <c r="FJK26" s="263"/>
      <c r="FJL26" s="263"/>
      <c r="FJM26" s="263"/>
      <c r="FJN26" s="263"/>
      <c r="FJO26" s="263"/>
      <c r="FJP26" s="263"/>
      <c r="FJQ26" s="263"/>
      <c r="FJR26" s="263"/>
      <c r="FJS26" s="263"/>
      <c r="FJT26" s="263"/>
      <c r="FJU26" s="263"/>
      <c r="FJV26" s="263"/>
      <c r="FJW26" s="263"/>
      <c r="FJX26" s="263"/>
      <c r="FJY26" s="263"/>
      <c r="FJZ26" s="263"/>
      <c r="FKA26" s="263"/>
      <c r="FKB26" s="263"/>
      <c r="FKC26" s="263"/>
      <c r="FKD26" s="263"/>
      <c r="FKE26" s="263"/>
      <c r="FKF26" s="263"/>
      <c r="FKG26" s="263"/>
      <c r="FKH26" s="263"/>
      <c r="FKI26" s="263"/>
      <c r="FKJ26" s="263"/>
      <c r="FKK26" s="263"/>
      <c r="FKL26" s="263"/>
      <c r="FKM26" s="263"/>
      <c r="FKN26" s="263"/>
      <c r="FKO26" s="263"/>
      <c r="FKP26" s="263"/>
      <c r="FKQ26" s="263"/>
      <c r="FKR26" s="263"/>
      <c r="FKS26" s="263"/>
      <c r="FKT26" s="263"/>
      <c r="FKU26" s="263"/>
      <c r="FKV26" s="263"/>
      <c r="FKW26" s="263"/>
      <c r="FKX26" s="263"/>
      <c r="FKY26" s="263"/>
      <c r="FKZ26" s="263"/>
      <c r="FLA26" s="263"/>
      <c r="FLB26" s="263"/>
      <c r="FLC26" s="263"/>
      <c r="FLD26" s="263"/>
      <c r="FLE26" s="263"/>
      <c r="FLF26" s="263"/>
      <c r="FLG26" s="263"/>
      <c r="FLH26" s="263"/>
      <c r="FLI26" s="263"/>
      <c r="FLJ26" s="263"/>
      <c r="FLK26" s="263"/>
      <c r="FLL26" s="263"/>
      <c r="FLM26" s="263"/>
      <c r="FLN26" s="263"/>
      <c r="FLO26" s="263"/>
      <c r="FLP26" s="263"/>
      <c r="FLQ26" s="263"/>
      <c r="FLR26" s="263"/>
      <c r="FLS26" s="263"/>
      <c r="FLT26" s="263"/>
      <c r="FLU26" s="263"/>
      <c r="FLV26" s="263"/>
      <c r="FLW26" s="263"/>
      <c r="FLX26" s="263"/>
      <c r="FLY26" s="263"/>
      <c r="FLZ26" s="263"/>
      <c r="FMA26" s="263"/>
      <c r="FMB26" s="263"/>
      <c r="FMC26" s="263"/>
      <c r="FMD26" s="263"/>
      <c r="FME26" s="263"/>
      <c r="FMF26" s="263"/>
      <c r="FMG26" s="263"/>
      <c r="FMH26" s="263"/>
      <c r="FMI26" s="263"/>
      <c r="FMJ26" s="263"/>
      <c r="FMK26" s="263"/>
      <c r="FML26" s="263"/>
      <c r="FMM26" s="263"/>
      <c r="FMN26" s="263"/>
      <c r="FMO26" s="263"/>
      <c r="FMP26" s="263"/>
      <c r="FMQ26" s="263"/>
      <c r="FMR26" s="263"/>
      <c r="FMS26" s="263"/>
      <c r="FMT26" s="263"/>
      <c r="FMU26" s="263"/>
      <c r="FMV26" s="263"/>
      <c r="FMW26" s="263"/>
      <c r="FMX26" s="263"/>
      <c r="FMY26" s="263"/>
      <c r="FMZ26" s="263"/>
      <c r="FNA26" s="263"/>
      <c r="FNB26" s="263"/>
      <c r="FNC26" s="263"/>
      <c r="FND26" s="263"/>
      <c r="FNE26" s="263"/>
      <c r="FNF26" s="263"/>
      <c r="FNG26" s="263"/>
      <c r="FNH26" s="263"/>
      <c r="FNI26" s="263"/>
      <c r="FNJ26" s="263"/>
      <c r="FNK26" s="263"/>
      <c r="FNL26" s="263"/>
      <c r="FNM26" s="263"/>
      <c r="FNN26" s="263"/>
      <c r="FNO26" s="263"/>
      <c r="FNP26" s="263"/>
      <c r="FNQ26" s="263"/>
      <c r="FNR26" s="263"/>
      <c r="FNS26" s="263"/>
      <c r="FNT26" s="263"/>
      <c r="FNU26" s="263"/>
      <c r="FNV26" s="263"/>
      <c r="FNW26" s="263"/>
      <c r="FNX26" s="263"/>
      <c r="FNY26" s="263"/>
      <c r="FNZ26" s="263"/>
      <c r="FOA26" s="263"/>
      <c r="FOB26" s="263"/>
      <c r="FOC26" s="263"/>
      <c r="FOD26" s="263"/>
      <c r="FOE26" s="263"/>
      <c r="FOF26" s="263"/>
      <c r="FOG26" s="263"/>
      <c r="FOH26" s="263"/>
      <c r="FOI26" s="263"/>
      <c r="FOJ26" s="263"/>
      <c r="FOK26" s="263"/>
      <c r="FOL26" s="263"/>
      <c r="FOM26" s="263"/>
      <c r="FON26" s="263"/>
      <c r="FOO26" s="263"/>
      <c r="FOP26" s="263"/>
      <c r="FOQ26" s="263"/>
      <c r="FOR26" s="263"/>
      <c r="FOS26" s="263"/>
      <c r="FOT26" s="263"/>
      <c r="FOU26" s="263"/>
      <c r="FOV26" s="263"/>
      <c r="FOW26" s="263"/>
      <c r="FOX26" s="263"/>
      <c r="FOY26" s="263"/>
      <c r="FOZ26" s="263"/>
      <c r="FPA26" s="263"/>
      <c r="FPB26" s="263"/>
      <c r="FPC26" s="263"/>
      <c r="FPD26" s="263"/>
      <c r="FPE26" s="263"/>
      <c r="FPF26" s="263"/>
      <c r="FPG26" s="263"/>
      <c r="FPH26" s="263"/>
      <c r="FPI26" s="263"/>
      <c r="FPJ26" s="263"/>
      <c r="FPK26" s="263"/>
      <c r="FPL26" s="263"/>
      <c r="FPM26" s="263"/>
      <c r="FPN26" s="263"/>
      <c r="FPO26" s="263"/>
      <c r="FPP26" s="263"/>
      <c r="FPQ26" s="263"/>
      <c r="FPR26" s="263"/>
      <c r="FPS26" s="263"/>
      <c r="FPT26" s="263"/>
      <c r="FPU26" s="263"/>
      <c r="FPV26" s="263"/>
      <c r="FPW26" s="263"/>
      <c r="FPX26" s="263"/>
      <c r="FPY26" s="263"/>
      <c r="FPZ26" s="263"/>
      <c r="FQA26" s="263"/>
      <c r="FQB26" s="263"/>
      <c r="FQC26" s="263"/>
      <c r="FQD26" s="263"/>
      <c r="FQE26" s="263"/>
      <c r="FQF26" s="263"/>
      <c r="FQG26" s="263"/>
      <c r="FQH26" s="263"/>
      <c r="FQI26" s="263"/>
      <c r="FQJ26" s="263"/>
      <c r="FQK26" s="263"/>
      <c r="FQL26" s="263"/>
      <c r="FQM26" s="263"/>
      <c r="FQN26" s="263"/>
      <c r="FQO26" s="263"/>
      <c r="FQP26" s="263"/>
      <c r="FQQ26" s="263"/>
      <c r="FQR26" s="263"/>
      <c r="FQS26" s="263"/>
      <c r="FQT26" s="263"/>
      <c r="FQU26" s="263"/>
      <c r="FQV26" s="263"/>
      <c r="FQW26" s="263"/>
      <c r="FQX26" s="263"/>
      <c r="FQY26" s="263"/>
      <c r="FQZ26" s="263"/>
      <c r="FRA26" s="263"/>
      <c r="FRB26" s="263"/>
      <c r="FRC26" s="263"/>
      <c r="FRD26" s="263"/>
      <c r="FRE26" s="263"/>
      <c r="FRF26" s="263"/>
      <c r="FRG26" s="263"/>
      <c r="FRH26" s="263"/>
      <c r="FRI26" s="263"/>
      <c r="FRJ26" s="263"/>
      <c r="FRK26" s="263"/>
      <c r="FRL26" s="263"/>
      <c r="FRM26" s="263"/>
      <c r="FRN26" s="263"/>
      <c r="FRO26" s="263"/>
      <c r="FRP26" s="263"/>
      <c r="FRQ26" s="263"/>
      <c r="FRR26" s="263"/>
      <c r="FRS26" s="263"/>
      <c r="FRT26" s="263"/>
      <c r="FRU26" s="263"/>
      <c r="FRV26" s="263"/>
      <c r="FRW26" s="263"/>
      <c r="FRX26" s="263"/>
      <c r="FRY26" s="263"/>
      <c r="FRZ26" s="263"/>
      <c r="FSA26" s="263"/>
      <c r="FSB26" s="263"/>
      <c r="FSC26" s="263"/>
      <c r="FSD26" s="263"/>
      <c r="FSE26" s="263"/>
      <c r="FSF26" s="263"/>
      <c r="FSG26" s="263"/>
      <c r="FSH26" s="263"/>
      <c r="FSI26" s="263"/>
      <c r="FSJ26" s="263"/>
      <c r="FSK26" s="263"/>
      <c r="FSL26" s="263"/>
      <c r="FSM26" s="263"/>
      <c r="FSN26" s="263"/>
      <c r="FSO26" s="263"/>
      <c r="FSP26" s="263"/>
      <c r="FSQ26" s="263"/>
      <c r="FSR26" s="263"/>
      <c r="FSS26" s="263"/>
      <c r="FST26" s="263"/>
      <c r="FSU26" s="263"/>
      <c r="FSV26" s="263"/>
      <c r="FSW26" s="263"/>
      <c r="FSX26" s="263"/>
      <c r="FSY26" s="263"/>
      <c r="FSZ26" s="263"/>
      <c r="FTA26" s="263"/>
      <c r="FTB26" s="263"/>
      <c r="FTC26" s="263"/>
      <c r="FTD26" s="263"/>
      <c r="FTE26" s="263"/>
      <c r="FTF26" s="263"/>
      <c r="FTG26" s="263"/>
      <c r="FTH26" s="263"/>
      <c r="FTI26" s="263"/>
      <c r="FTJ26" s="263"/>
      <c r="FTK26" s="263"/>
      <c r="FTL26" s="263"/>
      <c r="FTM26" s="263"/>
      <c r="FTN26" s="263"/>
      <c r="FTO26" s="263"/>
      <c r="FTP26" s="263"/>
      <c r="FTQ26" s="263"/>
      <c r="FTR26" s="263"/>
      <c r="FTS26" s="263"/>
      <c r="FTT26" s="263"/>
      <c r="FTU26" s="263"/>
      <c r="FTV26" s="263"/>
      <c r="FTW26" s="263"/>
      <c r="FTX26" s="263"/>
      <c r="FTY26" s="263"/>
      <c r="FTZ26" s="263"/>
      <c r="FUA26" s="263"/>
      <c r="FUB26" s="263"/>
      <c r="FUC26" s="263"/>
      <c r="FUD26" s="263"/>
      <c r="FUE26" s="263"/>
      <c r="FUF26" s="263"/>
      <c r="FUG26" s="263"/>
      <c r="FUH26" s="263"/>
      <c r="FUI26" s="263"/>
      <c r="FUJ26" s="263"/>
      <c r="FUK26" s="263"/>
      <c r="FUL26" s="263"/>
      <c r="FUM26" s="263"/>
      <c r="FUN26" s="263"/>
      <c r="FUO26" s="263"/>
      <c r="FUP26" s="263"/>
      <c r="FUQ26" s="263"/>
      <c r="FUR26" s="263"/>
      <c r="FUS26" s="263"/>
      <c r="FUT26" s="263"/>
      <c r="FUU26" s="263"/>
      <c r="FUV26" s="263"/>
      <c r="FUW26" s="263"/>
      <c r="FUX26" s="263"/>
      <c r="FUY26" s="263"/>
      <c r="FUZ26" s="263"/>
      <c r="FVA26" s="263"/>
      <c r="FVB26" s="263"/>
      <c r="FVC26" s="263"/>
      <c r="FVD26" s="263"/>
      <c r="FVE26" s="263"/>
      <c r="FVF26" s="263"/>
      <c r="FVG26" s="263"/>
      <c r="FVH26" s="263"/>
      <c r="FVI26" s="263"/>
      <c r="FVJ26" s="263"/>
      <c r="FVK26" s="263"/>
      <c r="FVL26" s="263"/>
      <c r="FVM26" s="263"/>
      <c r="FVN26" s="263"/>
      <c r="FVO26" s="263"/>
      <c r="FVP26" s="263"/>
      <c r="FVQ26" s="263"/>
      <c r="FVR26" s="263"/>
      <c r="FVS26" s="263"/>
      <c r="FVT26" s="263"/>
      <c r="FVU26" s="263"/>
      <c r="FVV26" s="263"/>
      <c r="FVW26" s="263"/>
      <c r="FVX26" s="263"/>
      <c r="FVY26" s="263"/>
      <c r="FVZ26" s="263"/>
      <c r="FWA26" s="263"/>
      <c r="FWB26" s="263"/>
      <c r="FWC26" s="263"/>
      <c r="FWD26" s="263"/>
      <c r="FWE26" s="263"/>
      <c r="FWF26" s="263"/>
      <c r="FWG26" s="263"/>
      <c r="FWH26" s="263"/>
      <c r="FWI26" s="263"/>
      <c r="FWJ26" s="263"/>
      <c r="FWK26" s="263"/>
      <c r="FWL26" s="263"/>
      <c r="FWM26" s="263"/>
      <c r="FWN26" s="263"/>
      <c r="FWO26" s="263"/>
      <c r="FWP26" s="263"/>
      <c r="FWQ26" s="263"/>
      <c r="FWR26" s="263"/>
      <c r="FWS26" s="263"/>
      <c r="FWT26" s="263"/>
      <c r="FWU26" s="263"/>
      <c r="FWV26" s="263"/>
      <c r="FWW26" s="263"/>
      <c r="FWX26" s="263"/>
      <c r="FWY26" s="263"/>
      <c r="FWZ26" s="263"/>
      <c r="FXA26" s="263"/>
      <c r="FXB26" s="263"/>
      <c r="FXC26" s="263"/>
      <c r="FXD26" s="263"/>
      <c r="FXE26" s="263"/>
      <c r="FXF26" s="263"/>
      <c r="FXG26" s="263"/>
      <c r="FXH26" s="263"/>
      <c r="FXI26" s="263"/>
      <c r="FXJ26" s="263"/>
      <c r="FXK26" s="263"/>
      <c r="FXL26" s="263"/>
      <c r="FXM26" s="263"/>
      <c r="FXN26" s="263"/>
      <c r="FXO26" s="263"/>
      <c r="FXP26" s="263"/>
      <c r="FXQ26" s="263"/>
      <c r="FXR26" s="263"/>
      <c r="FXS26" s="263"/>
      <c r="FXT26" s="263"/>
      <c r="FXU26" s="263"/>
      <c r="FXV26" s="263"/>
      <c r="FXW26" s="263"/>
      <c r="FXX26" s="263"/>
      <c r="FXY26" s="263"/>
      <c r="FXZ26" s="263"/>
      <c r="FYA26" s="263"/>
      <c r="FYB26" s="263"/>
      <c r="FYC26" s="263"/>
      <c r="FYD26" s="263"/>
      <c r="FYE26" s="263"/>
      <c r="FYF26" s="263"/>
      <c r="FYG26" s="263"/>
      <c r="FYH26" s="263"/>
      <c r="FYI26" s="263"/>
      <c r="FYJ26" s="263"/>
      <c r="FYK26" s="263"/>
      <c r="FYL26" s="263"/>
      <c r="FYM26" s="263"/>
      <c r="FYN26" s="263"/>
      <c r="FYO26" s="263"/>
      <c r="FYP26" s="263"/>
      <c r="FYQ26" s="263"/>
      <c r="FYR26" s="263"/>
      <c r="FYS26" s="263"/>
      <c r="FYT26" s="263"/>
      <c r="FYU26" s="263"/>
      <c r="FYV26" s="263"/>
      <c r="FYW26" s="263"/>
      <c r="FYX26" s="263"/>
      <c r="FYY26" s="263"/>
      <c r="FYZ26" s="263"/>
      <c r="FZA26" s="263"/>
      <c r="FZB26" s="263"/>
      <c r="FZC26" s="263"/>
      <c r="FZD26" s="263"/>
      <c r="FZE26" s="263"/>
      <c r="FZF26" s="263"/>
      <c r="FZG26" s="263"/>
      <c r="FZH26" s="263"/>
      <c r="FZI26" s="263"/>
      <c r="FZJ26" s="263"/>
      <c r="FZK26" s="263"/>
      <c r="FZL26" s="263"/>
      <c r="FZM26" s="263"/>
      <c r="FZN26" s="263"/>
      <c r="FZO26" s="263"/>
      <c r="FZP26" s="263"/>
      <c r="FZQ26" s="263"/>
      <c r="FZR26" s="263"/>
      <c r="FZS26" s="263"/>
      <c r="FZT26" s="263"/>
      <c r="FZU26" s="263"/>
      <c r="FZV26" s="263"/>
      <c r="FZW26" s="263"/>
      <c r="FZX26" s="263"/>
      <c r="FZY26" s="263"/>
      <c r="FZZ26" s="263"/>
      <c r="GAA26" s="263"/>
      <c r="GAB26" s="263"/>
      <c r="GAC26" s="263"/>
      <c r="GAD26" s="263"/>
      <c r="GAE26" s="263"/>
      <c r="GAF26" s="263"/>
      <c r="GAG26" s="263"/>
      <c r="GAH26" s="263"/>
      <c r="GAI26" s="263"/>
      <c r="GAJ26" s="263"/>
      <c r="GAK26" s="263"/>
      <c r="GAL26" s="263"/>
      <c r="GAM26" s="263"/>
      <c r="GAN26" s="263"/>
      <c r="GAO26" s="263"/>
      <c r="GAP26" s="263"/>
      <c r="GAQ26" s="263"/>
      <c r="GAR26" s="263"/>
      <c r="GAS26" s="263"/>
      <c r="GAT26" s="263"/>
      <c r="GAU26" s="263"/>
      <c r="GAV26" s="263"/>
      <c r="GAW26" s="263"/>
      <c r="GAX26" s="263"/>
      <c r="GAY26" s="263"/>
      <c r="GAZ26" s="263"/>
      <c r="GBA26" s="263"/>
      <c r="GBB26" s="263"/>
      <c r="GBC26" s="263"/>
      <c r="GBD26" s="263"/>
      <c r="GBE26" s="263"/>
      <c r="GBF26" s="263"/>
      <c r="GBG26" s="263"/>
      <c r="GBH26" s="263"/>
      <c r="GBI26" s="263"/>
      <c r="GBJ26" s="263"/>
      <c r="GBK26" s="263"/>
      <c r="GBL26" s="263"/>
      <c r="GBM26" s="263"/>
      <c r="GBN26" s="263"/>
      <c r="GBO26" s="263"/>
      <c r="GBP26" s="263"/>
      <c r="GBQ26" s="263"/>
      <c r="GBR26" s="263"/>
      <c r="GBS26" s="263"/>
      <c r="GBT26" s="263"/>
      <c r="GBU26" s="263"/>
      <c r="GBV26" s="263"/>
      <c r="GBW26" s="263"/>
      <c r="GBX26" s="263"/>
      <c r="GBY26" s="263"/>
      <c r="GBZ26" s="263"/>
      <c r="GCA26" s="263"/>
      <c r="GCB26" s="263"/>
      <c r="GCC26" s="263"/>
      <c r="GCD26" s="263"/>
      <c r="GCE26" s="263"/>
      <c r="GCF26" s="263"/>
      <c r="GCG26" s="263"/>
      <c r="GCH26" s="263"/>
      <c r="GCI26" s="263"/>
      <c r="GCJ26" s="263"/>
      <c r="GCK26" s="263"/>
      <c r="GCL26" s="263"/>
      <c r="GCM26" s="263"/>
      <c r="GCN26" s="263"/>
      <c r="GCO26" s="263"/>
      <c r="GCP26" s="263"/>
      <c r="GCQ26" s="263"/>
      <c r="GCR26" s="263"/>
      <c r="GCS26" s="263"/>
      <c r="GCT26" s="263"/>
      <c r="GCU26" s="263"/>
      <c r="GCV26" s="263"/>
      <c r="GCW26" s="263"/>
      <c r="GCX26" s="263"/>
      <c r="GCY26" s="263"/>
      <c r="GCZ26" s="263"/>
      <c r="GDA26" s="263"/>
      <c r="GDB26" s="263"/>
      <c r="GDC26" s="263"/>
      <c r="GDD26" s="263"/>
      <c r="GDE26" s="263"/>
      <c r="GDF26" s="263"/>
      <c r="GDG26" s="263"/>
      <c r="GDH26" s="263"/>
      <c r="GDI26" s="263"/>
      <c r="GDJ26" s="263"/>
      <c r="GDK26" s="263"/>
      <c r="GDL26" s="263"/>
      <c r="GDM26" s="263"/>
      <c r="GDN26" s="263"/>
      <c r="GDO26" s="263"/>
      <c r="GDP26" s="263"/>
      <c r="GDQ26" s="263"/>
      <c r="GDR26" s="263"/>
      <c r="GDS26" s="263"/>
      <c r="GDT26" s="263"/>
      <c r="GDU26" s="263"/>
      <c r="GDV26" s="263"/>
      <c r="GDW26" s="263"/>
      <c r="GDX26" s="263"/>
      <c r="GDY26" s="263"/>
      <c r="GDZ26" s="263"/>
      <c r="GEA26" s="263"/>
      <c r="GEB26" s="263"/>
      <c r="GEC26" s="263"/>
      <c r="GED26" s="263"/>
      <c r="GEE26" s="263"/>
      <c r="GEF26" s="263"/>
      <c r="GEG26" s="263"/>
      <c r="GEH26" s="263"/>
      <c r="GEI26" s="263"/>
      <c r="GEJ26" s="263"/>
      <c r="GEK26" s="263"/>
      <c r="GEL26" s="263"/>
      <c r="GEM26" s="263"/>
      <c r="GEN26" s="263"/>
      <c r="GEO26" s="263"/>
      <c r="GEP26" s="263"/>
      <c r="GEQ26" s="263"/>
      <c r="GER26" s="263"/>
      <c r="GES26" s="263"/>
      <c r="GET26" s="263"/>
      <c r="GEU26" s="263"/>
      <c r="GEV26" s="263"/>
      <c r="GEW26" s="263"/>
      <c r="GEX26" s="263"/>
      <c r="GEY26" s="263"/>
      <c r="GEZ26" s="263"/>
      <c r="GFA26" s="263"/>
      <c r="GFB26" s="263"/>
      <c r="GFC26" s="263"/>
      <c r="GFD26" s="263"/>
      <c r="GFE26" s="263"/>
      <c r="GFF26" s="263"/>
      <c r="GFG26" s="263"/>
      <c r="GFH26" s="263"/>
      <c r="GFI26" s="263"/>
      <c r="GFJ26" s="263"/>
      <c r="GFK26" s="263"/>
      <c r="GFL26" s="263"/>
      <c r="GFM26" s="263"/>
      <c r="GFN26" s="263"/>
      <c r="GFO26" s="263"/>
      <c r="GFP26" s="263"/>
      <c r="GFQ26" s="263"/>
      <c r="GFR26" s="263"/>
      <c r="GFS26" s="263"/>
      <c r="GFT26" s="263"/>
      <c r="GFU26" s="263"/>
      <c r="GFV26" s="263"/>
      <c r="GFW26" s="263"/>
      <c r="GFX26" s="263"/>
      <c r="GFY26" s="263"/>
      <c r="GFZ26" s="263"/>
      <c r="GGA26" s="263"/>
      <c r="GGB26" s="263"/>
      <c r="GGC26" s="263"/>
      <c r="GGD26" s="263"/>
      <c r="GGE26" s="263"/>
      <c r="GGF26" s="263"/>
      <c r="GGG26" s="263"/>
      <c r="GGH26" s="263"/>
      <c r="GGI26" s="263"/>
      <c r="GGJ26" s="263"/>
      <c r="GGK26" s="263"/>
      <c r="GGL26" s="263"/>
      <c r="GGM26" s="263"/>
      <c r="GGN26" s="263"/>
      <c r="GGO26" s="263"/>
      <c r="GGP26" s="263"/>
      <c r="GGQ26" s="263"/>
      <c r="GGR26" s="263"/>
      <c r="GGS26" s="263"/>
      <c r="GGT26" s="263"/>
      <c r="GGU26" s="263"/>
      <c r="GGV26" s="263"/>
      <c r="GGW26" s="263"/>
      <c r="GGX26" s="263"/>
      <c r="GGY26" s="263"/>
      <c r="GGZ26" s="263"/>
      <c r="GHA26" s="263"/>
      <c r="GHB26" s="263"/>
      <c r="GHC26" s="263"/>
      <c r="GHD26" s="263"/>
      <c r="GHE26" s="263"/>
      <c r="GHF26" s="263"/>
      <c r="GHG26" s="263"/>
      <c r="GHH26" s="263"/>
      <c r="GHI26" s="263"/>
      <c r="GHJ26" s="263"/>
      <c r="GHK26" s="263"/>
      <c r="GHL26" s="263"/>
      <c r="GHM26" s="263"/>
      <c r="GHN26" s="263"/>
      <c r="GHO26" s="263"/>
      <c r="GHP26" s="263"/>
      <c r="GHQ26" s="263"/>
      <c r="GHR26" s="263"/>
      <c r="GHS26" s="263"/>
      <c r="GHT26" s="263"/>
      <c r="GHU26" s="263"/>
      <c r="GHV26" s="263"/>
      <c r="GHW26" s="263"/>
      <c r="GHX26" s="263"/>
      <c r="GHY26" s="263"/>
      <c r="GHZ26" s="263"/>
      <c r="GIA26" s="263"/>
      <c r="GIB26" s="263"/>
      <c r="GIC26" s="263"/>
      <c r="GID26" s="263"/>
      <c r="GIE26" s="263"/>
      <c r="GIF26" s="263"/>
      <c r="GIG26" s="263"/>
      <c r="GIH26" s="263"/>
      <c r="GII26" s="263"/>
      <c r="GIJ26" s="263"/>
      <c r="GIK26" s="263"/>
      <c r="GIL26" s="263"/>
      <c r="GIM26" s="263"/>
      <c r="GIN26" s="263"/>
      <c r="GIO26" s="263"/>
      <c r="GIP26" s="263"/>
      <c r="GIQ26" s="263"/>
      <c r="GIR26" s="263"/>
      <c r="GIS26" s="263"/>
      <c r="GIT26" s="263"/>
      <c r="GIU26" s="263"/>
      <c r="GIV26" s="263"/>
      <c r="GIW26" s="263"/>
      <c r="GIX26" s="263"/>
      <c r="GIY26" s="263"/>
      <c r="GIZ26" s="263"/>
      <c r="GJA26" s="263"/>
      <c r="GJB26" s="263"/>
      <c r="GJC26" s="263"/>
      <c r="GJD26" s="263"/>
      <c r="GJE26" s="263"/>
      <c r="GJF26" s="263"/>
      <c r="GJG26" s="263"/>
      <c r="GJH26" s="263"/>
      <c r="GJI26" s="263"/>
      <c r="GJJ26" s="263"/>
      <c r="GJK26" s="263"/>
      <c r="GJL26" s="263"/>
      <c r="GJM26" s="263"/>
      <c r="GJN26" s="263"/>
      <c r="GJO26" s="263"/>
      <c r="GJP26" s="263"/>
      <c r="GJQ26" s="263"/>
      <c r="GJR26" s="263"/>
      <c r="GJS26" s="263"/>
      <c r="GJT26" s="263"/>
      <c r="GJU26" s="263"/>
      <c r="GJV26" s="263"/>
      <c r="GJW26" s="263"/>
      <c r="GJX26" s="263"/>
      <c r="GJY26" s="263"/>
      <c r="GJZ26" s="263"/>
      <c r="GKA26" s="263"/>
      <c r="GKB26" s="263"/>
      <c r="GKC26" s="263"/>
      <c r="GKD26" s="263"/>
      <c r="GKE26" s="263"/>
      <c r="GKF26" s="263"/>
      <c r="GKG26" s="263"/>
      <c r="GKH26" s="263"/>
      <c r="GKI26" s="263"/>
      <c r="GKJ26" s="263"/>
      <c r="GKK26" s="263"/>
      <c r="GKL26" s="263"/>
      <c r="GKM26" s="263"/>
      <c r="GKN26" s="263"/>
      <c r="GKO26" s="263"/>
      <c r="GKP26" s="263"/>
      <c r="GKQ26" s="263"/>
      <c r="GKR26" s="263"/>
      <c r="GKS26" s="263"/>
      <c r="GKT26" s="263"/>
      <c r="GKU26" s="263"/>
      <c r="GKV26" s="263"/>
      <c r="GKW26" s="263"/>
      <c r="GKX26" s="263"/>
      <c r="GKY26" s="263"/>
      <c r="GKZ26" s="263"/>
      <c r="GLA26" s="263"/>
      <c r="GLB26" s="263"/>
      <c r="GLC26" s="263"/>
      <c r="GLD26" s="263"/>
      <c r="GLE26" s="263"/>
      <c r="GLF26" s="263"/>
      <c r="GLG26" s="263"/>
      <c r="GLH26" s="263"/>
      <c r="GLI26" s="263"/>
      <c r="GLJ26" s="263"/>
      <c r="GLK26" s="263"/>
      <c r="GLL26" s="263"/>
      <c r="GLM26" s="263"/>
      <c r="GLN26" s="263"/>
      <c r="GLO26" s="263"/>
      <c r="GLP26" s="263"/>
      <c r="GLQ26" s="263"/>
      <c r="GLR26" s="263"/>
      <c r="GLS26" s="263"/>
      <c r="GLT26" s="263"/>
      <c r="GLU26" s="263"/>
      <c r="GLV26" s="263"/>
      <c r="GLW26" s="263"/>
      <c r="GLX26" s="263"/>
      <c r="GLY26" s="263"/>
      <c r="GLZ26" s="263"/>
      <c r="GMA26" s="263"/>
      <c r="GMB26" s="263"/>
      <c r="GMC26" s="263"/>
      <c r="GMD26" s="263"/>
      <c r="GME26" s="263"/>
      <c r="GMF26" s="263"/>
      <c r="GMG26" s="263"/>
      <c r="GMH26" s="263"/>
      <c r="GMI26" s="263"/>
      <c r="GMJ26" s="263"/>
      <c r="GMK26" s="263"/>
      <c r="GML26" s="263"/>
      <c r="GMM26" s="263"/>
      <c r="GMN26" s="263"/>
      <c r="GMO26" s="263"/>
      <c r="GMP26" s="263"/>
      <c r="GMQ26" s="263"/>
      <c r="GMR26" s="263"/>
      <c r="GMS26" s="263"/>
      <c r="GMT26" s="263"/>
      <c r="GMU26" s="263"/>
      <c r="GMV26" s="263"/>
      <c r="GMW26" s="263"/>
      <c r="GMX26" s="263"/>
      <c r="GMY26" s="263"/>
      <c r="GMZ26" s="263"/>
      <c r="GNA26" s="263"/>
      <c r="GNB26" s="263"/>
      <c r="GNC26" s="263"/>
      <c r="GND26" s="263"/>
      <c r="GNE26" s="263"/>
      <c r="GNF26" s="263"/>
      <c r="GNG26" s="263"/>
      <c r="GNH26" s="263"/>
      <c r="GNI26" s="263"/>
      <c r="GNJ26" s="263"/>
      <c r="GNK26" s="263"/>
      <c r="GNL26" s="263"/>
      <c r="GNM26" s="263"/>
      <c r="GNN26" s="263"/>
      <c r="GNO26" s="263"/>
      <c r="GNP26" s="263"/>
      <c r="GNQ26" s="263"/>
      <c r="GNR26" s="263"/>
      <c r="GNS26" s="263"/>
      <c r="GNT26" s="263"/>
      <c r="GNU26" s="263"/>
      <c r="GNV26" s="263"/>
      <c r="GNW26" s="263"/>
      <c r="GNX26" s="263"/>
      <c r="GNY26" s="263"/>
      <c r="GNZ26" s="263"/>
      <c r="GOA26" s="263"/>
      <c r="GOB26" s="263"/>
      <c r="GOC26" s="263"/>
      <c r="GOD26" s="263"/>
      <c r="GOE26" s="263"/>
      <c r="GOF26" s="263"/>
      <c r="GOG26" s="263"/>
      <c r="GOH26" s="263"/>
      <c r="GOI26" s="263"/>
      <c r="GOJ26" s="263"/>
      <c r="GOK26" s="263"/>
      <c r="GOL26" s="263"/>
      <c r="GOM26" s="263"/>
      <c r="GON26" s="263"/>
      <c r="GOO26" s="263"/>
      <c r="GOP26" s="263"/>
      <c r="GOQ26" s="263"/>
      <c r="GOR26" s="263"/>
      <c r="GOS26" s="263"/>
      <c r="GOT26" s="263"/>
      <c r="GOU26" s="263"/>
      <c r="GOV26" s="263"/>
      <c r="GOW26" s="263"/>
      <c r="GOX26" s="263"/>
      <c r="GOY26" s="263"/>
      <c r="GOZ26" s="263"/>
      <c r="GPA26" s="263"/>
      <c r="GPB26" s="263"/>
      <c r="GPC26" s="263"/>
      <c r="GPD26" s="263"/>
      <c r="GPE26" s="263"/>
      <c r="GPF26" s="263"/>
      <c r="GPG26" s="263"/>
      <c r="GPH26" s="263"/>
      <c r="GPI26" s="263"/>
      <c r="GPJ26" s="263"/>
      <c r="GPK26" s="263"/>
      <c r="GPL26" s="263"/>
      <c r="GPM26" s="263"/>
      <c r="GPN26" s="263"/>
      <c r="GPO26" s="263"/>
      <c r="GPP26" s="263"/>
      <c r="GPQ26" s="263"/>
      <c r="GPR26" s="263"/>
      <c r="GPS26" s="263"/>
      <c r="GPT26" s="263"/>
      <c r="GPU26" s="263"/>
      <c r="GPV26" s="263"/>
      <c r="GPW26" s="263"/>
      <c r="GPX26" s="263"/>
      <c r="GPY26" s="263"/>
      <c r="GPZ26" s="263"/>
      <c r="GQA26" s="263"/>
      <c r="GQB26" s="263"/>
      <c r="GQC26" s="263"/>
      <c r="GQD26" s="263"/>
      <c r="GQE26" s="263"/>
      <c r="GQF26" s="263"/>
      <c r="GQG26" s="263"/>
      <c r="GQH26" s="263"/>
      <c r="GQI26" s="263"/>
      <c r="GQJ26" s="263"/>
      <c r="GQK26" s="263"/>
      <c r="GQL26" s="263"/>
      <c r="GQM26" s="263"/>
      <c r="GQN26" s="263"/>
      <c r="GQO26" s="263"/>
      <c r="GQP26" s="263"/>
      <c r="GQQ26" s="263"/>
      <c r="GQR26" s="263"/>
      <c r="GQS26" s="263"/>
      <c r="GQT26" s="263"/>
      <c r="GQU26" s="263"/>
      <c r="GQV26" s="263"/>
      <c r="GQW26" s="263"/>
      <c r="GQX26" s="263"/>
      <c r="GQY26" s="263"/>
      <c r="GQZ26" s="263"/>
      <c r="GRA26" s="263"/>
      <c r="GRB26" s="263"/>
      <c r="GRC26" s="263"/>
      <c r="GRD26" s="263"/>
      <c r="GRE26" s="263"/>
      <c r="GRF26" s="263"/>
      <c r="GRG26" s="263"/>
      <c r="GRH26" s="263"/>
      <c r="GRI26" s="263"/>
      <c r="GRJ26" s="263"/>
      <c r="GRK26" s="263"/>
      <c r="GRL26" s="263"/>
      <c r="GRM26" s="263"/>
      <c r="GRN26" s="263"/>
      <c r="GRO26" s="263"/>
      <c r="GRP26" s="263"/>
      <c r="GRQ26" s="263"/>
      <c r="GRR26" s="263"/>
      <c r="GRS26" s="263"/>
      <c r="GRT26" s="263"/>
      <c r="GRU26" s="263"/>
      <c r="GRV26" s="263"/>
      <c r="GRW26" s="263"/>
      <c r="GRX26" s="263"/>
      <c r="GRY26" s="263"/>
      <c r="GRZ26" s="263"/>
      <c r="GSA26" s="263"/>
      <c r="GSB26" s="263"/>
      <c r="GSC26" s="263"/>
      <c r="GSD26" s="263"/>
      <c r="GSE26" s="263"/>
      <c r="GSF26" s="263"/>
      <c r="GSG26" s="263"/>
      <c r="GSH26" s="263"/>
      <c r="GSI26" s="263"/>
      <c r="GSJ26" s="263"/>
      <c r="GSK26" s="263"/>
      <c r="GSL26" s="263"/>
      <c r="GSM26" s="263"/>
      <c r="GSN26" s="263"/>
      <c r="GSO26" s="263"/>
      <c r="GSP26" s="263"/>
      <c r="GSQ26" s="263"/>
      <c r="GSR26" s="263"/>
      <c r="GSS26" s="263"/>
      <c r="GST26" s="263"/>
      <c r="GSU26" s="263"/>
      <c r="GSV26" s="263"/>
      <c r="GSW26" s="263"/>
      <c r="GSX26" s="263"/>
      <c r="GSY26" s="263"/>
      <c r="GSZ26" s="263"/>
      <c r="GTA26" s="263"/>
      <c r="GTB26" s="263"/>
      <c r="GTC26" s="263"/>
      <c r="GTD26" s="263"/>
      <c r="GTE26" s="263"/>
      <c r="GTF26" s="263"/>
      <c r="GTG26" s="263"/>
      <c r="GTH26" s="263"/>
      <c r="GTI26" s="263"/>
      <c r="GTJ26" s="263"/>
      <c r="GTK26" s="263"/>
      <c r="GTL26" s="263"/>
      <c r="GTM26" s="263"/>
      <c r="GTN26" s="263"/>
      <c r="GTO26" s="263"/>
      <c r="GTP26" s="263"/>
      <c r="GTQ26" s="263"/>
      <c r="GTR26" s="263"/>
      <c r="GTS26" s="263"/>
      <c r="GTT26" s="263"/>
      <c r="GTU26" s="263"/>
      <c r="GTV26" s="263"/>
      <c r="GTW26" s="263"/>
      <c r="GTX26" s="263"/>
      <c r="GTY26" s="263"/>
      <c r="GTZ26" s="263"/>
      <c r="GUA26" s="263"/>
      <c r="GUB26" s="263"/>
      <c r="GUC26" s="263"/>
      <c r="GUD26" s="263"/>
      <c r="GUE26" s="263"/>
      <c r="GUF26" s="263"/>
      <c r="GUG26" s="263"/>
      <c r="GUH26" s="263"/>
      <c r="GUI26" s="263"/>
      <c r="GUJ26" s="263"/>
      <c r="GUK26" s="263"/>
      <c r="GUL26" s="263"/>
      <c r="GUM26" s="263"/>
      <c r="GUN26" s="263"/>
      <c r="GUO26" s="263"/>
      <c r="GUP26" s="263"/>
      <c r="GUQ26" s="263"/>
      <c r="GUR26" s="263"/>
      <c r="GUS26" s="263"/>
      <c r="GUT26" s="263"/>
      <c r="GUU26" s="263"/>
      <c r="GUV26" s="263"/>
      <c r="GUW26" s="263"/>
      <c r="GUX26" s="263"/>
      <c r="GUY26" s="263"/>
      <c r="GUZ26" s="263"/>
      <c r="GVA26" s="263"/>
      <c r="GVB26" s="263"/>
      <c r="GVC26" s="263"/>
      <c r="GVD26" s="263"/>
      <c r="GVE26" s="263"/>
      <c r="GVF26" s="263"/>
      <c r="GVG26" s="263"/>
      <c r="GVH26" s="263"/>
      <c r="GVI26" s="263"/>
      <c r="GVJ26" s="263"/>
      <c r="GVK26" s="263"/>
      <c r="GVL26" s="263"/>
      <c r="GVM26" s="263"/>
      <c r="GVN26" s="263"/>
      <c r="GVO26" s="263"/>
      <c r="GVP26" s="263"/>
      <c r="GVQ26" s="263"/>
      <c r="GVR26" s="263"/>
      <c r="GVS26" s="263"/>
      <c r="GVT26" s="263"/>
      <c r="GVU26" s="263"/>
      <c r="GVV26" s="263"/>
      <c r="GVW26" s="263"/>
      <c r="GVX26" s="263"/>
      <c r="GVY26" s="263"/>
      <c r="GVZ26" s="263"/>
      <c r="GWA26" s="263"/>
      <c r="GWB26" s="263"/>
      <c r="GWC26" s="263"/>
      <c r="GWD26" s="263"/>
      <c r="GWE26" s="263"/>
      <c r="GWF26" s="263"/>
      <c r="GWG26" s="263"/>
      <c r="GWH26" s="263"/>
      <c r="GWI26" s="263"/>
      <c r="GWJ26" s="263"/>
      <c r="GWK26" s="263"/>
      <c r="GWL26" s="263"/>
      <c r="GWM26" s="263"/>
      <c r="GWN26" s="263"/>
      <c r="GWO26" s="263"/>
      <c r="GWP26" s="263"/>
      <c r="GWQ26" s="263"/>
      <c r="GWR26" s="263"/>
      <c r="GWS26" s="263"/>
      <c r="GWT26" s="263"/>
      <c r="GWU26" s="263"/>
      <c r="GWV26" s="263"/>
      <c r="GWW26" s="263"/>
      <c r="GWX26" s="263"/>
      <c r="GWY26" s="263"/>
      <c r="GWZ26" s="263"/>
      <c r="GXA26" s="263"/>
      <c r="GXB26" s="263"/>
      <c r="GXC26" s="263"/>
      <c r="GXD26" s="263"/>
      <c r="GXE26" s="263"/>
      <c r="GXF26" s="263"/>
      <c r="GXG26" s="263"/>
      <c r="GXH26" s="263"/>
      <c r="GXI26" s="263"/>
      <c r="GXJ26" s="263"/>
      <c r="GXK26" s="263"/>
      <c r="GXL26" s="263"/>
      <c r="GXM26" s="263"/>
      <c r="GXN26" s="263"/>
      <c r="GXO26" s="263"/>
      <c r="GXP26" s="263"/>
      <c r="GXQ26" s="263"/>
      <c r="GXR26" s="263"/>
      <c r="GXS26" s="263"/>
      <c r="GXT26" s="263"/>
      <c r="GXU26" s="263"/>
      <c r="GXV26" s="263"/>
      <c r="GXW26" s="263"/>
      <c r="GXX26" s="263"/>
      <c r="GXY26" s="263"/>
      <c r="GXZ26" s="263"/>
      <c r="GYA26" s="263"/>
      <c r="GYB26" s="263"/>
      <c r="GYC26" s="263"/>
      <c r="GYD26" s="263"/>
      <c r="GYE26" s="263"/>
      <c r="GYF26" s="263"/>
      <c r="GYG26" s="263"/>
      <c r="GYH26" s="263"/>
      <c r="GYI26" s="263"/>
      <c r="GYJ26" s="263"/>
      <c r="GYK26" s="263"/>
      <c r="GYL26" s="263"/>
      <c r="GYM26" s="263"/>
      <c r="GYN26" s="263"/>
      <c r="GYO26" s="263"/>
      <c r="GYP26" s="263"/>
      <c r="GYQ26" s="263"/>
      <c r="GYR26" s="263"/>
      <c r="GYS26" s="263"/>
      <c r="GYT26" s="263"/>
      <c r="GYU26" s="263"/>
      <c r="GYV26" s="263"/>
      <c r="GYW26" s="263"/>
      <c r="GYX26" s="263"/>
      <c r="GYY26" s="263"/>
      <c r="GYZ26" s="263"/>
      <c r="GZA26" s="263"/>
      <c r="GZB26" s="263"/>
      <c r="GZC26" s="263"/>
      <c r="GZD26" s="263"/>
      <c r="GZE26" s="263"/>
      <c r="GZF26" s="263"/>
      <c r="GZG26" s="263"/>
      <c r="GZH26" s="263"/>
      <c r="GZI26" s="263"/>
      <c r="GZJ26" s="263"/>
      <c r="GZK26" s="263"/>
      <c r="GZL26" s="263"/>
      <c r="GZM26" s="263"/>
      <c r="GZN26" s="263"/>
      <c r="GZO26" s="263"/>
      <c r="GZP26" s="263"/>
      <c r="GZQ26" s="263"/>
      <c r="GZR26" s="263"/>
      <c r="GZS26" s="263"/>
      <c r="GZT26" s="263"/>
      <c r="GZU26" s="263"/>
      <c r="GZV26" s="263"/>
      <c r="GZW26" s="263"/>
      <c r="GZX26" s="263"/>
      <c r="GZY26" s="263"/>
      <c r="GZZ26" s="263"/>
      <c r="HAA26" s="263"/>
      <c r="HAB26" s="263"/>
      <c r="HAC26" s="263"/>
      <c r="HAD26" s="263"/>
      <c r="HAE26" s="263"/>
      <c r="HAF26" s="263"/>
      <c r="HAG26" s="263"/>
      <c r="HAH26" s="263"/>
      <c r="HAI26" s="263"/>
      <c r="HAJ26" s="263"/>
      <c r="HAK26" s="263"/>
      <c r="HAL26" s="263"/>
      <c r="HAM26" s="263"/>
      <c r="HAN26" s="263"/>
      <c r="HAO26" s="263"/>
      <c r="HAP26" s="263"/>
      <c r="HAQ26" s="263"/>
      <c r="HAR26" s="263"/>
      <c r="HAS26" s="263"/>
      <c r="HAT26" s="263"/>
      <c r="HAU26" s="263"/>
      <c r="HAV26" s="263"/>
      <c r="HAW26" s="263"/>
      <c r="HAX26" s="263"/>
      <c r="HAY26" s="263"/>
      <c r="HAZ26" s="263"/>
      <c r="HBA26" s="263"/>
      <c r="HBB26" s="263"/>
      <c r="HBC26" s="263"/>
      <c r="HBD26" s="263"/>
      <c r="HBE26" s="263"/>
      <c r="HBF26" s="263"/>
      <c r="HBG26" s="263"/>
      <c r="HBH26" s="263"/>
      <c r="HBI26" s="263"/>
      <c r="HBJ26" s="263"/>
      <c r="HBK26" s="263"/>
      <c r="HBL26" s="263"/>
      <c r="HBM26" s="263"/>
      <c r="HBN26" s="263"/>
      <c r="HBO26" s="263"/>
      <c r="HBP26" s="263"/>
      <c r="HBQ26" s="263"/>
      <c r="HBR26" s="263"/>
      <c r="HBS26" s="263"/>
      <c r="HBT26" s="263"/>
      <c r="HBU26" s="263"/>
      <c r="HBV26" s="263"/>
      <c r="HBW26" s="263"/>
      <c r="HBX26" s="263"/>
      <c r="HBY26" s="263"/>
      <c r="HBZ26" s="263"/>
      <c r="HCA26" s="263"/>
      <c r="HCB26" s="263"/>
      <c r="HCC26" s="263"/>
      <c r="HCD26" s="263"/>
      <c r="HCE26" s="263"/>
      <c r="HCF26" s="263"/>
      <c r="HCG26" s="263"/>
      <c r="HCH26" s="263"/>
      <c r="HCI26" s="263"/>
      <c r="HCJ26" s="263"/>
      <c r="HCK26" s="263"/>
      <c r="HCL26" s="263"/>
      <c r="HCM26" s="263"/>
      <c r="HCN26" s="263"/>
      <c r="HCO26" s="263"/>
      <c r="HCP26" s="263"/>
      <c r="HCQ26" s="263"/>
      <c r="HCR26" s="263"/>
      <c r="HCS26" s="263"/>
      <c r="HCT26" s="263"/>
      <c r="HCU26" s="263"/>
      <c r="HCV26" s="263"/>
      <c r="HCW26" s="263"/>
      <c r="HCX26" s="263"/>
      <c r="HCY26" s="263"/>
      <c r="HCZ26" s="263"/>
      <c r="HDA26" s="263"/>
      <c r="HDB26" s="263"/>
      <c r="HDC26" s="263"/>
      <c r="HDD26" s="263"/>
      <c r="HDE26" s="263"/>
      <c r="HDF26" s="263"/>
      <c r="HDG26" s="263"/>
      <c r="HDH26" s="263"/>
      <c r="HDI26" s="263"/>
      <c r="HDJ26" s="263"/>
      <c r="HDK26" s="263"/>
      <c r="HDL26" s="263"/>
      <c r="HDM26" s="263"/>
      <c r="HDN26" s="263"/>
      <c r="HDO26" s="263"/>
      <c r="HDP26" s="263"/>
      <c r="HDQ26" s="263"/>
      <c r="HDR26" s="263"/>
      <c r="HDS26" s="263"/>
      <c r="HDT26" s="263"/>
      <c r="HDU26" s="263"/>
      <c r="HDV26" s="263"/>
      <c r="HDW26" s="263"/>
      <c r="HDX26" s="263"/>
      <c r="HDY26" s="263"/>
      <c r="HDZ26" s="263"/>
      <c r="HEA26" s="263"/>
      <c r="HEB26" s="263"/>
      <c r="HEC26" s="263"/>
      <c r="HED26" s="263"/>
      <c r="HEE26" s="263"/>
      <c r="HEF26" s="263"/>
      <c r="HEG26" s="263"/>
      <c r="HEH26" s="263"/>
      <c r="HEI26" s="263"/>
      <c r="HEJ26" s="263"/>
      <c r="HEK26" s="263"/>
      <c r="HEL26" s="263"/>
      <c r="HEM26" s="263"/>
      <c r="HEN26" s="263"/>
      <c r="HEO26" s="263"/>
      <c r="HEP26" s="263"/>
      <c r="HEQ26" s="263"/>
      <c r="HER26" s="263"/>
      <c r="HES26" s="263"/>
      <c r="HET26" s="263"/>
      <c r="HEU26" s="263"/>
      <c r="HEV26" s="263"/>
      <c r="HEW26" s="263"/>
      <c r="HEX26" s="263"/>
      <c r="HEY26" s="263"/>
      <c r="HEZ26" s="263"/>
      <c r="HFA26" s="263"/>
      <c r="HFB26" s="263"/>
      <c r="HFC26" s="263"/>
      <c r="HFD26" s="263"/>
      <c r="HFE26" s="263"/>
      <c r="HFF26" s="263"/>
      <c r="HFG26" s="263"/>
      <c r="HFH26" s="263"/>
      <c r="HFI26" s="263"/>
      <c r="HFJ26" s="263"/>
      <c r="HFK26" s="263"/>
      <c r="HFL26" s="263"/>
      <c r="HFM26" s="263"/>
      <c r="HFN26" s="263"/>
      <c r="HFO26" s="263"/>
      <c r="HFP26" s="263"/>
      <c r="HFQ26" s="263"/>
      <c r="HFR26" s="263"/>
      <c r="HFS26" s="263"/>
      <c r="HFT26" s="263"/>
      <c r="HFU26" s="263"/>
      <c r="HFV26" s="263"/>
      <c r="HFW26" s="263"/>
      <c r="HFX26" s="263"/>
      <c r="HFY26" s="263"/>
      <c r="HFZ26" s="263"/>
      <c r="HGA26" s="263"/>
      <c r="HGB26" s="263"/>
      <c r="HGC26" s="263"/>
      <c r="HGD26" s="263"/>
      <c r="HGE26" s="263"/>
      <c r="HGF26" s="263"/>
      <c r="HGG26" s="263"/>
      <c r="HGH26" s="263"/>
      <c r="HGI26" s="263"/>
      <c r="HGJ26" s="263"/>
      <c r="HGK26" s="263"/>
      <c r="HGL26" s="263"/>
      <c r="HGM26" s="263"/>
      <c r="HGN26" s="263"/>
      <c r="HGO26" s="263"/>
      <c r="HGP26" s="263"/>
      <c r="HGQ26" s="263"/>
      <c r="HGR26" s="263"/>
      <c r="HGS26" s="263"/>
      <c r="HGT26" s="263"/>
      <c r="HGU26" s="263"/>
      <c r="HGV26" s="263"/>
      <c r="HGW26" s="263"/>
      <c r="HGX26" s="263"/>
      <c r="HGY26" s="263"/>
      <c r="HGZ26" s="263"/>
      <c r="HHA26" s="263"/>
      <c r="HHB26" s="263"/>
      <c r="HHC26" s="263"/>
      <c r="HHD26" s="263"/>
      <c r="HHE26" s="263"/>
      <c r="HHF26" s="263"/>
      <c r="HHG26" s="263"/>
      <c r="HHH26" s="263"/>
      <c r="HHI26" s="263"/>
      <c r="HHJ26" s="263"/>
      <c r="HHK26" s="263"/>
      <c r="HHL26" s="263"/>
      <c r="HHM26" s="263"/>
      <c r="HHN26" s="263"/>
      <c r="HHO26" s="263"/>
      <c r="HHP26" s="263"/>
      <c r="HHQ26" s="263"/>
      <c r="HHR26" s="263"/>
      <c r="HHS26" s="263"/>
      <c r="HHT26" s="263"/>
      <c r="HHU26" s="263"/>
      <c r="HHV26" s="263"/>
      <c r="HHW26" s="263"/>
      <c r="HHX26" s="263"/>
      <c r="HHY26" s="263"/>
      <c r="HHZ26" s="263"/>
      <c r="HIA26" s="263"/>
      <c r="HIB26" s="263"/>
      <c r="HIC26" s="263"/>
      <c r="HID26" s="263"/>
      <c r="HIE26" s="263"/>
      <c r="HIF26" s="263"/>
      <c r="HIG26" s="263"/>
      <c r="HIH26" s="263"/>
      <c r="HII26" s="263"/>
      <c r="HIJ26" s="263"/>
      <c r="HIK26" s="263"/>
      <c r="HIL26" s="263"/>
      <c r="HIM26" s="263"/>
      <c r="HIN26" s="263"/>
      <c r="HIO26" s="263"/>
      <c r="HIP26" s="263"/>
      <c r="HIQ26" s="263"/>
      <c r="HIR26" s="263"/>
      <c r="HIS26" s="263"/>
      <c r="HIT26" s="263"/>
      <c r="HIU26" s="263"/>
      <c r="HIV26" s="263"/>
      <c r="HIW26" s="263"/>
      <c r="HIX26" s="263"/>
      <c r="HIY26" s="263"/>
      <c r="HIZ26" s="263"/>
      <c r="HJA26" s="263"/>
      <c r="HJB26" s="263"/>
      <c r="HJC26" s="263"/>
      <c r="HJD26" s="263"/>
      <c r="HJE26" s="263"/>
      <c r="HJF26" s="263"/>
      <c r="HJG26" s="263"/>
      <c r="HJH26" s="263"/>
      <c r="HJI26" s="263"/>
      <c r="HJJ26" s="263"/>
      <c r="HJK26" s="263"/>
      <c r="HJL26" s="263"/>
      <c r="HJM26" s="263"/>
      <c r="HJN26" s="263"/>
      <c r="HJO26" s="263"/>
      <c r="HJP26" s="263"/>
      <c r="HJQ26" s="263"/>
      <c r="HJR26" s="263"/>
      <c r="HJS26" s="263"/>
      <c r="HJT26" s="263"/>
      <c r="HJU26" s="263"/>
      <c r="HJV26" s="263"/>
      <c r="HJW26" s="263"/>
      <c r="HJX26" s="263"/>
      <c r="HJY26" s="263"/>
      <c r="HJZ26" s="263"/>
      <c r="HKA26" s="263"/>
      <c r="HKB26" s="263"/>
      <c r="HKC26" s="263"/>
      <c r="HKD26" s="263"/>
      <c r="HKE26" s="263"/>
      <c r="HKF26" s="263"/>
      <c r="HKG26" s="263"/>
      <c r="HKH26" s="263"/>
      <c r="HKI26" s="263"/>
      <c r="HKJ26" s="263"/>
      <c r="HKK26" s="263"/>
      <c r="HKL26" s="263"/>
      <c r="HKM26" s="263"/>
      <c r="HKN26" s="263"/>
      <c r="HKO26" s="263"/>
      <c r="HKP26" s="263"/>
      <c r="HKQ26" s="263"/>
      <c r="HKR26" s="263"/>
      <c r="HKS26" s="263"/>
      <c r="HKT26" s="263"/>
      <c r="HKU26" s="263"/>
      <c r="HKV26" s="263"/>
      <c r="HKW26" s="263"/>
      <c r="HKX26" s="263"/>
      <c r="HKY26" s="263"/>
      <c r="HKZ26" s="263"/>
      <c r="HLA26" s="263"/>
      <c r="HLB26" s="263"/>
      <c r="HLC26" s="263"/>
      <c r="HLD26" s="263"/>
      <c r="HLE26" s="263"/>
      <c r="HLF26" s="263"/>
      <c r="HLG26" s="263"/>
      <c r="HLH26" s="263"/>
      <c r="HLI26" s="263"/>
      <c r="HLJ26" s="263"/>
      <c r="HLK26" s="263"/>
      <c r="HLL26" s="263"/>
      <c r="HLM26" s="263"/>
      <c r="HLN26" s="263"/>
      <c r="HLO26" s="263"/>
      <c r="HLP26" s="263"/>
      <c r="HLQ26" s="263"/>
      <c r="HLR26" s="263"/>
      <c r="HLS26" s="263"/>
      <c r="HLT26" s="263"/>
      <c r="HLU26" s="263"/>
      <c r="HLV26" s="263"/>
      <c r="HLW26" s="263"/>
      <c r="HLX26" s="263"/>
      <c r="HLY26" s="263"/>
      <c r="HLZ26" s="263"/>
      <c r="HMA26" s="263"/>
      <c r="HMB26" s="263"/>
      <c r="HMC26" s="263"/>
      <c r="HMD26" s="263"/>
      <c r="HME26" s="263"/>
      <c r="HMF26" s="263"/>
      <c r="HMG26" s="263"/>
      <c r="HMH26" s="263"/>
      <c r="HMI26" s="263"/>
      <c r="HMJ26" s="263"/>
      <c r="HMK26" s="263"/>
      <c r="HML26" s="263"/>
      <c r="HMM26" s="263"/>
      <c r="HMN26" s="263"/>
      <c r="HMO26" s="263"/>
      <c r="HMP26" s="263"/>
      <c r="HMQ26" s="263"/>
      <c r="HMR26" s="263"/>
      <c r="HMS26" s="263"/>
      <c r="HMT26" s="263"/>
      <c r="HMU26" s="263"/>
      <c r="HMV26" s="263"/>
      <c r="HMW26" s="263"/>
      <c r="HMX26" s="263"/>
      <c r="HMY26" s="263"/>
      <c r="HMZ26" s="263"/>
      <c r="HNA26" s="263"/>
      <c r="HNB26" s="263"/>
      <c r="HNC26" s="263"/>
      <c r="HND26" s="263"/>
      <c r="HNE26" s="263"/>
      <c r="HNF26" s="263"/>
      <c r="HNG26" s="263"/>
      <c r="HNH26" s="263"/>
      <c r="HNI26" s="263"/>
      <c r="HNJ26" s="263"/>
      <c r="HNK26" s="263"/>
      <c r="HNL26" s="263"/>
      <c r="HNM26" s="263"/>
      <c r="HNN26" s="263"/>
      <c r="HNO26" s="263"/>
      <c r="HNP26" s="263"/>
      <c r="HNQ26" s="263"/>
      <c r="HNR26" s="263"/>
      <c r="HNS26" s="263"/>
      <c r="HNT26" s="263"/>
      <c r="HNU26" s="263"/>
      <c r="HNV26" s="263"/>
      <c r="HNW26" s="263"/>
      <c r="HNX26" s="263"/>
      <c r="HNY26" s="263"/>
      <c r="HNZ26" s="263"/>
      <c r="HOA26" s="263"/>
      <c r="HOB26" s="263"/>
      <c r="HOC26" s="263"/>
      <c r="HOD26" s="263"/>
      <c r="HOE26" s="263"/>
      <c r="HOF26" s="263"/>
      <c r="HOG26" s="263"/>
      <c r="HOH26" s="263"/>
      <c r="HOI26" s="263"/>
      <c r="HOJ26" s="263"/>
      <c r="HOK26" s="263"/>
      <c r="HOL26" s="263"/>
      <c r="HOM26" s="263"/>
      <c r="HON26" s="263"/>
      <c r="HOO26" s="263"/>
      <c r="HOP26" s="263"/>
      <c r="HOQ26" s="263"/>
      <c r="HOR26" s="263"/>
      <c r="HOS26" s="263"/>
      <c r="HOT26" s="263"/>
      <c r="HOU26" s="263"/>
      <c r="HOV26" s="263"/>
      <c r="HOW26" s="263"/>
      <c r="HOX26" s="263"/>
      <c r="HOY26" s="263"/>
      <c r="HOZ26" s="263"/>
      <c r="HPA26" s="263"/>
      <c r="HPB26" s="263"/>
      <c r="HPC26" s="263"/>
      <c r="HPD26" s="263"/>
      <c r="HPE26" s="263"/>
      <c r="HPF26" s="263"/>
      <c r="HPG26" s="263"/>
      <c r="HPH26" s="263"/>
      <c r="HPI26" s="263"/>
      <c r="HPJ26" s="263"/>
      <c r="HPK26" s="263"/>
      <c r="HPL26" s="263"/>
      <c r="HPM26" s="263"/>
      <c r="HPN26" s="263"/>
      <c r="HPO26" s="263"/>
      <c r="HPP26" s="263"/>
      <c r="HPQ26" s="263"/>
      <c r="HPR26" s="263"/>
      <c r="HPS26" s="263"/>
      <c r="HPT26" s="263"/>
      <c r="HPU26" s="263"/>
      <c r="HPV26" s="263"/>
      <c r="HPW26" s="263"/>
      <c r="HPX26" s="263"/>
      <c r="HPY26" s="263"/>
      <c r="HPZ26" s="263"/>
      <c r="HQA26" s="263"/>
      <c r="HQB26" s="263"/>
      <c r="HQC26" s="263"/>
      <c r="HQD26" s="263"/>
      <c r="HQE26" s="263"/>
      <c r="HQF26" s="263"/>
      <c r="HQG26" s="263"/>
      <c r="HQH26" s="263"/>
      <c r="HQI26" s="263"/>
      <c r="HQJ26" s="263"/>
      <c r="HQK26" s="263"/>
      <c r="HQL26" s="263"/>
      <c r="HQM26" s="263"/>
      <c r="HQN26" s="263"/>
      <c r="HQO26" s="263"/>
      <c r="HQP26" s="263"/>
      <c r="HQQ26" s="263"/>
      <c r="HQR26" s="263"/>
      <c r="HQS26" s="263"/>
      <c r="HQT26" s="263"/>
      <c r="HQU26" s="263"/>
      <c r="HQV26" s="263"/>
      <c r="HQW26" s="263"/>
      <c r="HQX26" s="263"/>
      <c r="HQY26" s="263"/>
      <c r="HQZ26" s="263"/>
      <c r="HRA26" s="263"/>
      <c r="HRB26" s="263"/>
      <c r="HRC26" s="263"/>
      <c r="HRD26" s="263"/>
      <c r="HRE26" s="263"/>
      <c r="HRF26" s="263"/>
      <c r="HRG26" s="263"/>
      <c r="HRH26" s="263"/>
      <c r="HRI26" s="263"/>
      <c r="HRJ26" s="263"/>
      <c r="HRK26" s="263"/>
      <c r="HRL26" s="263"/>
      <c r="HRM26" s="263"/>
      <c r="HRN26" s="263"/>
      <c r="HRO26" s="263"/>
      <c r="HRP26" s="263"/>
      <c r="HRQ26" s="263"/>
      <c r="HRR26" s="263"/>
      <c r="HRS26" s="263"/>
      <c r="HRT26" s="263"/>
      <c r="HRU26" s="263"/>
      <c r="HRV26" s="263"/>
      <c r="HRW26" s="263"/>
      <c r="HRX26" s="263"/>
      <c r="HRY26" s="263"/>
      <c r="HRZ26" s="263"/>
      <c r="HSA26" s="263"/>
      <c r="HSB26" s="263"/>
      <c r="HSC26" s="263"/>
      <c r="HSD26" s="263"/>
      <c r="HSE26" s="263"/>
      <c r="HSF26" s="263"/>
      <c r="HSG26" s="263"/>
      <c r="HSH26" s="263"/>
      <c r="HSI26" s="263"/>
      <c r="HSJ26" s="263"/>
      <c r="HSK26" s="263"/>
      <c r="HSL26" s="263"/>
      <c r="HSM26" s="263"/>
      <c r="HSN26" s="263"/>
      <c r="HSO26" s="263"/>
      <c r="HSP26" s="263"/>
      <c r="HSQ26" s="263"/>
      <c r="HSR26" s="263"/>
      <c r="HSS26" s="263"/>
      <c r="HST26" s="263"/>
      <c r="HSU26" s="263"/>
      <c r="HSV26" s="263"/>
      <c r="HSW26" s="263"/>
      <c r="HSX26" s="263"/>
      <c r="HSY26" s="263"/>
      <c r="HSZ26" s="263"/>
      <c r="HTA26" s="263"/>
      <c r="HTB26" s="263"/>
      <c r="HTC26" s="263"/>
      <c r="HTD26" s="263"/>
      <c r="HTE26" s="263"/>
      <c r="HTF26" s="263"/>
      <c r="HTG26" s="263"/>
      <c r="HTH26" s="263"/>
      <c r="HTI26" s="263"/>
      <c r="HTJ26" s="263"/>
      <c r="HTK26" s="263"/>
      <c r="HTL26" s="263"/>
      <c r="HTM26" s="263"/>
      <c r="HTN26" s="263"/>
      <c r="HTO26" s="263"/>
      <c r="HTP26" s="263"/>
      <c r="HTQ26" s="263"/>
      <c r="HTR26" s="263"/>
      <c r="HTS26" s="263"/>
      <c r="HTT26" s="263"/>
      <c r="HTU26" s="263"/>
      <c r="HTV26" s="263"/>
      <c r="HTW26" s="263"/>
      <c r="HTX26" s="263"/>
      <c r="HTY26" s="263"/>
      <c r="HTZ26" s="263"/>
      <c r="HUA26" s="263"/>
      <c r="HUB26" s="263"/>
      <c r="HUC26" s="263"/>
      <c r="HUD26" s="263"/>
      <c r="HUE26" s="263"/>
      <c r="HUF26" s="263"/>
      <c r="HUG26" s="263"/>
      <c r="HUH26" s="263"/>
      <c r="HUI26" s="263"/>
      <c r="HUJ26" s="263"/>
      <c r="HUK26" s="263"/>
      <c r="HUL26" s="263"/>
      <c r="HUM26" s="263"/>
      <c r="HUN26" s="263"/>
      <c r="HUO26" s="263"/>
      <c r="HUP26" s="263"/>
      <c r="HUQ26" s="263"/>
      <c r="HUR26" s="263"/>
      <c r="HUS26" s="263"/>
      <c r="HUT26" s="263"/>
      <c r="HUU26" s="263"/>
      <c r="HUV26" s="263"/>
      <c r="HUW26" s="263"/>
      <c r="HUX26" s="263"/>
      <c r="HUY26" s="263"/>
      <c r="HUZ26" s="263"/>
      <c r="HVA26" s="263"/>
      <c r="HVB26" s="263"/>
      <c r="HVC26" s="263"/>
      <c r="HVD26" s="263"/>
      <c r="HVE26" s="263"/>
      <c r="HVF26" s="263"/>
      <c r="HVG26" s="263"/>
      <c r="HVH26" s="263"/>
      <c r="HVI26" s="263"/>
      <c r="HVJ26" s="263"/>
      <c r="HVK26" s="263"/>
      <c r="HVL26" s="263"/>
      <c r="HVM26" s="263"/>
      <c r="HVN26" s="263"/>
      <c r="HVO26" s="263"/>
      <c r="HVP26" s="263"/>
      <c r="HVQ26" s="263"/>
      <c r="HVR26" s="263"/>
      <c r="HVS26" s="263"/>
      <c r="HVT26" s="263"/>
      <c r="HVU26" s="263"/>
      <c r="HVV26" s="263"/>
      <c r="HVW26" s="263"/>
      <c r="HVX26" s="263"/>
      <c r="HVY26" s="263"/>
      <c r="HVZ26" s="263"/>
      <c r="HWA26" s="263"/>
      <c r="HWB26" s="263"/>
      <c r="HWC26" s="263"/>
      <c r="HWD26" s="263"/>
      <c r="HWE26" s="263"/>
      <c r="HWF26" s="263"/>
      <c r="HWG26" s="263"/>
      <c r="HWH26" s="263"/>
      <c r="HWI26" s="263"/>
      <c r="HWJ26" s="263"/>
      <c r="HWK26" s="263"/>
      <c r="HWL26" s="263"/>
      <c r="HWM26" s="263"/>
      <c r="HWN26" s="263"/>
      <c r="HWO26" s="263"/>
      <c r="HWP26" s="263"/>
      <c r="HWQ26" s="263"/>
      <c r="HWR26" s="263"/>
      <c r="HWS26" s="263"/>
      <c r="HWT26" s="263"/>
      <c r="HWU26" s="263"/>
      <c r="HWV26" s="263"/>
      <c r="HWW26" s="263"/>
      <c r="HWX26" s="263"/>
      <c r="HWY26" s="263"/>
      <c r="HWZ26" s="263"/>
      <c r="HXA26" s="263"/>
      <c r="HXB26" s="263"/>
      <c r="HXC26" s="263"/>
      <c r="HXD26" s="263"/>
      <c r="HXE26" s="263"/>
      <c r="HXF26" s="263"/>
      <c r="HXG26" s="263"/>
      <c r="HXH26" s="263"/>
      <c r="HXI26" s="263"/>
      <c r="HXJ26" s="263"/>
      <c r="HXK26" s="263"/>
      <c r="HXL26" s="263"/>
      <c r="HXM26" s="263"/>
      <c r="HXN26" s="263"/>
      <c r="HXO26" s="263"/>
      <c r="HXP26" s="263"/>
      <c r="HXQ26" s="263"/>
      <c r="HXR26" s="263"/>
      <c r="HXS26" s="263"/>
      <c r="HXT26" s="263"/>
      <c r="HXU26" s="263"/>
      <c r="HXV26" s="263"/>
      <c r="HXW26" s="263"/>
      <c r="HXX26" s="263"/>
      <c r="HXY26" s="263"/>
      <c r="HXZ26" s="263"/>
      <c r="HYA26" s="263"/>
      <c r="HYB26" s="263"/>
      <c r="HYC26" s="263"/>
      <c r="HYD26" s="263"/>
      <c r="HYE26" s="263"/>
      <c r="HYF26" s="263"/>
      <c r="HYG26" s="263"/>
      <c r="HYH26" s="263"/>
      <c r="HYI26" s="263"/>
      <c r="HYJ26" s="263"/>
      <c r="HYK26" s="263"/>
      <c r="HYL26" s="263"/>
      <c r="HYM26" s="263"/>
      <c r="HYN26" s="263"/>
      <c r="HYO26" s="263"/>
      <c r="HYP26" s="263"/>
      <c r="HYQ26" s="263"/>
      <c r="HYR26" s="263"/>
      <c r="HYS26" s="263"/>
      <c r="HYT26" s="263"/>
      <c r="HYU26" s="263"/>
      <c r="HYV26" s="263"/>
      <c r="HYW26" s="263"/>
      <c r="HYX26" s="263"/>
      <c r="HYY26" s="263"/>
      <c r="HYZ26" s="263"/>
      <c r="HZA26" s="263"/>
      <c r="HZB26" s="263"/>
      <c r="HZC26" s="263"/>
      <c r="HZD26" s="263"/>
      <c r="HZE26" s="263"/>
      <c r="HZF26" s="263"/>
      <c r="HZG26" s="263"/>
      <c r="HZH26" s="263"/>
      <c r="HZI26" s="263"/>
      <c r="HZJ26" s="263"/>
      <c r="HZK26" s="263"/>
      <c r="HZL26" s="263"/>
      <c r="HZM26" s="263"/>
      <c r="HZN26" s="263"/>
      <c r="HZO26" s="263"/>
      <c r="HZP26" s="263"/>
      <c r="HZQ26" s="263"/>
      <c r="HZR26" s="263"/>
      <c r="HZS26" s="263"/>
      <c r="HZT26" s="263"/>
      <c r="HZU26" s="263"/>
      <c r="HZV26" s="263"/>
      <c r="HZW26" s="263"/>
      <c r="HZX26" s="263"/>
      <c r="HZY26" s="263"/>
      <c r="HZZ26" s="263"/>
      <c r="IAA26" s="263"/>
      <c r="IAB26" s="263"/>
      <c r="IAC26" s="263"/>
      <c r="IAD26" s="263"/>
      <c r="IAE26" s="263"/>
      <c r="IAF26" s="263"/>
      <c r="IAG26" s="263"/>
      <c r="IAH26" s="263"/>
      <c r="IAI26" s="263"/>
      <c r="IAJ26" s="263"/>
      <c r="IAK26" s="263"/>
      <c r="IAL26" s="263"/>
      <c r="IAM26" s="263"/>
      <c r="IAN26" s="263"/>
      <c r="IAO26" s="263"/>
      <c r="IAP26" s="263"/>
      <c r="IAQ26" s="263"/>
      <c r="IAR26" s="263"/>
      <c r="IAS26" s="263"/>
      <c r="IAT26" s="263"/>
      <c r="IAU26" s="263"/>
      <c r="IAV26" s="263"/>
      <c r="IAW26" s="263"/>
      <c r="IAX26" s="263"/>
      <c r="IAY26" s="263"/>
      <c r="IAZ26" s="263"/>
      <c r="IBA26" s="263"/>
      <c r="IBB26" s="263"/>
      <c r="IBC26" s="263"/>
      <c r="IBD26" s="263"/>
      <c r="IBE26" s="263"/>
      <c r="IBF26" s="263"/>
      <c r="IBG26" s="263"/>
      <c r="IBH26" s="263"/>
      <c r="IBI26" s="263"/>
      <c r="IBJ26" s="263"/>
      <c r="IBK26" s="263"/>
      <c r="IBL26" s="263"/>
      <c r="IBM26" s="263"/>
      <c r="IBN26" s="263"/>
      <c r="IBO26" s="263"/>
      <c r="IBP26" s="263"/>
      <c r="IBQ26" s="263"/>
      <c r="IBR26" s="263"/>
      <c r="IBS26" s="263"/>
      <c r="IBT26" s="263"/>
      <c r="IBU26" s="263"/>
      <c r="IBV26" s="263"/>
      <c r="IBW26" s="263"/>
      <c r="IBX26" s="263"/>
      <c r="IBY26" s="263"/>
      <c r="IBZ26" s="263"/>
      <c r="ICA26" s="263"/>
      <c r="ICB26" s="263"/>
      <c r="ICC26" s="263"/>
      <c r="ICD26" s="263"/>
      <c r="ICE26" s="263"/>
      <c r="ICF26" s="263"/>
      <c r="ICG26" s="263"/>
      <c r="ICH26" s="263"/>
      <c r="ICI26" s="263"/>
      <c r="ICJ26" s="263"/>
      <c r="ICK26" s="263"/>
      <c r="ICL26" s="263"/>
      <c r="ICM26" s="263"/>
      <c r="ICN26" s="263"/>
      <c r="ICO26" s="263"/>
      <c r="ICP26" s="263"/>
      <c r="ICQ26" s="263"/>
      <c r="ICR26" s="263"/>
      <c r="ICS26" s="263"/>
      <c r="ICT26" s="263"/>
      <c r="ICU26" s="263"/>
      <c r="ICV26" s="263"/>
      <c r="ICW26" s="263"/>
      <c r="ICX26" s="263"/>
      <c r="ICY26" s="263"/>
      <c r="ICZ26" s="263"/>
      <c r="IDA26" s="263"/>
      <c r="IDB26" s="263"/>
      <c r="IDC26" s="263"/>
      <c r="IDD26" s="263"/>
      <c r="IDE26" s="263"/>
      <c r="IDF26" s="263"/>
      <c r="IDG26" s="263"/>
      <c r="IDH26" s="263"/>
      <c r="IDI26" s="263"/>
      <c r="IDJ26" s="263"/>
      <c r="IDK26" s="263"/>
      <c r="IDL26" s="263"/>
      <c r="IDM26" s="263"/>
      <c r="IDN26" s="263"/>
      <c r="IDO26" s="263"/>
      <c r="IDP26" s="263"/>
      <c r="IDQ26" s="263"/>
      <c r="IDR26" s="263"/>
      <c r="IDS26" s="263"/>
      <c r="IDT26" s="263"/>
      <c r="IDU26" s="263"/>
      <c r="IDV26" s="263"/>
      <c r="IDW26" s="263"/>
      <c r="IDX26" s="263"/>
      <c r="IDY26" s="263"/>
      <c r="IDZ26" s="263"/>
      <c r="IEA26" s="263"/>
      <c r="IEB26" s="263"/>
      <c r="IEC26" s="263"/>
      <c r="IED26" s="263"/>
      <c r="IEE26" s="263"/>
      <c r="IEF26" s="263"/>
      <c r="IEG26" s="263"/>
      <c r="IEH26" s="263"/>
      <c r="IEI26" s="263"/>
      <c r="IEJ26" s="263"/>
      <c r="IEK26" s="263"/>
      <c r="IEL26" s="263"/>
      <c r="IEM26" s="263"/>
      <c r="IEN26" s="263"/>
      <c r="IEO26" s="263"/>
      <c r="IEP26" s="263"/>
      <c r="IEQ26" s="263"/>
      <c r="IER26" s="263"/>
      <c r="IES26" s="263"/>
      <c r="IET26" s="263"/>
      <c r="IEU26" s="263"/>
      <c r="IEV26" s="263"/>
      <c r="IEW26" s="263"/>
      <c r="IEX26" s="263"/>
      <c r="IEY26" s="263"/>
      <c r="IEZ26" s="263"/>
      <c r="IFA26" s="263"/>
      <c r="IFB26" s="263"/>
      <c r="IFC26" s="263"/>
      <c r="IFD26" s="263"/>
      <c r="IFE26" s="263"/>
      <c r="IFF26" s="263"/>
      <c r="IFG26" s="263"/>
      <c r="IFH26" s="263"/>
      <c r="IFI26" s="263"/>
      <c r="IFJ26" s="263"/>
      <c r="IFK26" s="263"/>
      <c r="IFL26" s="263"/>
      <c r="IFM26" s="263"/>
      <c r="IFN26" s="263"/>
      <c r="IFO26" s="263"/>
      <c r="IFP26" s="263"/>
      <c r="IFQ26" s="263"/>
      <c r="IFR26" s="263"/>
      <c r="IFS26" s="263"/>
      <c r="IFT26" s="263"/>
      <c r="IFU26" s="263"/>
      <c r="IFV26" s="263"/>
      <c r="IFW26" s="263"/>
      <c r="IFX26" s="263"/>
      <c r="IFY26" s="263"/>
      <c r="IFZ26" s="263"/>
      <c r="IGA26" s="263"/>
      <c r="IGB26" s="263"/>
      <c r="IGC26" s="263"/>
      <c r="IGD26" s="263"/>
      <c r="IGE26" s="263"/>
      <c r="IGF26" s="263"/>
      <c r="IGG26" s="263"/>
      <c r="IGH26" s="263"/>
      <c r="IGI26" s="263"/>
      <c r="IGJ26" s="263"/>
      <c r="IGK26" s="263"/>
      <c r="IGL26" s="263"/>
      <c r="IGM26" s="263"/>
      <c r="IGN26" s="263"/>
      <c r="IGO26" s="263"/>
      <c r="IGP26" s="263"/>
      <c r="IGQ26" s="263"/>
      <c r="IGR26" s="263"/>
      <c r="IGS26" s="263"/>
      <c r="IGT26" s="263"/>
      <c r="IGU26" s="263"/>
      <c r="IGV26" s="263"/>
      <c r="IGW26" s="263"/>
      <c r="IGX26" s="263"/>
      <c r="IGY26" s="263"/>
      <c r="IGZ26" s="263"/>
      <c r="IHA26" s="263"/>
      <c r="IHB26" s="263"/>
      <c r="IHC26" s="263"/>
      <c r="IHD26" s="263"/>
      <c r="IHE26" s="263"/>
      <c r="IHF26" s="263"/>
      <c r="IHG26" s="263"/>
      <c r="IHH26" s="263"/>
      <c r="IHI26" s="263"/>
      <c r="IHJ26" s="263"/>
      <c r="IHK26" s="263"/>
      <c r="IHL26" s="263"/>
      <c r="IHM26" s="263"/>
      <c r="IHN26" s="263"/>
      <c r="IHO26" s="263"/>
      <c r="IHP26" s="263"/>
      <c r="IHQ26" s="263"/>
      <c r="IHR26" s="263"/>
      <c r="IHS26" s="263"/>
      <c r="IHT26" s="263"/>
      <c r="IHU26" s="263"/>
      <c r="IHV26" s="263"/>
      <c r="IHW26" s="263"/>
      <c r="IHX26" s="263"/>
      <c r="IHY26" s="263"/>
      <c r="IHZ26" s="263"/>
      <c r="IIA26" s="263"/>
      <c r="IIB26" s="263"/>
      <c r="IIC26" s="263"/>
      <c r="IID26" s="263"/>
      <c r="IIE26" s="263"/>
      <c r="IIF26" s="263"/>
      <c r="IIG26" s="263"/>
      <c r="IIH26" s="263"/>
      <c r="III26" s="263"/>
      <c r="IIJ26" s="263"/>
      <c r="IIK26" s="263"/>
      <c r="IIL26" s="263"/>
      <c r="IIM26" s="263"/>
      <c r="IIN26" s="263"/>
      <c r="IIO26" s="263"/>
      <c r="IIP26" s="263"/>
      <c r="IIQ26" s="263"/>
      <c r="IIR26" s="263"/>
      <c r="IIS26" s="263"/>
      <c r="IIT26" s="263"/>
      <c r="IIU26" s="263"/>
      <c r="IIV26" s="263"/>
      <c r="IIW26" s="263"/>
      <c r="IIX26" s="263"/>
      <c r="IIY26" s="263"/>
      <c r="IIZ26" s="263"/>
      <c r="IJA26" s="263"/>
      <c r="IJB26" s="263"/>
      <c r="IJC26" s="263"/>
      <c r="IJD26" s="263"/>
      <c r="IJE26" s="263"/>
      <c r="IJF26" s="263"/>
      <c r="IJG26" s="263"/>
      <c r="IJH26" s="263"/>
      <c r="IJI26" s="263"/>
      <c r="IJJ26" s="263"/>
      <c r="IJK26" s="263"/>
      <c r="IJL26" s="263"/>
      <c r="IJM26" s="263"/>
      <c r="IJN26" s="263"/>
      <c r="IJO26" s="263"/>
      <c r="IJP26" s="263"/>
      <c r="IJQ26" s="263"/>
      <c r="IJR26" s="263"/>
      <c r="IJS26" s="263"/>
      <c r="IJT26" s="263"/>
      <c r="IJU26" s="263"/>
      <c r="IJV26" s="263"/>
      <c r="IJW26" s="263"/>
      <c r="IJX26" s="263"/>
      <c r="IJY26" s="263"/>
      <c r="IJZ26" s="263"/>
      <c r="IKA26" s="263"/>
      <c r="IKB26" s="263"/>
      <c r="IKC26" s="263"/>
      <c r="IKD26" s="263"/>
      <c r="IKE26" s="263"/>
      <c r="IKF26" s="263"/>
      <c r="IKG26" s="263"/>
      <c r="IKH26" s="263"/>
      <c r="IKI26" s="263"/>
      <c r="IKJ26" s="263"/>
      <c r="IKK26" s="263"/>
      <c r="IKL26" s="263"/>
      <c r="IKM26" s="263"/>
      <c r="IKN26" s="263"/>
      <c r="IKO26" s="263"/>
      <c r="IKP26" s="263"/>
      <c r="IKQ26" s="263"/>
      <c r="IKR26" s="263"/>
      <c r="IKS26" s="263"/>
      <c r="IKT26" s="263"/>
      <c r="IKU26" s="263"/>
      <c r="IKV26" s="263"/>
      <c r="IKW26" s="263"/>
      <c r="IKX26" s="263"/>
      <c r="IKY26" s="263"/>
      <c r="IKZ26" s="263"/>
      <c r="ILA26" s="263"/>
      <c r="ILB26" s="263"/>
      <c r="ILC26" s="263"/>
      <c r="ILD26" s="263"/>
      <c r="ILE26" s="263"/>
      <c r="ILF26" s="263"/>
      <c r="ILG26" s="263"/>
      <c r="ILH26" s="263"/>
      <c r="ILI26" s="263"/>
      <c r="ILJ26" s="263"/>
      <c r="ILK26" s="263"/>
      <c r="ILL26" s="263"/>
      <c r="ILM26" s="263"/>
      <c r="ILN26" s="263"/>
      <c r="ILO26" s="263"/>
      <c r="ILP26" s="263"/>
      <c r="ILQ26" s="263"/>
      <c r="ILR26" s="263"/>
      <c r="ILS26" s="263"/>
      <c r="ILT26" s="263"/>
      <c r="ILU26" s="263"/>
      <c r="ILV26" s="263"/>
      <c r="ILW26" s="263"/>
      <c r="ILX26" s="263"/>
      <c r="ILY26" s="263"/>
      <c r="ILZ26" s="263"/>
      <c r="IMA26" s="263"/>
      <c r="IMB26" s="263"/>
      <c r="IMC26" s="263"/>
      <c r="IMD26" s="263"/>
      <c r="IME26" s="263"/>
      <c r="IMF26" s="263"/>
      <c r="IMG26" s="263"/>
      <c r="IMH26" s="263"/>
      <c r="IMI26" s="263"/>
      <c r="IMJ26" s="263"/>
      <c r="IMK26" s="263"/>
      <c r="IML26" s="263"/>
      <c r="IMM26" s="263"/>
      <c r="IMN26" s="263"/>
      <c r="IMO26" s="263"/>
      <c r="IMP26" s="263"/>
      <c r="IMQ26" s="263"/>
      <c r="IMR26" s="263"/>
      <c r="IMS26" s="263"/>
      <c r="IMT26" s="263"/>
      <c r="IMU26" s="263"/>
      <c r="IMV26" s="263"/>
      <c r="IMW26" s="263"/>
      <c r="IMX26" s="263"/>
      <c r="IMY26" s="263"/>
      <c r="IMZ26" s="263"/>
      <c r="INA26" s="263"/>
      <c r="INB26" s="263"/>
      <c r="INC26" s="263"/>
      <c r="IND26" s="263"/>
      <c r="INE26" s="263"/>
      <c r="INF26" s="263"/>
      <c r="ING26" s="263"/>
      <c r="INH26" s="263"/>
      <c r="INI26" s="263"/>
      <c r="INJ26" s="263"/>
      <c r="INK26" s="263"/>
      <c r="INL26" s="263"/>
      <c r="INM26" s="263"/>
      <c r="INN26" s="263"/>
      <c r="INO26" s="263"/>
      <c r="INP26" s="263"/>
      <c r="INQ26" s="263"/>
      <c r="INR26" s="263"/>
      <c r="INS26" s="263"/>
      <c r="INT26" s="263"/>
      <c r="INU26" s="263"/>
      <c r="INV26" s="263"/>
      <c r="INW26" s="263"/>
      <c r="INX26" s="263"/>
      <c r="INY26" s="263"/>
      <c r="INZ26" s="263"/>
      <c r="IOA26" s="263"/>
      <c r="IOB26" s="263"/>
      <c r="IOC26" s="263"/>
      <c r="IOD26" s="263"/>
      <c r="IOE26" s="263"/>
      <c r="IOF26" s="263"/>
      <c r="IOG26" s="263"/>
      <c r="IOH26" s="263"/>
      <c r="IOI26" s="263"/>
      <c r="IOJ26" s="263"/>
      <c r="IOK26" s="263"/>
      <c r="IOL26" s="263"/>
      <c r="IOM26" s="263"/>
      <c r="ION26" s="263"/>
      <c r="IOO26" s="263"/>
      <c r="IOP26" s="263"/>
      <c r="IOQ26" s="263"/>
      <c r="IOR26" s="263"/>
      <c r="IOS26" s="263"/>
      <c r="IOT26" s="263"/>
      <c r="IOU26" s="263"/>
      <c r="IOV26" s="263"/>
      <c r="IOW26" s="263"/>
      <c r="IOX26" s="263"/>
      <c r="IOY26" s="263"/>
      <c r="IOZ26" s="263"/>
      <c r="IPA26" s="263"/>
      <c r="IPB26" s="263"/>
      <c r="IPC26" s="263"/>
      <c r="IPD26" s="263"/>
      <c r="IPE26" s="263"/>
      <c r="IPF26" s="263"/>
      <c r="IPG26" s="263"/>
      <c r="IPH26" s="263"/>
      <c r="IPI26" s="263"/>
      <c r="IPJ26" s="263"/>
      <c r="IPK26" s="263"/>
      <c r="IPL26" s="263"/>
      <c r="IPM26" s="263"/>
      <c r="IPN26" s="263"/>
      <c r="IPO26" s="263"/>
      <c r="IPP26" s="263"/>
      <c r="IPQ26" s="263"/>
      <c r="IPR26" s="263"/>
      <c r="IPS26" s="263"/>
      <c r="IPT26" s="263"/>
      <c r="IPU26" s="263"/>
      <c r="IPV26" s="263"/>
      <c r="IPW26" s="263"/>
      <c r="IPX26" s="263"/>
      <c r="IPY26" s="263"/>
      <c r="IPZ26" s="263"/>
      <c r="IQA26" s="263"/>
      <c r="IQB26" s="263"/>
      <c r="IQC26" s="263"/>
      <c r="IQD26" s="263"/>
      <c r="IQE26" s="263"/>
      <c r="IQF26" s="263"/>
      <c r="IQG26" s="263"/>
      <c r="IQH26" s="263"/>
      <c r="IQI26" s="263"/>
      <c r="IQJ26" s="263"/>
      <c r="IQK26" s="263"/>
      <c r="IQL26" s="263"/>
      <c r="IQM26" s="263"/>
      <c r="IQN26" s="263"/>
      <c r="IQO26" s="263"/>
      <c r="IQP26" s="263"/>
      <c r="IQQ26" s="263"/>
      <c r="IQR26" s="263"/>
      <c r="IQS26" s="263"/>
      <c r="IQT26" s="263"/>
      <c r="IQU26" s="263"/>
      <c r="IQV26" s="263"/>
      <c r="IQW26" s="263"/>
      <c r="IQX26" s="263"/>
      <c r="IQY26" s="263"/>
      <c r="IQZ26" s="263"/>
      <c r="IRA26" s="263"/>
      <c r="IRB26" s="263"/>
      <c r="IRC26" s="263"/>
      <c r="IRD26" s="263"/>
      <c r="IRE26" s="263"/>
      <c r="IRF26" s="263"/>
      <c r="IRG26" s="263"/>
      <c r="IRH26" s="263"/>
      <c r="IRI26" s="263"/>
      <c r="IRJ26" s="263"/>
      <c r="IRK26" s="263"/>
      <c r="IRL26" s="263"/>
      <c r="IRM26" s="263"/>
      <c r="IRN26" s="263"/>
      <c r="IRO26" s="263"/>
      <c r="IRP26" s="263"/>
      <c r="IRQ26" s="263"/>
      <c r="IRR26" s="263"/>
      <c r="IRS26" s="263"/>
      <c r="IRT26" s="263"/>
      <c r="IRU26" s="263"/>
      <c r="IRV26" s="263"/>
      <c r="IRW26" s="263"/>
      <c r="IRX26" s="263"/>
      <c r="IRY26" s="263"/>
      <c r="IRZ26" s="263"/>
      <c r="ISA26" s="263"/>
      <c r="ISB26" s="263"/>
      <c r="ISC26" s="263"/>
      <c r="ISD26" s="263"/>
      <c r="ISE26" s="263"/>
      <c r="ISF26" s="263"/>
      <c r="ISG26" s="263"/>
      <c r="ISH26" s="263"/>
      <c r="ISI26" s="263"/>
      <c r="ISJ26" s="263"/>
      <c r="ISK26" s="263"/>
      <c r="ISL26" s="263"/>
      <c r="ISM26" s="263"/>
      <c r="ISN26" s="263"/>
      <c r="ISO26" s="263"/>
      <c r="ISP26" s="263"/>
      <c r="ISQ26" s="263"/>
      <c r="ISR26" s="263"/>
      <c r="ISS26" s="263"/>
      <c r="IST26" s="263"/>
      <c r="ISU26" s="263"/>
      <c r="ISV26" s="263"/>
      <c r="ISW26" s="263"/>
      <c r="ISX26" s="263"/>
      <c r="ISY26" s="263"/>
      <c r="ISZ26" s="263"/>
      <c r="ITA26" s="263"/>
      <c r="ITB26" s="263"/>
      <c r="ITC26" s="263"/>
      <c r="ITD26" s="263"/>
      <c r="ITE26" s="263"/>
      <c r="ITF26" s="263"/>
      <c r="ITG26" s="263"/>
      <c r="ITH26" s="263"/>
      <c r="ITI26" s="263"/>
      <c r="ITJ26" s="263"/>
      <c r="ITK26" s="263"/>
      <c r="ITL26" s="263"/>
      <c r="ITM26" s="263"/>
      <c r="ITN26" s="263"/>
      <c r="ITO26" s="263"/>
      <c r="ITP26" s="263"/>
      <c r="ITQ26" s="263"/>
      <c r="ITR26" s="263"/>
      <c r="ITS26" s="263"/>
      <c r="ITT26" s="263"/>
      <c r="ITU26" s="263"/>
      <c r="ITV26" s="263"/>
      <c r="ITW26" s="263"/>
      <c r="ITX26" s="263"/>
      <c r="ITY26" s="263"/>
      <c r="ITZ26" s="263"/>
      <c r="IUA26" s="263"/>
      <c r="IUB26" s="263"/>
      <c r="IUC26" s="263"/>
      <c r="IUD26" s="263"/>
      <c r="IUE26" s="263"/>
      <c r="IUF26" s="263"/>
      <c r="IUG26" s="263"/>
      <c r="IUH26" s="263"/>
      <c r="IUI26" s="263"/>
      <c r="IUJ26" s="263"/>
      <c r="IUK26" s="263"/>
      <c r="IUL26" s="263"/>
      <c r="IUM26" s="263"/>
      <c r="IUN26" s="263"/>
      <c r="IUO26" s="263"/>
      <c r="IUP26" s="263"/>
      <c r="IUQ26" s="263"/>
      <c r="IUR26" s="263"/>
      <c r="IUS26" s="263"/>
      <c r="IUT26" s="263"/>
      <c r="IUU26" s="263"/>
      <c r="IUV26" s="263"/>
      <c r="IUW26" s="263"/>
      <c r="IUX26" s="263"/>
      <c r="IUY26" s="263"/>
      <c r="IUZ26" s="263"/>
      <c r="IVA26" s="263"/>
      <c r="IVB26" s="263"/>
      <c r="IVC26" s="263"/>
      <c r="IVD26" s="263"/>
      <c r="IVE26" s="263"/>
      <c r="IVF26" s="263"/>
      <c r="IVG26" s="263"/>
      <c r="IVH26" s="263"/>
      <c r="IVI26" s="263"/>
      <c r="IVJ26" s="263"/>
      <c r="IVK26" s="263"/>
      <c r="IVL26" s="263"/>
      <c r="IVM26" s="263"/>
      <c r="IVN26" s="263"/>
      <c r="IVO26" s="263"/>
      <c r="IVP26" s="263"/>
      <c r="IVQ26" s="263"/>
      <c r="IVR26" s="263"/>
      <c r="IVS26" s="263"/>
      <c r="IVT26" s="263"/>
      <c r="IVU26" s="263"/>
      <c r="IVV26" s="263"/>
      <c r="IVW26" s="263"/>
      <c r="IVX26" s="263"/>
      <c r="IVY26" s="263"/>
      <c r="IVZ26" s="263"/>
      <c r="IWA26" s="263"/>
      <c r="IWB26" s="263"/>
      <c r="IWC26" s="263"/>
      <c r="IWD26" s="263"/>
      <c r="IWE26" s="263"/>
      <c r="IWF26" s="263"/>
      <c r="IWG26" s="263"/>
      <c r="IWH26" s="263"/>
      <c r="IWI26" s="263"/>
      <c r="IWJ26" s="263"/>
      <c r="IWK26" s="263"/>
      <c r="IWL26" s="263"/>
      <c r="IWM26" s="263"/>
      <c r="IWN26" s="263"/>
      <c r="IWO26" s="263"/>
      <c r="IWP26" s="263"/>
      <c r="IWQ26" s="263"/>
      <c r="IWR26" s="263"/>
      <c r="IWS26" s="263"/>
      <c r="IWT26" s="263"/>
      <c r="IWU26" s="263"/>
      <c r="IWV26" s="263"/>
      <c r="IWW26" s="263"/>
      <c r="IWX26" s="263"/>
      <c r="IWY26" s="263"/>
      <c r="IWZ26" s="263"/>
      <c r="IXA26" s="263"/>
      <c r="IXB26" s="263"/>
      <c r="IXC26" s="263"/>
      <c r="IXD26" s="263"/>
      <c r="IXE26" s="263"/>
      <c r="IXF26" s="263"/>
      <c r="IXG26" s="263"/>
      <c r="IXH26" s="263"/>
      <c r="IXI26" s="263"/>
      <c r="IXJ26" s="263"/>
      <c r="IXK26" s="263"/>
      <c r="IXL26" s="263"/>
      <c r="IXM26" s="263"/>
      <c r="IXN26" s="263"/>
      <c r="IXO26" s="263"/>
      <c r="IXP26" s="263"/>
      <c r="IXQ26" s="263"/>
      <c r="IXR26" s="263"/>
      <c r="IXS26" s="263"/>
      <c r="IXT26" s="263"/>
      <c r="IXU26" s="263"/>
      <c r="IXV26" s="263"/>
      <c r="IXW26" s="263"/>
      <c r="IXX26" s="263"/>
      <c r="IXY26" s="263"/>
      <c r="IXZ26" s="263"/>
      <c r="IYA26" s="263"/>
      <c r="IYB26" s="263"/>
      <c r="IYC26" s="263"/>
      <c r="IYD26" s="263"/>
      <c r="IYE26" s="263"/>
      <c r="IYF26" s="263"/>
      <c r="IYG26" s="263"/>
      <c r="IYH26" s="263"/>
      <c r="IYI26" s="263"/>
      <c r="IYJ26" s="263"/>
      <c r="IYK26" s="263"/>
      <c r="IYL26" s="263"/>
      <c r="IYM26" s="263"/>
      <c r="IYN26" s="263"/>
      <c r="IYO26" s="263"/>
      <c r="IYP26" s="263"/>
      <c r="IYQ26" s="263"/>
      <c r="IYR26" s="263"/>
      <c r="IYS26" s="263"/>
      <c r="IYT26" s="263"/>
      <c r="IYU26" s="263"/>
      <c r="IYV26" s="263"/>
      <c r="IYW26" s="263"/>
      <c r="IYX26" s="263"/>
      <c r="IYY26" s="263"/>
      <c r="IYZ26" s="263"/>
      <c r="IZA26" s="263"/>
      <c r="IZB26" s="263"/>
      <c r="IZC26" s="263"/>
      <c r="IZD26" s="263"/>
      <c r="IZE26" s="263"/>
      <c r="IZF26" s="263"/>
      <c r="IZG26" s="263"/>
      <c r="IZH26" s="263"/>
      <c r="IZI26" s="263"/>
      <c r="IZJ26" s="263"/>
      <c r="IZK26" s="263"/>
      <c r="IZL26" s="263"/>
      <c r="IZM26" s="263"/>
      <c r="IZN26" s="263"/>
      <c r="IZO26" s="263"/>
      <c r="IZP26" s="263"/>
      <c r="IZQ26" s="263"/>
      <c r="IZR26" s="263"/>
      <c r="IZS26" s="263"/>
      <c r="IZT26" s="263"/>
      <c r="IZU26" s="263"/>
      <c r="IZV26" s="263"/>
      <c r="IZW26" s="263"/>
      <c r="IZX26" s="263"/>
      <c r="IZY26" s="263"/>
      <c r="IZZ26" s="263"/>
      <c r="JAA26" s="263"/>
      <c r="JAB26" s="263"/>
      <c r="JAC26" s="263"/>
      <c r="JAD26" s="263"/>
      <c r="JAE26" s="263"/>
      <c r="JAF26" s="263"/>
      <c r="JAG26" s="263"/>
      <c r="JAH26" s="263"/>
      <c r="JAI26" s="263"/>
      <c r="JAJ26" s="263"/>
      <c r="JAK26" s="263"/>
      <c r="JAL26" s="263"/>
      <c r="JAM26" s="263"/>
      <c r="JAN26" s="263"/>
      <c r="JAO26" s="263"/>
      <c r="JAP26" s="263"/>
      <c r="JAQ26" s="263"/>
      <c r="JAR26" s="263"/>
      <c r="JAS26" s="263"/>
      <c r="JAT26" s="263"/>
      <c r="JAU26" s="263"/>
      <c r="JAV26" s="263"/>
      <c r="JAW26" s="263"/>
      <c r="JAX26" s="263"/>
      <c r="JAY26" s="263"/>
      <c r="JAZ26" s="263"/>
      <c r="JBA26" s="263"/>
      <c r="JBB26" s="263"/>
      <c r="JBC26" s="263"/>
      <c r="JBD26" s="263"/>
      <c r="JBE26" s="263"/>
      <c r="JBF26" s="263"/>
      <c r="JBG26" s="263"/>
      <c r="JBH26" s="263"/>
      <c r="JBI26" s="263"/>
      <c r="JBJ26" s="263"/>
      <c r="JBK26" s="263"/>
      <c r="JBL26" s="263"/>
      <c r="JBM26" s="263"/>
      <c r="JBN26" s="263"/>
      <c r="JBO26" s="263"/>
      <c r="JBP26" s="263"/>
      <c r="JBQ26" s="263"/>
      <c r="JBR26" s="263"/>
      <c r="JBS26" s="263"/>
      <c r="JBT26" s="263"/>
      <c r="JBU26" s="263"/>
      <c r="JBV26" s="263"/>
      <c r="JBW26" s="263"/>
      <c r="JBX26" s="263"/>
      <c r="JBY26" s="263"/>
      <c r="JBZ26" s="263"/>
      <c r="JCA26" s="263"/>
      <c r="JCB26" s="263"/>
      <c r="JCC26" s="263"/>
      <c r="JCD26" s="263"/>
      <c r="JCE26" s="263"/>
      <c r="JCF26" s="263"/>
      <c r="JCG26" s="263"/>
      <c r="JCH26" s="263"/>
      <c r="JCI26" s="263"/>
      <c r="JCJ26" s="263"/>
      <c r="JCK26" s="263"/>
      <c r="JCL26" s="263"/>
      <c r="JCM26" s="263"/>
      <c r="JCN26" s="263"/>
      <c r="JCO26" s="263"/>
      <c r="JCP26" s="263"/>
      <c r="JCQ26" s="263"/>
      <c r="JCR26" s="263"/>
      <c r="JCS26" s="263"/>
      <c r="JCT26" s="263"/>
      <c r="JCU26" s="263"/>
      <c r="JCV26" s="263"/>
      <c r="JCW26" s="263"/>
      <c r="JCX26" s="263"/>
      <c r="JCY26" s="263"/>
      <c r="JCZ26" s="263"/>
      <c r="JDA26" s="263"/>
      <c r="JDB26" s="263"/>
      <c r="JDC26" s="263"/>
      <c r="JDD26" s="263"/>
      <c r="JDE26" s="263"/>
      <c r="JDF26" s="263"/>
      <c r="JDG26" s="263"/>
      <c r="JDH26" s="263"/>
      <c r="JDI26" s="263"/>
      <c r="JDJ26" s="263"/>
      <c r="JDK26" s="263"/>
      <c r="JDL26" s="263"/>
      <c r="JDM26" s="263"/>
      <c r="JDN26" s="263"/>
      <c r="JDO26" s="263"/>
      <c r="JDP26" s="263"/>
      <c r="JDQ26" s="263"/>
      <c r="JDR26" s="263"/>
      <c r="JDS26" s="263"/>
      <c r="JDT26" s="263"/>
      <c r="JDU26" s="263"/>
      <c r="JDV26" s="263"/>
      <c r="JDW26" s="263"/>
      <c r="JDX26" s="263"/>
      <c r="JDY26" s="263"/>
      <c r="JDZ26" s="263"/>
      <c r="JEA26" s="263"/>
      <c r="JEB26" s="263"/>
      <c r="JEC26" s="263"/>
      <c r="JED26" s="263"/>
      <c r="JEE26" s="263"/>
      <c r="JEF26" s="263"/>
      <c r="JEG26" s="263"/>
      <c r="JEH26" s="263"/>
      <c r="JEI26" s="263"/>
      <c r="JEJ26" s="263"/>
      <c r="JEK26" s="263"/>
      <c r="JEL26" s="263"/>
      <c r="JEM26" s="263"/>
      <c r="JEN26" s="263"/>
      <c r="JEO26" s="263"/>
      <c r="JEP26" s="263"/>
      <c r="JEQ26" s="263"/>
      <c r="JER26" s="263"/>
      <c r="JES26" s="263"/>
      <c r="JET26" s="263"/>
      <c r="JEU26" s="263"/>
      <c r="JEV26" s="263"/>
      <c r="JEW26" s="263"/>
      <c r="JEX26" s="263"/>
      <c r="JEY26" s="263"/>
      <c r="JEZ26" s="263"/>
      <c r="JFA26" s="263"/>
      <c r="JFB26" s="263"/>
      <c r="JFC26" s="263"/>
      <c r="JFD26" s="263"/>
      <c r="JFE26" s="263"/>
      <c r="JFF26" s="263"/>
      <c r="JFG26" s="263"/>
      <c r="JFH26" s="263"/>
      <c r="JFI26" s="263"/>
      <c r="JFJ26" s="263"/>
      <c r="JFK26" s="263"/>
      <c r="JFL26" s="263"/>
      <c r="JFM26" s="263"/>
      <c r="JFN26" s="263"/>
      <c r="JFO26" s="263"/>
      <c r="JFP26" s="263"/>
      <c r="JFQ26" s="263"/>
      <c r="JFR26" s="263"/>
      <c r="JFS26" s="263"/>
      <c r="JFT26" s="263"/>
      <c r="JFU26" s="263"/>
      <c r="JFV26" s="263"/>
      <c r="JFW26" s="263"/>
      <c r="JFX26" s="263"/>
      <c r="JFY26" s="263"/>
      <c r="JFZ26" s="263"/>
      <c r="JGA26" s="263"/>
      <c r="JGB26" s="263"/>
      <c r="JGC26" s="263"/>
      <c r="JGD26" s="263"/>
      <c r="JGE26" s="263"/>
      <c r="JGF26" s="263"/>
      <c r="JGG26" s="263"/>
      <c r="JGH26" s="263"/>
      <c r="JGI26" s="263"/>
      <c r="JGJ26" s="263"/>
      <c r="JGK26" s="263"/>
      <c r="JGL26" s="263"/>
      <c r="JGM26" s="263"/>
      <c r="JGN26" s="263"/>
      <c r="JGO26" s="263"/>
      <c r="JGP26" s="263"/>
      <c r="JGQ26" s="263"/>
      <c r="JGR26" s="263"/>
      <c r="JGS26" s="263"/>
      <c r="JGT26" s="263"/>
      <c r="JGU26" s="263"/>
      <c r="JGV26" s="263"/>
      <c r="JGW26" s="263"/>
      <c r="JGX26" s="263"/>
      <c r="JGY26" s="263"/>
      <c r="JGZ26" s="263"/>
      <c r="JHA26" s="263"/>
      <c r="JHB26" s="263"/>
      <c r="JHC26" s="263"/>
      <c r="JHD26" s="263"/>
      <c r="JHE26" s="263"/>
      <c r="JHF26" s="263"/>
      <c r="JHG26" s="263"/>
      <c r="JHH26" s="263"/>
      <c r="JHI26" s="263"/>
      <c r="JHJ26" s="263"/>
      <c r="JHK26" s="263"/>
      <c r="JHL26" s="263"/>
      <c r="JHM26" s="263"/>
      <c r="JHN26" s="263"/>
      <c r="JHO26" s="263"/>
      <c r="JHP26" s="263"/>
      <c r="JHQ26" s="263"/>
      <c r="JHR26" s="263"/>
      <c r="JHS26" s="263"/>
      <c r="JHT26" s="263"/>
      <c r="JHU26" s="263"/>
      <c r="JHV26" s="263"/>
      <c r="JHW26" s="263"/>
      <c r="JHX26" s="263"/>
      <c r="JHY26" s="263"/>
      <c r="JHZ26" s="263"/>
      <c r="JIA26" s="263"/>
      <c r="JIB26" s="263"/>
      <c r="JIC26" s="263"/>
      <c r="JID26" s="263"/>
      <c r="JIE26" s="263"/>
      <c r="JIF26" s="263"/>
      <c r="JIG26" s="263"/>
      <c r="JIH26" s="263"/>
      <c r="JII26" s="263"/>
      <c r="JIJ26" s="263"/>
      <c r="JIK26" s="263"/>
      <c r="JIL26" s="263"/>
      <c r="JIM26" s="263"/>
      <c r="JIN26" s="263"/>
      <c r="JIO26" s="263"/>
      <c r="JIP26" s="263"/>
      <c r="JIQ26" s="263"/>
      <c r="JIR26" s="263"/>
      <c r="JIS26" s="263"/>
      <c r="JIT26" s="263"/>
      <c r="JIU26" s="263"/>
      <c r="JIV26" s="263"/>
      <c r="JIW26" s="263"/>
      <c r="JIX26" s="263"/>
      <c r="JIY26" s="263"/>
      <c r="JIZ26" s="263"/>
      <c r="JJA26" s="263"/>
      <c r="JJB26" s="263"/>
      <c r="JJC26" s="263"/>
      <c r="JJD26" s="263"/>
      <c r="JJE26" s="263"/>
      <c r="JJF26" s="263"/>
      <c r="JJG26" s="263"/>
      <c r="JJH26" s="263"/>
      <c r="JJI26" s="263"/>
      <c r="JJJ26" s="263"/>
      <c r="JJK26" s="263"/>
      <c r="JJL26" s="263"/>
      <c r="JJM26" s="263"/>
      <c r="JJN26" s="263"/>
      <c r="JJO26" s="263"/>
      <c r="JJP26" s="263"/>
      <c r="JJQ26" s="263"/>
      <c r="JJR26" s="263"/>
      <c r="JJS26" s="263"/>
      <c r="JJT26" s="263"/>
      <c r="JJU26" s="263"/>
      <c r="JJV26" s="263"/>
      <c r="JJW26" s="263"/>
      <c r="JJX26" s="263"/>
      <c r="JJY26" s="263"/>
      <c r="JJZ26" s="263"/>
      <c r="JKA26" s="263"/>
      <c r="JKB26" s="263"/>
      <c r="JKC26" s="263"/>
      <c r="JKD26" s="263"/>
      <c r="JKE26" s="263"/>
      <c r="JKF26" s="263"/>
      <c r="JKG26" s="263"/>
      <c r="JKH26" s="263"/>
      <c r="JKI26" s="263"/>
      <c r="JKJ26" s="263"/>
      <c r="JKK26" s="263"/>
      <c r="JKL26" s="263"/>
      <c r="JKM26" s="263"/>
      <c r="JKN26" s="263"/>
      <c r="JKO26" s="263"/>
      <c r="JKP26" s="263"/>
      <c r="JKQ26" s="263"/>
      <c r="JKR26" s="263"/>
      <c r="JKS26" s="263"/>
      <c r="JKT26" s="263"/>
      <c r="JKU26" s="263"/>
      <c r="JKV26" s="263"/>
      <c r="JKW26" s="263"/>
      <c r="JKX26" s="263"/>
      <c r="JKY26" s="263"/>
      <c r="JKZ26" s="263"/>
      <c r="JLA26" s="263"/>
      <c r="JLB26" s="263"/>
      <c r="JLC26" s="263"/>
      <c r="JLD26" s="263"/>
      <c r="JLE26" s="263"/>
      <c r="JLF26" s="263"/>
      <c r="JLG26" s="263"/>
      <c r="JLH26" s="263"/>
      <c r="JLI26" s="263"/>
      <c r="JLJ26" s="263"/>
      <c r="JLK26" s="263"/>
      <c r="JLL26" s="263"/>
      <c r="JLM26" s="263"/>
      <c r="JLN26" s="263"/>
      <c r="JLO26" s="263"/>
      <c r="JLP26" s="263"/>
      <c r="JLQ26" s="263"/>
      <c r="JLR26" s="263"/>
      <c r="JLS26" s="263"/>
      <c r="JLT26" s="263"/>
      <c r="JLU26" s="263"/>
      <c r="JLV26" s="263"/>
      <c r="JLW26" s="263"/>
      <c r="JLX26" s="263"/>
      <c r="JLY26" s="263"/>
      <c r="JLZ26" s="263"/>
      <c r="JMA26" s="263"/>
      <c r="JMB26" s="263"/>
      <c r="JMC26" s="263"/>
      <c r="JMD26" s="263"/>
      <c r="JME26" s="263"/>
      <c r="JMF26" s="263"/>
      <c r="JMG26" s="263"/>
      <c r="JMH26" s="263"/>
      <c r="JMI26" s="263"/>
      <c r="JMJ26" s="263"/>
      <c r="JMK26" s="263"/>
      <c r="JML26" s="263"/>
      <c r="JMM26" s="263"/>
      <c r="JMN26" s="263"/>
      <c r="JMO26" s="263"/>
      <c r="JMP26" s="263"/>
      <c r="JMQ26" s="263"/>
      <c r="JMR26" s="263"/>
      <c r="JMS26" s="263"/>
      <c r="JMT26" s="263"/>
      <c r="JMU26" s="263"/>
      <c r="JMV26" s="263"/>
      <c r="JMW26" s="263"/>
      <c r="JMX26" s="263"/>
      <c r="JMY26" s="263"/>
      <c r="JMZ26" s="263"/>
      <c r="JNA26" s="263"/>
      <c r="JNB26" s="263"/>
      <c r="JNC26" s="263"/>
      <c r="JND26" s="263"/>
      <c r="JNE26" s="263"/>
      <c r="JNF26" s="263"/>
      <c r="JNG26" s="263"/>
      <c r="JNH26" s="263"/>
      <c r="JNI26" s="263"/>
      <c r="JNJ26" s="263"/>
      <c r="JNK26" s="263"/>
      <c r="JNL26" s="263"/>
      <c r="JNM26" s="263"/>
      <c r="JNN26" s="263"/>
      <c r="JNO26" s="263"/>
      <c r="JNP26" s="263"/>
      <c r="JNQ26" s="263"/>
      <c r="JNR26" s="263"/>
      <c r="JNS26" s="263"/>
      <c r="JNT26" s="263"/>
      <c r="JNU26" s="263"/>
      <c r="JNV26" s="263"/>
      <c r="JNW26" s="263"/>
      <c r="JNX26" s="263"/>
      <c r="JNY26" s="263"/>
      <c r="JNZ26" s="263"/>
      <c r="JOA26" s="263"/>
      <c r="JOB26" s="263"/>
      <c r="JOC26" s="263"/>
      <c r="JOD26" s="263"/>
      <c r="JOE26" s="263"/>
      <c r="JOF26" s="263"/>
      <c r="JOG26" s="263"/>
      <c r="JOH26" s="263"/>
      <c r="JOI26" s="263"/>
      <c r="JOJ26" s="263"/>
      <c r="JOK26" s="263"/>
      <c r="JOL26" s="263"/>
      <c r="JOM26" s="263"/>
      <c r="JON26" s="263"/>
      <c r="JOO26" s="263"/>
      <c r="JOP26" s="263"/>
      <c r="JOQ26" s="263"/>
      <c r="JOR26" s="263"/>
      <c r="JOS26" s="263"/>
      <c r="JOT26" s="263"/>
      <c r="JOU26" s="263"/>
      <c r="JOV26" s="263"/>
      <c r="JOW26" s="263"/>
      <c r="JOX26" s="263"/>
      <c r="JOY26" s="263"/>
      <c r="JOZ26" s="263"/>
      <c r="JPA26" s="263"/>
      <c r="JPB26" s="263"/>
      <c r="JPC26" s="263"/>
      <c r="JPD26" s="263"/>
      <c r="JPE26" s="263"/>
      <c r="JPF26" s="263"/>
      <c r="JPG26" s="263"/>
      <c r="JPH26" s="263"/>
      <c r="JPI26" s="263"/>
      <c r="JPJ26" s="263"/>
      <c r="JPK26" s="263"/>
      <c r="JPL26" s="263"/>
      <c r="JPM26" s="263"/>
      <c r="JPN26" s="263"/>
      <c r="JPO26" s="263"/>
      <c r="JPP26" s="263"/>
      <c r="JPQ26" s="263"/>
      <c r="JPR26" s="263"/>
      <c r="JPS26" s="263"/>
      <c r="JPT26" s="263"/>
      <c r="JPU26" s="263"/>
      <c r="JPV26" s="263"/>
      <c r="JPW26" s="263"/>
      <c r="JPX26" s="263"/>
      <c r="JPY26" s="263"/>
      <c r="JPZ26" s="263"/>
      <c r="JQA26" s="263"/>
      <c r="JQB26" s="263"/>
      <c r="JQC26" s="263"/>
      <c r="JQD26" s="263"/>
      <c r="JQE26" s="263"/>
      <c r="JQF26" s="263"/>
      <c r="JQG26" s="263"/>
      <c r="JQH26" s="263"/>
      <c r="JQI26" s="263"/>
      <c r="JQJ26" s="263"/>
      <c r="JQK26" s="263"/>
      <c r="JQL26" s="263"/>
      <c r="JQM26" s="263"/>
      <c r="JQN26" s="263"/>
      <c r="JQO26" s="263"/>
      <c r="JQP26" s="263"/>
      <c r="JQQ26" s="263"/>
      <c r="JQR26" s="263"/>
      <c r="JQS26" s="263"/>
      <c r="JQT26" s="263"/>
      <c r="JQU26" s="263"/>
      <c r="JQV26" s="263"/>
      <c r="JQW26" s="263"/>
      <c r="JQX26" s="263"/>
      <c r="JQY26" s="263"/>
      <c r="JQZ26" s="263"/>
      <c r="JRA26" s="263"/>
      <c r="JRB26" s="263"/>
      <c r="JRC26" s="263"/>
      <c r="JRD26" s="263"/>
      <c r="JRE26" s="263"/>
      <c r="JRF26" s="263"/>
      <c r="JRG26" s="263"/>
      <c r="JRH26" s="263"/>
      <c r="JRI26" s="263"/>
      <c r="JRJ26" s="263"/>
      <c r="JRK26" s="263"/>
      <c r="JRL26" s="263"/>
      <c r="JRM26" s="263"/>
      <c r="JRN26" s="263"/>
      <c r="JRO26" s="263"/>
      <c r="JRP26" s="263"/>
      <c r="JRQ26" s="263"/>
      <c r="JRR26" s="263"/>
      <c r="JRS26" s="263"/>
      <c r="JRT26" s="263"/>
      <c r="JRU26" s="263"/>
      <c r="JRV26" s="263"/>
      <c r="JRW26" s="263"/>
      <c r="JRX26" s="263"/>
      <c r="JRY26" s="263"/>
      <c r="JRZ26" s="263"/>
      <c r="JSA26" s="263"/>
      <c r="JSB26" s="263"/>
      <c r="JSC26" s="263"/>
      <c r="JSD26" s="263"/>
      <c r="JSE26" s="263"/>
      <c r="JSF26" s="263"/>
      <c r="JSG26" s="263"/>
      <c r="JSH26" s="263"/>
      <c r="JSI26" s="263"/>
      <c r="JSJ26" s="263"/>
      <c r="JSK26" s="263"/>
      <c r="JSL26" s="263"/>
      <c r="JSM26" s="263"/>
      <c r="JSN26" s="263"/>
      <c r="JSO26" s="263"/>
      <c r="JSP26" s="263"/>
      <c r="JSQ26" s="263"/>
      <c r="JSR26" s="263"/>
      <c r="JSS26" s="263"/>
      <c r="JST26" s="263"/>
      <c r="JSU26" s="263"/>
      <c r="JSV26" s="263"/>
      <c r="JSW26" s="263"/>
      <c r="JSX26" s="263"/>
      <c r="JSY26" s="263"/>
      <c r="JSZ26" s="263"/>
      <c r="JTA26" s="263"/>
      <c r="JTB26" s="263"/>
      <c r="JTC26" s="263"/>
      <c r="JTD26" s="263"/>
      <c r="JTE26" s="263"/>
      <c r="JTF26" s="263"/>
      <c r="JTG26" s="263"/>
      <c r="JTH26" s="263"/>
      <c r="JTI26" s="263"/>
      <c r="JTJ26" s="263"/>
      <c r="JTK26" s="263"/>
      <c r="JTL26" s="263"/>
      <c r="JTM26" s="263"/>
      <c r="JTN26" s="263"/>
      <c r="JTO26" s="263"/>
      <c r="JTP26" s="263"/>
      <c r="JTQ26" s="263"/>
      <c r="JTR26" s="263"/>
      <c r="JTS26" s="263"/>
      <c r="JTT26" s="263"/>
      <c r="JTU26" s="263"/>
      <c r="JTV26" s="263"/>
      <c r="JTW26" s="263"/>
      <c r="JTX26" s="263"/>
      <c r="JTY26" s="263"/>
      <c r="JTZ26" s="263"/>
      <c r="JUA26" s="263"/>
      <c r="JUB26" s="263"/>
      <c r="JUC26" s="263"/>
      <c r="JUD26" s="263"/>
      <c r="JUE26" s="263"/>
      <c r="JUF26" s="263"/>
      <c r="JUG26" s="263"/>
      <c r="JUH26" s="263"/>
      <c r="JUI26" s="263"/>
      <c r="JUJ26" s="263"/>
      <c r="JUK26" s="263"/>
      <c r="JUL26" s="263"/>
      <c r="JUM26" s="263"/>
      <c r="JUN26" s="263"/>
      <c r="JUO26" s="263"/>
      <c r="JUP26" s="263"/>
      <c r="JUQ26" s="263"/>
      <c r="JUR26" s="263"/>
      <c r="JUS26" s="263"/>
      <c r="JUT26" s="263"/>
      <c r="JUU26" s="263"/>
      <c r="JUV26" s="263"/>
      <c r="JUW26" s="263"/>
      <c r="JUX26" s="263"/>
      <c r="JUY26" s="263"/>
      <c r="JUZ26" s="263"/>
      <c r="JVA26" s="263"/>
      <c r="JVB26" s="263"/>
      <c r="JVC26" s="263"/>
      <c r="JVD26" s="263"/>
      <c r="JVE26" s="263"/>
      <c r="JVF26" s="263"/>
      <c r="JVG26" s="263"/>
      <c r="JVH26" s="263"/>
      <c r="JVI26" s="263"/>
      <c r="JVJ26" s="263"/>
      <c r="JVK26" s="263"/>
      <c r="JVL26" s="263"/>
      <c r="JVM26" s="263"/>
      <c r="JVN26" s="263"/>
      <c r="JVO26" s="263"/>
      <c r="JVP26" s="263"/>
      <c r="JVQ26" s="263"/>
      <c r="JVR26" s="263"/>
      <c r="JVS26" s="263"/>
      <c r="JVT26" s="263"/>
      <c r="JVU26" s="263"/>
      <c r="JVV26" s="263"/>
      <c r="JVW26" s="263"/>
      <c r="JVX26" s="263"/>
      <c r="JVY26" s="263"/>
      <c r="JVZ26" s="263"/>
      <c r="JWA26" s="263"/>
      <c r="JWB26" s="263"/>
      <c r="JWC26" s="263"/>
      <c r="JWD26" s="263"/>
      <c r="JWE26" s="263"/>
      <c r="JWF26" s="263"/>
      <c r="JWG26" s="263"/>
      <c r="JWH26" s="263"/>
      <c r="JWI26" s="263"/>
      <c r="JWJ26" s="263"/>
      <c r="JWK26" s="263"/>
      <c r="JWL26" s="263"/>
      <c r="JWM26" s="263"/>
      <c r="JWN26" s="263"/>
      <c r="JWO26" s="263"/>
      <c r="JWP26" s="263"/>
      <c r="JWQ26" s="263"/>
      <c r="JWR26" s="263"/>
      <c r="JWS26" s="263"/>
      <c r="JWT26" s="263"/>
      <c r="JWU26" s="263"/>
      <c r="JWV26" s="263"/>
      <c r="JWW26" s="263"/>
      <c r="JWX26" s="263"/>
      <c r="JWY26" s="263"/>
      <c r="JWZ26" s="263"/>
      <c r="JXA26" s="263"/>
      <c r="JXB26" s="263"/>
      <c r="JXC26" s="263"/>
      <c r="JXD26" s="263"/>
      <c r="JXE26" s="263"/>
      <c r="JXF26" s="263"/>
      <c r="JXG26" s="263"/>
      <c r="JXH26" s="263"/>
      <c r="JXI26" s="263"/>
      <c r="JXJ26" s="263"/>
      <c r="JXK26" s="263"/>
      <c r="JXL26" s="263"/>
      <c r="JXM26" s="263"/>
      <c r="JXN26" s="263"/>
      <c r="JXO26" s="263"/>
      <c r="JXP26" s="263"/>
      <c r="JXQ26" s="263"/>
      <c r="JXR26" s="263"/>
      <c r="JXS26" s="263"/>
      <c r="JXT26" s="263"/>
      <c r="JXU26" s="263"/>
      <c r="JXV26" s="263"/>
      <c r="JXW26" s="263"/>
      <c r="JXX26" s="263"/>
      <c r="JXY26" s="263"/>
      <c r="JXZ26" s="263"/>
      <c r="JYA26" s="263"/>
      <c r="JYB26" s="263"/>
      <c r="JYC26" s="263"/>
      <c r="JYD26" s="263"/>
      <c r="JYE26" s="263"/>
      <c r="JYF26" s="263"/>
      <c r="JYG26" s="263"/>
      <c r="JYH26" s="263"/>
      <c r="JYI26" s="263"/>
      <c r="JYJ26" s="263"/>
      <c r="JYK26" s="263"/>
      <c r="JYL26" s="263"/>
      <c r="JYM26" s="263"/>
      <c r="JYN26" s="263"/>
      <c r="JYO26" s="263"/>
      <c r="JYP26" s="263"/>
      <c r="JYQ26" s="263"/>
      <c r="JYR26" s="263"/>
      <c r="JYS26" s="263"/>
      <c r="JYT26" s="263"/>
      <c r="JYU26" s="263"/>
      <c r="JYV26" s="263"/>
      <c r="JYW26" s="263"/>
      <c r="JYX26" s="263"/>
      <c r="JYY26" s="263"/>
      <c r="JYZ26" s="263"/>
      <c r="JZA26" s="263"/>
      <c r="JZB26" s="263"/>
      <c r="JZC26" s="263"/>
      <c r="JZD26" s="263"/>
      <c r="JZE26" s="263"/>
      <c r="JZF26" s="263"/>
      <c r="JZG26" s="263"/>
      <c r="JZH26" s="263"/>
      <c r="JZI26" s="263"/>
      <c r="JZJ26" s="263"/>
      <c r="JZK26" s="263"/>
      <c r="JZL26" s="263"/>
      <c r="JZM26" s="263"/>
      <c r="JZN26" s="263"/>
      <c r="JZO26" s="263"/>
      <c r="JZP26" s="263"/>
      <c r="JZQ26" s="263"/>
      <c r="JZR26" s="263"/>
      <c r="JZS26" s="263"/>
      <c r="JZT26" s="263"/>
      <c r="JZU26" s="263"/>
      <c r="JZV26" s="263"/>
      <c r="JZW26" s="263"/>
      <c r="JZX26" s="263"/>
      <c r="JZY26" s="263"/>
      <c r="JZZ26" s="263"/>
      <c r="KAA26" s="263"/>
      <c r="KAB26" s="263"/>
      <c r="KAC26" s="263"/>
      <c r="KAD26" s="263"/>
      <c r="KAE26" s="263"/>
      <c r="KAF26" s="263"/>
      <c r="KAG26" s="263"/>
      <c r="KAH26" s="263"/>
      <c r="KAI26" s="263"/>
      <c r="KAJ26" s="263"/>
      <c r="KAK26" s="263"/>
      <c r="KAL26" s="263"/>
      <c r="KAM26" s="263"/>
      <c r="KAN26" s="263"/>
      <c r="KAO26" s="263"/>
      <c r="KAP26" s="263"/>
      <c r="KAQ26" s="263"/>
      <c r="KAR26" s="263"/>
      <c r="KAS26" s="263"/>
      <c r="KAT26" s="263"/>
      <c r="KAU26" s="263"/>
      <c r="KAV26" s="263"/>
      <c r="KAW26" s="263"/>
      <c r="KAX26" s="263"/>
      <c r="KAY26" s="263"/>
      <c r="KAZ26" s="263"/>
      <c r="KBA26" s="263"/>
      <c r="KBB26" s="263"/>
      <c r="KBC26" s="263"/>
      <c r="KBD26" s="263"/>
      <c r="KBE26" s="263"/>
      <c r="KBF26" s="263"/>
      <c r="KBG26" s="263"/>
      <c r="KBH26" s="263"/>
      <c r="KBI26" s="263"/>
      <c r="KBJ26" s="263"/>
      <c r="KBK26" s="263"/>
      <c r="KBL26" s="263"/>
      <c r="KBM26" s="263"/>
      <c r="KBN26" s="263"/>
      <c r="KBO26" s="263"/>
      <c r="KBP26" s="263"/>
      <c r="KBQ26" s="263"/>
      <c r="KBR26" s="263"/>
      <c r="KBS26" s="263"/>
      <c r="KBT26" s="263"/>
      <c r="KBU26" s="263"/>
      <c r="KBV26" s="263"/>
      <c r="KBW26" s="263"/>
      <c r="KBX26" s="263"/>
      <c r="KBY26" s="263"/>
      <c r="KBZ26" s="263"/>
      <c r="KCA26" s="263"/>
      <c r="KCB26" s="263"/>
      <c r="KCC26" s="263"/>
      <c r="KCD26" s="263"/>
      <c r="KCE26" s="263"/>
      <c r="KCF26" s="263"/>
      <c r="KCG26" s="263"/>
      <c r="KCH26" s="263"/>
      <c r="KCI26" s="263"/>
      <c r="KCJ26" s="263"/>
      <c r="KCK26" s="263"/>
      <c r="KCL26" s="263"/>
      <c r="KCM26" s="263"/>
      <c r="KCN26" s="263"/>
      <c r="KCO26" s="263"/>
      <c r="KCP26" s="263"/>
      <c r="KCQ26" s="263"/>
      <c r="KCR26" s="263"/>
      <c r="KCS26" s="263"/>
      <c r="KCT26" s="263"/>
      <c r="KCU26" s="263"/>
      <c r="KCV26" s="263"/>
      <c r="KCW26" s="263"/>
      <c r="KCX26" s="263"/>
      <c r="KCY26" s="263"/>
      <c r="KCZ26" s="263"/>
      <c r="KDA26" s="263"/>
      <c r="KDB26" s="263"/>
      <c r="KDC26" s="263"/>
      <c r="KDD26" s="263"/>
      <c r="KDE26" s="263"/>
      <c r="KDF26" s="263"/>
      <c r="KDG26" s="263"/>
      <c r="KDH26" s="263"/>
      <c r="KDI26" s="263"/>
      <c r="KDJ26" s="263"/>
      <c r="KDK26" s="263"/>
      <c r="KDL26" s="263"/>
      <c r="KDM26" s="263"/>
      <c r="KDN26" s="263"/>
      <c r="KDO26" s="263"/>
      <c r="KDP26" s="263"/>
      <c r="KDQ26" s="263"/>
      <c r="KDR26" s="263"/>
      <c r="KDS26" s="263"/>
      <c r="KDT26" s="263"/>
      <c r="KDU26" s="263"/>
      <c r="KDV26" s="263"/>
      <c r="KDW26" s="263"/>
      <c r="KDX26" s="263"/>
      <c r="KDY26" s="263"/>
      <c r="KDZ26" s="263"/>
      <c r="KEA26" s="263"/>
      <c r="KEB26" s="263"/>
      <c r="KEC26" s="263"/>
      <c r="KED26" s="263"/>
      <c r="KEE26" s="263"/>
      <c r="KEF26" s="263"/>
      <c r="KEG26" s="263"/>
      <c r="KEH26" s="263"/>
      <c r="KEI26" s="263"/>
      <c r="KEJ26" s="263"/>
      <c r="KEK26" s="263"/>
      <c r="KEL26" s="263"/>
      <c r="KEM26" s="263"/>
      <c r="KEN26" s="263"/>
      <c r="KEO26" s="263"/>
      <c r="KEP26" s="263"/>
      <c r="KEQ26" s="263"/>
      <c r="KER26" s="263"/>
      <c r="KES26" s="263"/>
      <c r="KET26" s="263"/>
      <c r="KEU26" s="263"/>
      <c r="KEV26" s="263"/>
      <c r="KEW26" s="263"/>
      <c r="KEX26" s="263"/>
      <c r="KEY26" s="263"/>
      <c r="KEZ26" s="263"/>
      <c r="KFA26" s="263"/>
      <c r="KFB26" s="263"/>
      <c r="KFC26" s="263"/>
      <c r="KFD26" s="263"/>
      <c r="KFE26" s="263"/>
      <c r="KFF26" s="263"/>
      <c r="KFG26" s="263"/>
      <c r="KFH26" s="263"/>
      <c r="KFI26" s="263"/>
      <c r="KFJ26" s="263"/>
      <c r="KFK26" s="263"/>
      <c r="KFL26" s="263"/>
      <c r="KFM26" s="263"/>
      <c r="KFN26" s="263"/>
      <c r="KFO26" s="263"/>
      <c r="KFP26" s="263"/>
      <c r="KFQ26" s="263"/>
      <c r="KFR26" s="263"/>
      <c r="KFS26" s="263"/>
      <c r="KFT26" s="263"/>
      <c r="KFU26" s="263"/>
      <c r="KFV26" s="263"/>
      <c r="KFW26" s="263"/>
      <c r="KFX26" s="263"/>
      <c r="KFY26" s="263"/>
      <c r="KFZ26" s="263"/>
      <c r="KGA26" s="263"/>
      <c r="KGB26" s="263"/>
      <c r="KGC26" s="263"/>
      <c r="KGD26" s="263"/>
      <c r="KGE26" s="263"/>
      <c r="KGF26" s="263"/>
      <c r="KGG26" s="263"/>
      <c r="KGH26" s="263"/>
      <c r="KGI26" s="263"/>
      <c r="KGJ26" s="263"/>
      <c r="KGK26" s="263"/>
      <c r="KGL26" s="263"/>
      <c r="KGM26" s="263"/>
      <c r="KGN26" s="263"/>
      <c r="KGO26" s="263"/>
      <c r="KGP26" s="263"/>
      <c r="KGQ26" s="263"/>
      <c r="KGR26" s="263"/>
      <c r="KGS26" s="263"/>
      <c r="KGT26" s="263"/>
      <c r="KGU26" s="263"/>
      <c r="KGV26" s="263"/>
      <c r="KGW26" s="263"/>
      <c r="KGX26" s="263"/>
      <c r="KGY26" s="263"/>
      <c r="KGZ26" s="263"/>
      <c r="KHA26" s="263"/>
      <c r="KHB26" s="263"/>
      <c r="KHC26" s="263"/>
      <c r="KHD26" s="263"/>
      <c r="KHE26" s="263"/>
      <c r="KHF26" s="263"/>
      <c r="KHG26" s="263"/>
      <c r="KHH26" s="263"/>
      <c r="KHI26" s="263"/>
      <c r="KHJ26" s="263"/>
      <c r="KHK26" s="263"/>
      <c r="KHL26" s="263"/>
      <c r="KHM26" s="263"/>
      <c r="KHN26" s="263"/>
      <c r="KHO26" s="263"/>
      <c r="KHP26" s="263"/>
      <c r="KHQ26" s="263"/>
      <c r="KHR26" s="263"/>
      <c r="KHS26" s="263"/>
      <c r="KHT26" s="263"/>
      <c r="KHU26" s="263"/>
      <c r="KHV26" s="263"/>
      <c r="KHW26" s="263"/>
      <c r="KHX26" s="263"/>
      <c r="KHY26" s="263"/>
      <c r="KHZ26" s="263"/>
      <c r="KIA26" s="263"/>
      <c r="KIB26" s="263"/>
      <c r="KIC26" s="263"/>
      <c r="KID26" s="263"/>
      <c r="KIE26" s="263"/>
      <c r="KIF26" s="263"/>
      <c r="KIG26" s="263"/>
      <c r="KIH26" s="263"/>
      <c r="KII26" s="263"/>
      <c r="KIJ26" s="263"/>
      <c r="KIK26" s="263"/>
      <c r="KIL26" s="263"/>
      <c r="KIM26" s="263"/>
      <c r="KIN26" s="263"/>
      <c r="KIO26" s="263"/>
      <c r="KIP26" s="263"/>
      <c r="KIQ26" s="263"/>
      <c r="KIR26" s="263"/>
      <c r="KIS26" s="263"/>
      <c r="KIT26" s="263"/>
      <c r="KIU26" s="263"/>
      <c r="KIV26" s="263"/>
      <c r="KIW26" s="263"/>
      <c r="KIX26" s="263"/>
      <c r="KIY26" s="263"/>
      <c r="KIZ26" s="263"/>
      <c r="KJA26" s="263"/>
      <c r="KJB26" s="263"/>
      <c r="KJC26" s="263"/>
      <c r="KJD26" s="263"/>
      <c r="KJE26" s="263"/>
      <c r="KJF26" s="263"/>
      <c r="KJG26" s="263"/>
      <c r="KJH26" s="263"/>
      <c r="KJI26" s="263"/>
      <c r="KJJ26" s="263"/>
      <c r="KJK26" s="263"/>
      <c r="KJL26" s="263"/>
      <c r="KJM26" s="263"/>
      <c r="KJN26" s="263"/>
      <c r="KJO26" s="263"/>
      <c r="KJP26" s="263"/>
      <c r="KJQ26" s="263"/>
      <c r="KJR26" s="263"/>
      <c r="KJS26" s="263"/>
      <c r="KJT26" s="263"/>
      <c r="KJU26" s="263"/>
      <c r="KJV26" s="263"/>
      <c r="KJW26" s="263"/>
      <c r="KJX26" s="263"/>
      <c r="KJY26" s="263"/>
      <c r="KJZ26" s="263"/>
      <c r="KKA26" s="263"/>
      <c r="KKB26" s="263"/>
      <c r="KKC26" s="263"/>
      <c r="KKD26" s="263"/>
      <c r="KKE26" s="263"/>
      <c r="KKF26" s="263"/>
      <c r="KKG26" s="263"/>
      <c r="KKH26" s="263"/>
      <c r="KKI26" s="263"/>
      <c r="KKJ26" s="263"/>
      <c r="KKK26" s="263"/>
      <c r="KKL26" s="263"/>
      <c r="KKM26" s="263"/>
      <c r="KKN26" s="263"/>
      <c r="KKO26" s="263"/>
      <c r="KKP26" s="263"/>
      <c r="KKQ26" s="263"/>
      <c r="KKR26" s="263"/>
      <c r="KKS26" s="263"/>
      <c r="KKT26" s="263"/>
      <c r="KKU26" s="263"/>
      <c r="KKV26" s="263"/>
      <c r="KKW26" s="263"/>
      <c r="KKX26" s="263"/>
      <c r="KKY26" s="263"/>
      <c r="KKZ26" s="263"/>
      <c r="KLA26" s="263"/>
      <c r="KLB26" s="263"/>
      <c r="KLC26" s="263"/>
      <c r="KLD26" s="263"/>
      <c r="KLE26" s="263"/>
      <c r="KLF26" s="263"/>
      <c r="KLG26" s="263"/>
      <c r="KLH26" s="263"/>
      <c r="KLI26" s="263"/>
      <c r="KLJ26" s="263"/>
      <c r="KLK26" s="263"/>
      <c r="KLL26" s="263"/>
      <c r="KLM26" s="263"/>
      <c r="KLN26" s="263"/>
      <c r="KLO26" s="263"/>
      <c r="KLP26" s="263"/>
      <c r="KLQ26" s="263"/>
      <c r="KLR26" s="263"/>
      <c r="KLS26" s="263"/>
      <c r="KLT26" s="263"/>
      <c r="KLU26" s="263"/>
      <c r="KLV26" s="263"/>
      <c r="KLW26" s="263"/>
      <c r="KLX26" s="263"/>
      <c r="KLY26" s="263"/>
      <c r="KLZ26" s="263"/>
      <c r="KMA26" s="263"/>
      <c r="KMB26" s="263"/>
      <c r="KMC26" s="263"/>
      <c r="KMD26" s="263"/>
      <c r="KME26" s="263"/>
      <c r="KMF26" s="263"/>
      <c r="KMG26" s="263"/>
      <c r="KMH26" s="263"/>
      <c r="KMI26" s="263"/>
      <c r="KMJ26" s="263"/>
      <c r="KMK26" s="263"/>
      <c r="KML26" s="263"/>
      <c r="KMM26" s="263"/>
      <c r="KMN26" s="263"/>
      <c r="KMO26" s="263"/>
      <c r="KMP26" s="263"/>
      <c r="KMQ26" s="263"/>
      <c r="KMR26" s="263"/>
      <c r="KMS26" s="263"/>
      <c r="KMT26" s="263"/>
      <c r="KMU26" s="263"/>
      <c r="KMV26" s="263"/>
      <c r="KMW26" s="263"/>
      <c r="KMX26" s="263"/>
      <c r="KMY26" s="263"/>
      <c r="KMZ26" s="263"/>
      <c r="KNA26" s="263"/>
      <c r="KNB26" s="263"/>
      <c r="KNC26" s="263"/>
      <c r="KND26" s="263"/>
      <c r="KNE26" s="263"/>
      <c r="KNF26" s="263"/>
      <c r="KNG26" s="263"/>
      <c r="KNH26" s="263"/>
      <c r="KNI26" s="263"/>
      <c r="KNJ26" s="263"/>
      <c r="KNK26" s="263"/>
      <c r="KNL26" s="263"/>
      <c r="KNM26" s="263"/>
      <c r="KNN26" s="263"/>
      <c r="KNO26" s="263"/>
      <c r="KNP26" s="263"/>
      <c r="KNQ26" s="263"/>
      <c r="KNR26" s="263"/>
      <c r="KNS26" s="263"/>
      <c r="KNT26" s="263"/>
      <c r="KNU26" s="263"/>
      <c r="KNV26" s="263"/>
      <c r="KNW26" s="263"/>
      <c r="KNX26" s="263"/>
      <c r="KNY26" s="263"/>
      <c r="KNZ26" s="263"/>
      <c r="KOA26" s="263"/>
      <c r="KOB26" s="263"/>
      <c r="KOC26" s="263"/>
      <c r="KOD26" s="263"/>
      <c r="KOE26" s="263"/>
      <c r="KOF26" s="263"/>
      <c r="KOG26" s="263"/>
      <c r="KOH26" s="263"/>
      <c r="KOI26" s="263"/>
      <c r="KOJ26" s="263"/>
      <c r="KOK26" s="263"/>
      <c r="KOL26" s="263"/>
      <c r="KOM26" s="263"/>
      <c r="KON26" s="263"/>
      <c r="KOO26" s="263"/>
      <c r="KOP26" s="263"/>
      <c r="KOQ26" s="263"/>
      <c r="KOR26" s="263"/>
      <c r="KOS26" s="263"/>
      <c r="KOT26" s="263"/>
      <c r="KOU26" s="263"/>
      <c r="KOV26" s="263"/>
      <c r="KOW26" s="263"/>
      <c r="KOX26" s="263"/>
      <c r="KOY26" s="263"/>
      <c r="KOZ26" s="263"/>
      <c r="KPA26" s="263"/>
      <c r="KPB26" s="263"/>
      <c r="KPC26" s="263"/>
      <c r="KPD26" s="263"/>
      <c r="KPE26" s="263"/>
      <c r="KPF26" s="263"/>
      <c r="KPG26" s="263"/>
      <c r="KPH26" s="263"/>
      <c r="KPI26" s="263"/>
      <c r="KPJ26" s="263"/>
      <c r="KPK26" s="263"/>
      <c r="KPL26" s="263"/>
      <c r="KPM26" s="263"/>
      <c r="KPN26" s="263"/>
      <c r="KPO26" s="263"/>
      <c r="KPP26" s="263"/>
      <c r="KPQ26" s="263"/>
      <c r="KPR26" s="263"/>
      <c r="KPS26" s="263"/>
      <c r="KPT26" s="263"/>
      <c r="KPU26" s="263"/>
      <c r="KPV26" s="263"/>
      <c r="KPW26" s="263"/>
      <c r="KPX26" s="263"/>
      <c r="KPY26" s="263"/>
      <c r="KPZ26" s="263"/>
      <c r="KQA26" s="263"/>
      <c r="KQB26" s="263"/>
      <c r="KQC26" s="263"/>
      <c r="KQD26" s="263"/>
      <c r="KQE26" s="263"/>
      <c r="KQF26" s="263"/>
      <c r="KQG26" s="263"/>
      <c r="KQH26" s="263"/>
      <c r="KQI26" s="263"/>
      <c r="KQJ26" s="263"/>
      <c r="KQK26" s="263"/>
      <c r="KQL26" s="263"/>
      <c r="KQM26" s="263"/>
      <c r="KQN26" s="263"/>
      <c r="KQO26" s="263"/>
      <c r="KQP26" s="263"/>
      <c r="KQQ26" s="263"/>
      <c r="KQR26" s="263"/>
      <c r="KQS26" s="263"/>
      <c r="KQT26" s="263"/>
      <c r="KQU26" s="263"/>
      <c r="KQV26" s="263"/>
      <c r="KQW26" s="263"/>
      <c r="KQX26" s="263"/>
      <c r="KQY26" s="263"/>
      <c r="KQZ26" s="263"/>
      <c r="KRA26" s="263"/>
      <c r="KRB26" s="263"/>
      <c r="KRC26" s="263"/>
      <c r="KRD26" s="263"/>
      <c r="KRE26" s="263"/>
      <c r="KRF26" s="263"/>
      <c r="KRG26" s="263"/>
      <c r="KRH26" s="263"/>
      <c r="KRI26" s="263"/>
      <c r="KRJ26" s="263"/>
      <c r="KRK26" s="263"/>
      <c r="KRL26" s="263"/>
      <c r="KRM26" s="263"/>
      <c r="KRN26" s="263"/>
      <c r="KRO26" s="263"/>
      <c r="KRP26" s="263"/>
      <c r="KRQ26" s="263"/>
      <c r="KRR26" s="263"/>
      <c r="KRS26" s="263"/>
      <c r="KRT26" s="263"/>
      <c r="KRU26" s="263"/>
      <c r="KRV26" s="263"/>
      <c r="KRW26" s="263"/>
      <c r="KRX26" s="263"/>
      <c r="KRY26" s="263"/>
      <c r="KRZ26" s="263"/>
      <c r="KSA26" s="263"/>
      <c r="KSB26" s="263"/>
      <c r="KSC26" s="263"/>
      <c r="KSD26" s="263"/>
      <c r="KSE26" s="263"/>
      <c r="KSF26" s="263"/>
      <c r="KSG26" s="263"/>
      <c r="KSH26" s="263"/>
      <c r="KSI26" s="263"/>
      <c r="KSJ26" s="263"/>
      <c r="KSK26" s="263"/>
      <c r="KSL26" s="263"/>
      <c r="KSM26" s="263"/>
      <c r="KSN26" s="263"/>
      <c r="KSO26" s="263"/>
      <c r="KSP26" s="263"/>
      <c r="KSQ26" s="263"/>
      <c r="KSR26" s="263"/>
      <c r="KSS26" s="263"/>
      <c r="KST26" s="263"/>
      <c r="KSU26" s="263"/>
      <c r="KSV26" s="263"/>
      <c r="KSW26" s="263"/>
      <c r="KSX26" s="263"/>
      <c r="KSY26" s="263"/>
      <c r="KSZ26" s="263"/>
      <c r="KTA26" s="263"/>
      <c r="KTB26" s="263"/>
      <c r="KTC26" s="263"/>
      <c r="KTD26" s="263"/>
      <c r="KTE26" s="263"/>
      <c r="KTF26" s="263"/>
      <c r="KTG26" s="263"/>
      <c r="KTH26" s="263"/>
      <c r="KTI26" s="263"/>
      <c r="KTJ26" s="263"/>
      <c r="KTK26" s="263"/>
      <c r="KTL26" s="263"/>
      <c r="KTM26" s="263"/>
      <c r="KTN26" s="263"/>
      <c r="KTO26" s="263"/>
      <c r="KTP26" s="263"/>
      <c r="KTQ26" s="263"/>
      <c r="KTR26" s="263"/>
      <c r="KTS26" s="263"/>
      <c r="KTT26" s="263"/>
      <c r="KTU26" s="263"/>
      <c r="KTV26" s="263"/>
      <c r="KTW26" s="263"/>
      <c r="KTX26" s="263"/>
      <c r="KTY26" s="263"/>
      <c r="KTZ26" s="263"/>
      <c r="KUA26" s="263"/>
      <c r="KUB26" s="263"/>
      <c r="KUC26" s="263"/>
      <c r="KUD26" s="263"/>
      <c r="KUE26" s="263"/>
      <c r="KUF26" s="263"/>
      <c r="KUG26" s="263"/>
      <c r="KUH26" s="263"/>
      <c r="KUI26" s="263"/>
      <c r="KUJ26" s="263"/>
      <c r="KUK26" s="263"/>
      <c r="KUL26" s="263"/>
      <c r="KUM26" s="263"/>
      <c r="KUN26" s="263"/>
      <c r="KUO26" s="263"/>
      <c r="KUP26" s="263"/>
      <c r="KUQ26" s="263"/>
      <c r="KUR26" s="263"/>
      <c r="KUS26" s="263"/>
      <c r="KUT26" s="263"/>
      <c r="KUU26" s="263"/>
      <c r="KUV26" s="263"/>
      <c r="KUW26" s="263"/>
      <c r="KUX26" s="263"/>
      <c r="KUY26" s="263"/>
      <c r="KUZ26" s="263"/>
      <c r="KVA26" s="263"/>
      <c r="KVB26" s="263"/>
      <c r="KVC26" s="263"/>
      <c r="KVD26" s="263"/>
      <c r="KVE26" s="263"/>
      <c r="KVF26" s="263"/>
      <c r="KVG26" s="263"/>
      <c r="KVH26" s="263"/>
      <c r="KVI26" s="263"/>
      <c r="KVJ26" s="263"/>
      <c r="KVK26" s="263"/>
      <c r="KVL26" s="263"/>
      <c r="KVM26" s="263"/>
      <c r="KVN26" s="263"/>
      <c r="KVO26" s="263"/>
      <c r="KVP26" s="263"/>
      <c r="KVQ26" s="263"/>
      <c r="KVR26" s="263"/>
      <c r="KVS26" s="263"/>
      <c r="KVT26" s="263"/>
      <c r="KVU26" s="263"/>
      <c r="KVV26" s="263"/>
      <c r="KVW26" s="263"/>
      <c r="KVX26" s="263"/>
      <c r="KVY26" s="263"/>
      <c r="KVZ26" s="263"/>
      <c r="KWA26" s="263"/>
      <c r="KWB26" s="263"/>
      <c r="KWC26" s="263"/>
      <c r="KWD26" s="263"/>
      <c r="KWE26" s="263"/>
      <c r="KWF26" s="263"/>
      <c r="KWG26" s="263"/>
      <c r="KWH26" s="263"/>
      <c r="KWI26" s="263"/>
      <c r="KWJ26" s="263"/>
      <c r="KWK26" s="263"/>
      <c r="KWL26" s="263"/>
      <c r="KWM26" s="263"/>
      <c r="KWN26" s="263"/>
      <c r="KWO26" s="263"/>
      <c r="KWP26" s="263"/>
      <c r="KWQ26" s="263"/>
      <c r="KWR26" s="263"/>
      <c r="KWS26" s="263"/>
      <c r="KWT26" s="263"/>
      <c r="KWU26" s="263"/>
      <c r="KWV26" s="263"/>
      <c r="KWW26" s="263"/>
      <c r="KWX26" s="263"/>
      <c r="KWY26" s="263"/>
      <c r="KWZ26" s="263"/>
      <c r="KXA26" s="263"/>
      <c r="KXB26" s="263"/>
      <c r="KXC26" s="263"/>
      <c r="KXD26" s="263"/>
      <c r="KXE26" s="263"/>
      <c r="KXF26" s="263"/>
      <c r="KXG26" s="263"/>
      <c r="KXH26" s="263"/>
      <c r="KXI26" s="263"/>
      <c r="KXJ26" s="263"/>
      <c r="KXK26" s="263"/>
      <c r="KXL26" s="263"/>
      <c r="KXM26" s="263"/>
      <c r="KXN26" s="263"/>
      <c r="KXO26" s="263"/>
      <c r="KXP26" s="263"/>
      <c r="KXQ26" s="263"/>
      <c r="KXR26" s="263"/>
      <c r="KXS26" s="263"/>
      <c r="KXT26" s="263"/>
      <c r="KXU26" s="263"/>
      <c r="KXV26" s="263"/>
      <c r="KXW26" s="263"/>
      <c r="KXX26" s="263"/>
      <c r="KXY26" s="263"/>
      <c r="KXZ26" s="263"/>
      <c r="KYA26" s="263"/>
      <c r="KYB26" s="263"/>
      <c r="KYC26" s="263"/>
      <c r="KYD26" s="263"/>
      <c r="KYE26" s="263"/>
      <c r="KYF26" s="263"/>
      <c r="KYG26" s="263"/>
      <c r="KYH26" s="263"/>
      <c r="KYI26" s="263"/>
      <c r="KYJ26" s="263"/>
      <c r="KYK26" s="263"/>
      <c r="KYL26" s="263"/>
      <c r="KYM26" s="263"/>
      <c r="KYN26" s="263"/>
      <c r="KYO26" s="263"/>
      <c r="KYP26" s="263"/>
      <c r="KYQ26" s="263"/>
      <c r="KYR26" s="263"/>
      <c r="KYS26" s="263"/>
      <c r="KYT26" s="263"/>
      <c r="KYU26" s="263"/>
      <c r="KYV26" s="263"/>
      <c r="KYW26" s="263"/>
      <c r="KYX26" s="263"/>
      <c r="KYY26" s="263"/>
      <c r="KYZ26" s="263"/>
      <c r="KZA26" s="263"/>
      <c r="KZB26" s="263"/>
      <c r="KZC26" s="263"/>
      <c r="KZD26" s="263"/>
      <c r="KZE26" s="263"/>
      <c r="KZF26" s="263"/>
      <c r="KZG26" s="263"/>
      <c r="KZH26" s="263"/>
      <c r="KZI26" s="263"/>
      <c r="KZJ26" s="263"/>
      <c r="KZK26" s="263"/>
      <c r="KZL26" s="263"/>
      <c r="KZM26" s="263"/>
      <c r="KZN26" s="263"/>
      <c r="KZO26" s="263"/>
      <c r="KZP26" s="263"/>
      <c r="KZQ26" s="263"/>
      <c r="KZR26" s="263"/>
      <c r="KZS26" s="263"/>
      <c r="KZT26" s="263"/>
      <c r="KZU26" s="263"/>
      <c r="KZV26" s="263"/>
      <c r="KZW26" s="263"/>
      <c r="KZX26" s="263"/>
      <c r="KZY26" s="263"/>
      <c r="KZZ26" s="263"/>
      <c r="LAA26" s="263"/>
      <c r="LAB26" s="263"/>
      <c r="LAC26" s="263"/>
      <c r="LAD26" s="263"/>
      <c r="LAE26" s="263"/>
      <c r="LAF26" s="263"/>
      <c r="LAG26" s="263"/>
      <c r="LAH26" s="263"/>
      <c r="LAI26" s="263"/>
      <c r="LAJ26" s="263"/>
      <c r="LAK26" s="263"/>
      <c r="LAL26" s="263"/>
      <c r="LAM26" s="263"/>
      <c r="LAN26" s="263"/>
      <c r="LAO26" s="263"/>
      <c r="LAP26" s="263"/>
      <c r="LAQ26" s="263"/>
      <c r="LAR26" s="263"/>
      <c r="LAS26" s="263"/>
      <c r="LAT26" s="263"/>
      <c r="LAU26" s="263"/>
      <c r="LAV26" s="263"/>
      <c r="LAW26" s="263"/>
      <c r="LAX26" s="263"/>
      <c r="LAY26" s="263"/>
      <c r="LAZ26" s="263"/>
      <c r="LBA26" s="263"/>
      <c r="LBB26" s="263"/>
      <c r="LBC26" s="263"/>
      <c r="LBD26" s="263"/>
      <c r="LBE26" s="263"/>
      <c r="LBF26" s="263"/>
      <c r="LBG26" s="263"/>
      <c r="LBH26" s="263"/>
      <c r="LBI26" s="263"/>
      <c r="LBJ26" s="263"/>
      <c r="LBK26" s="263"/>
      <c r="LBL26" s="263"/>
      <c r="LBM26" s="263"/>
      <c r="LBN26" s="263"/>
      <c r="LBO26" s="263"/>
      <c r="LBP26" s="263"/>
      <c r="LBQ26" s="263"/>
      <c r="LBR26" s="263"/>
      <c r="LBS26" s="263"/>
      <c r="LBT26" s="263"/>
      <c r="LBU26" s="263"/>
      <c r="LBV26" s="263"/>
      <c r="LBW26" s="263"/>
      <c r="LBX26" s="263"/>
      <c r="LBY26" s="263"/>
      <c r="LBZ26" s="263"/>
      <c r="LCA26" s="263"/>
      <c r="LCB26" s="263"/>
      <c r="LCC26" s="263"/>
      <c r="LCD26" s="263"/>
      <c r="LCE26" s="263"/>
      <c r="LCF26" s="263"/>
      <c r="LCG26" s="263"/>
      <c r="LCH26" s="263"/>
      <c r="LCI26" s="263"/>
      <c r="LCJ26" s="263"/>
      <c r="LCK26" s="263"/>
      <c r="LCL26" s="263"/>
      <c r="LCM26" s="263"/>
      <c r="LCN26" s="263"/>
      <c r="LCO26" s="263"/>
      <c r="LCP26" s="263"/>
      <c r="LCQ26" s="263"/>
      <c r="LCR26" s="263"/>
      <c r="LCS26" s="263"/>
      <c r="LCT26" s="263"/>
      <c r="LCU26" s="263"/>
      <c r="LCV26" s="263"/>
      <c r="LCW26" s="263"/>
      <c r="LCX26" s="263"/>
      <c r="LCY26" s="263"/>
      <c r="LCZ26" s="263"/>
      <c r="LDA26" s="263"/>
      <c r="LDB26" s="263"/>
      <c r="LDC26" s="263"/>
      <c r="LDD26" s="263"/>
      <c r="LDE26" s="263"/>
      <c r="LDF26" s="263"/>
      <c r="LDG26" s="263"/>
      <c r="LDH26" s="263"/>
      <c r="LDI26" s="263"/>
      <c r="LDJ26" s="263"/>
      <c r="LDK26" s="263"/>
      <c r="LDL26" s="263"/>
      <c r="LDM26" s="263"/>
      <c r="LDN26" s="263"/>
      <c r="LDO26" s="263"/>
      <c r="LDP26" s="263"/>
      <c r="LDQ26" s="263"/>
      <c r="LDR26" s="263"/>
      <c r="LDS26" s="263"/>
      <c r="LDT26" s="263"/>
      <c r="LDU26" s="263"/>
      <c r="LDV26" s="263"/>
      <c r="LDW26" s="263"/>
      <c r="LDX26" s="263"/>
      <c r="LDY26" s="263"/>
      <c r="LDZ26" s="263"/>
      <c r="LEA26" s="263"/>
      <c r="LEB26" s="263"/>
      <c r="LEC26" s="263"/>
      <c r="LED26" s="263"/>
      <c r="LEE26" s="263"/>
      <c r="LEF26" s="263"/>
      <c r="LEG26" s="263"/>
      <c r="LEH26" s="263"/>
      <c r="LEI26" s="263"/>
      <c r="LEJ26" s="263"/>
      <c r="LEK26" s="263"/>
      <c r="LEL26" s="263"/>
      <c r="LEM26" s="263"/>
      <c r="LEN26" s="263"/>
      <c r="LEO26" s="263"/>
      <c r="LEP26" s="263"/>
      <c r="LEQ26" s="263"/>
      <c r="LER26" s="263"/>
      <c r="LES26" s="263"/>
      <c r="LET26" s="263"/>
      <c r="LEU26" s="263"/>
      <c r="LEV26" s="263"/>
      <c r="LEW26" s="263"/>
      <c r="LEX26" s="263"/>
      <c r="LEY26" s="263"/>
      <c r="LEZ26" s="263"/>
      <c r="LFA26" s="263"/>
      <c r="LFB26" s="263"/>
      <c r="LFC26" s="263"/>
      <c r="LFD26" s="263"/>
      <c r="LFE26" s="263"/>
      <c r="LFF26" s="263"/>
      <c r="LFG26" s="263"/>
      <c r="LFH26" s="263"/>
      <c r="LFI26" s="263"/>
      <c r="LFJ26" s="263"/>
      <c r="LFK26" s="263"/>
      <c r="LFL26" s="263"/>
      <c r="LFM26" s="263"/>
      <c r="LFN26" s="263"/>
      <c r="LFO26" s="263"/>
      <c r="LFP26" s="263"/>
      <c r="LFQ26" s="263"/>
      <c r="LFR26" s="263"/>
      <c r="LFS26" s="263"/>
      <c r="LFT26" s="263"/>
      <c r="LFU26" s="263"/>
      <c r="LFV26" s="263"/>
      <c r="LFW26" s="263"/>
      <c r="LFX26" s="263"/>
      <c r="LFY26" s="263"/>
      <c r="LFZ26" s="263"/>
      <c r="LGA26" s="263"/>
      <c r="LGB26" s="263"/>
      <c r="LGC26" s="263"/>
      <c r="LGD26" s="263"/>
      <c r="LGE26" s="263"/>
      <c r="LGF26" s="263"/>
      <c r="LGG26" s="263"/>
      <c r="LGH26" s="263"/>
      <c r="LGI26" s="263"/>
      <c r="LGJ26" s="263"/>
      <c r="LGK26" s="263"/>
      <c r="LGL26" s="263"/>
      <c r="LGM26" s="263"/>
      <c r="LGN26" s="263"/>
      <c r="LGO26" s="263"/>
      <c r="LGP26" s="263"/>
      <c r="LGQ26" s="263"/>
      <c r="LGR26" s="263"/>
      <c r="LGS26" s="263"/>
      <c r="LGT26" s="263"/>
      <c r="LGU26" s="263"/>
      <c r="LGV26" s="263"/>
      <c r="LGW26" s="263"/>
      <c r="LGX26" s="263"/>
      <c r="LGY26" s="263"/>
      <c r="LGZ26" s="263"/>
      <c r="LHA26" s="263"/>
      <c r="LHB26" s="263"/>
      <c r="LHC26" s="263"/>
      <c r="LHD26" s="263"/>
      <c r="LHE26" s="263"/>
      <c r="LHF26" s="263"/>
      <c r="LHG26" s="263"/>
      <c r="LHH26" s="263"/>
      <c r="LHI26" s="263"/>
      <c r="LHJ26" s="263"/>
      <c r="LHK26" s="263"/>
      <c r="LHL26" s="263"/>
      <c r="LHM26" s="263"/>
      <c r="LHN26" s="263"/>
      <c r="LHO26" s="263"/>
      <c r="LHP26" s="263"/>
      <c r="LHQ26" s="263"/>
      <c r="LHR26" s="263"/>
      <c r="LHS26" s="263"/>
      <c r="LHT26" s="263"/>
      <c r="LHU26" s="263"/>
      <c r="LHV26" s="263"/>
      <c r="LHW26" s="263"/>
      <c r="LHX26" s="263"/>
      <c r="LHY26" s="263"/>
      <c r="LHZ26" s="263"/>
      <c r="LIA26" s="263"/>
      <c r="LIB26" s="263"/>
      <c r="LIC26" s="263"/>
      <c r="LID26" s="263"/>
      <c r="LIE26" s="263"/>
      <c r="LIF26" s="263"/>
      <c r="LIG26" s="263"/>
      <c r="LIH26" s="263"/>
      <c r="LII26" s="263"/>
      <c r="LIJ26" s="263"/>
      <c r="LIK26" s="263"/>
      <c r="LIL26" s="263"/>
      <c r="LIM26" s="263"/>
      <c r="LIN26" s="263"/>
      <c r="LIO26" s="263"/>
      <c r="LIP26" s="263"/>
      <c r="LIQ26" s="263"/>
      <c r="LIR26" s="263"/>
      <c r="LIS26" s="263"/>
      <c r="LIT26" s="263"/>
      <c r="LIU26" s="263"/>
      <c r="LIV26" s="263"/>
      <c r="LIW26" s="263"/>
      <c r="LIX26" s="263"/>
      <c r="LIY26" s="263"/>
      <c r="LIZ26" s="263"/>
      <c r="LJA26" s="263"/>
      <c r="LJB26" s="263"/>
      <c r="LJC26" s="263"/>
      <c r="LJD26" s="263"/>
      <c r="LJE26" s="263"/>
      <c r="LJF26" s="263"/>
      <c r="LJG26" s="263"/>
      <c r="LJH26" s="263"/>
      <c r="LJI26" s="263"/>
      <c r="LJJ26" s="263"/>
      <c r="LJK26" s="263"/>
      <c r="LJL26" s="263"/>
      <c r="LJM26" s="263"/>
      <c r="LJN26" s="263"/>
      <c r="LJO26" s="263"/>
      <c r="LJP26" s="263"/>
      <c r="LJQ26" s="263"/>
      <c r="LJR26" s="263"/>
      <c r="LJS26" s="263"/>
      <c r="LJT26" s="263"/>
      <c r="LJU26" s="263"/>
      <c r="LJV26" s="263"/>
      <c r="LJW26" s="263"/>
      <c r="LJX26" s="263"/>
      <c r="LJY26" s="263"/>
      <c r="LJZ26" s="263"/>
      <c r="LKA26" s="263"/>
      <c r="LKB26" s="263"/>
      <c r="LKC26" s="263"/>
      <c r="LKD26" s="263"/>
      <c r="LKE26" s="263"/>
      <c r="LKF26" s="263"/>
      <c r="LKG26" s="263"/>
      <c r="LKH26" s="263"/>
      <c r="LKI26" s="263"/>
      <c r="LKJ26" s="263"/>
      <c r="LKK26" s="263"/>
      <c r="LKL26" s="263"/>
      <c r="LKM26" s="263"/>
      <c r="LKN26" s="263"/>
      <c r="LKO26" s="263"/>
      <c r="LKP26" s="263"/>
      <c r="LKQ26" s="263"/>
      <c r="LKR26" s="263"/>
      <c r="LKS26" s="263"/>
      <c r="LKT26" s="263"/>
      <c r="LKU26" s="263"/>
      <c r="LKV26" s="263"/>
      <c r="LKW26" s="263"/>
      <c r="LKX26" s="263"/>
      <c r="LKY26" s="263"/>
      <c r="LKZ26" s="263"/>
      <c r="LLA26" s="263"/>
      <c r="LLB26" s="263"/>
      <c r="LLC26" s="263"/>
      <c r="LLD26" s="263"/>
      <c r="LLE26" s="263"/>
      <c r="LLF26" s="263"/>
      <c r="LLG26" s="263"/>
      <c r="LLH26" s="263"/>
      <c r="LLI26" s="263"/>
      <c r="LLJ26" s="263"/>
      <c r="LLK26" s="263"/>
      <c r="LLL26" s="263"/>
      <c r="LLM26" s="263"/>
      <c r="LLN26" s="263"/>
      <c r="LLO26" s="263"/>
      <c r="LLP26" s="263"/>
      <c r="LLQ26" s="263"/>
      <c r="LLR26" s="263"/>
      <c r="LLS26" s="263"/>
      <c r="LLT26" s="263"/>
      <c r="LLU26" s="263"/>
      <c r="LLV26" s="263"/>
      <c r="LLW26" s="263"/>
      <c r="LLX26" s="263"/>
      <c r="LLY26" s="263"/>
      <c r="LLZ26" s="263"/>
      <c r="LMA26" s="263"/>
      <c r="LMB26" s="263"/>
      <c r="LMC26" s="263"/>
      <c r="LMD26" s="263"/>
      <c r="LME26" s="263"/>
      <c r="LMF26" s="263"/>
      <c r="LMG26" s="263"/>
      <c r="LMH26" s="263"/>
      <c r="LMI26" s="263"/>
      <c r="LMJ26" s="263"/>
      <c r="LMK26" s="263"/>
      <c r="LML26" s="263"/>
      <c r="LMM26" s="263"/>
      <c r="LMN26" s="263"/>
      <c r="LMO26" s="263"/>
      <c r="LMP26" s="263"/>
      <c r="LMQ26" s="263"/>
      <c r="LMR26" s="263"/>
      <c r="LMS26" s="263"/>
      <c r="LMT26" s="263"/>
      <c r="LMU26" s="263"/>
      <c r="LMV26" s="263"/>
      <c r="LMW26" s="263"/>
      <c r="LMX26" s="263"/>
      <c r="LMY26" s="263"/>
      <c r="LMZ26" s="263"/>
      <c r="LNA26" s="263"/>
      <c r="LNB26" s="263"/>
      <c r="LNC26" s="263"/>
      <c r="LND26" s="263"/>
      <c r="LNE26" s="263"/>
      <c r="LNF26" s="263"/>
      <c r="LNG26" s="263"/>
      <c r="LNH26" s="263"/>
      <c r="LNI26" s="263"/>
      <c r="LNJ26" s="263"/>
      <c r="LNK26" s="263"/>
      <c r="LNL26" s="263"/>
      <c r="LNM26" s="263"/>
      <c r="LNN26" s="263"/>
      <c r="LNO26" s="263"/>
      <c r="LNP26" s="263"/>
      <c r="LNQ26" s="263"/>
      <c r="LNR26" s="263"/>
      <c r="LNS26" s="263"/>
      <c r="LNT26" s="263"/>
      <c r="LNU26" s="263"/>
      <c r="LNV26" s="263"/>
      <c r="LNW26" s="263"/>
      <c r="LNX26" s="263"/>
      <c r="LNY26" s="263"/>
      <c r="LNZ26" s="263"/>
      <c r="LOA26" s="263"/>
      <c r="LOB26" s="263"/>
      <c r="LOC26" s="263"/>
      <c r="LOD26" s="263"/>
      <c r="LOE26" s="263"/>
      <c r="LOF26" s="263"/>
      <c r="LOG26" s="263"/>
      <c r="LOH26" s="263"/>
      <c r="LOI26" s="263"/>
      <c r="LOJ26" s="263"/>
      <c r="LOK26" s="263"/>
      <c r="LOL26" s="263"/>
      <c r="LOM26" s="263"/>
      <c r="LON26" s="263"/>
      <c r="LOO26" s="263"/>
      <c r="LOP26" s="263"/>
      <c r="LOQ26" s="263"/>
      <c r="LOR26" s="263"/>
      <c r="LOS26" s="263"/>
      <c r="LOT26" s="263"/>
      <c r="LOU26" s="263"/>
      <c r="LOV26" s="263"/>
      <c r="LOW26" s="263"/>
      <c r="LOX26" s="263"/>
      <c r="LOY26" s="263"/>
      <c r="LOZ26" s="263"/>
      <c r="LPA26" s="263"/>
      <c r="LPB26" s="263"/>
      <c r="LPC26" s="263"/>
      <c r="LPD26" s="263"/>
      <c r="LPE26" s="263"/>
      <c r="LPF26" s="263"/>
      <c r="LPG26" s="263"/>
      <c r="LPH26" s="263"/>
      <c r="LPI26" s="263"/>
      <c r="LPJ26" s="263"/>
      <c r="LPK26" s="263"/>
      <c r="LPL26" s="263"/>
      <c r="LPM26" s="263"/>
      <c r="LPN26" s="263"/>
      <c r="LPO26" s="263"/>
      <c r="LPP26" s="263"/>
      <c r="LPQ26" s="263"/>
      <c r="LPR26" s="263"/>
      <c r="LPS26" s="263"/>
      <c r="LPT26" s="263"/>
      <c r="LPU26" s="263"/>
      <c r="LPV26" s="263"/>
      <c r="LPW26" s="263"/>
      <c r="LPX26" s="263"/>
      <c r="LPY26" s="263"/>
      <c r="LPZ26" s="263"/>
      <c r="LQA26" s="263"/>
      <c r="LQB26" s="263"/>
      <c r="LQC26" s="263"/>
      <c r="LQD26" s="263"/>
      <c r="LQE26" s="263"/>
      <c r="LQF26" s="263"/>
      <c r="LQG26" s="263"/>
      <c r="LQH26" s="263"/>
      <c r="LQI26" s="263"/>
      <c r="LQJ26" s="263"/>
      <c r="LQK26" s="263"/>
      <c r="LQL26" s="263"/>
      <c r="LQM26" s="263"/>
      <c r="LQN26" s="263"/>
      <c r="LQO26" s="263"/>
      <c r="LQP26" s="263"/>
      <c r="LQQ26" s="263"/>
      <c r="LQR26" s="263"/>
      <c r="LQS26" s="263"/>
      <c r="LQT26" s="263"/>
      <c r="LQU26" s="263"/>
      <c r="LQV26" s="263"/>
      <c r="LQW26" s="263"/>
      <c r="LQX26" s="263"/>
      <c r="LQY26" s="263"/>
      <c r="LQZ26" s="263"/>
      <c r="LRA26" s="263"/>
      <c r="LRB26" s="263"/>
      <c r="LRC26" s="263"/>
      <c r="LRD26" s="263"/>
      <c r="LRE26" s="263"/>
      <c r="LRF26" s="263"/>
      <c r="LRG26" s="263"/>
      <c r="LRH26" s="263"/>
      <c r="LRI26" s="263"/>
      <c r="LRJ26" s="263"/>
      <c r="LRK26" s="263"/>
      <c r="LRL26" s="263"/>
      <c r="LRM26" s="263"/>
      <c r="LRN26" s="263"/>
      <c r="LRO26" s="263"/>
      <c r="LRP26" s="263"/>
      <c r="LRQ26" s="263"/>
      <c r="LRR26" s="263"/>
      <c r="LRS26" s="263"/>
      <c r="LRT26" s="263"/>
      <c r="LRU26" s="263"/>
      <c r="LRV26" s="263"/>
      <c r="LRW26" s="263"/>
      <c r="LRX26" s="263"/>
      <c r="LRY26" s="263"/>
      <c r="LRZ26" s="263"/>
      <c r="LSA26" s="263"/>
      <c r="LSB26" s="263"/>
      <c r="LSC26" s="263"/>
      <c r="LSD26" s="263"/>
      <c r="LSE26" s="263"/>
      <c r="LSF26" s="263"/>
      <c r="LSG26" s="263"/>
      <c r="LSH26" s="263"/>
      <c r="LSI26" s="263"/>
      <c r="LSJ26" s="263"/>
      <c r="LSK26" s="263"/>
      <c r="LSL26" s="263"/>
      <c r="LSM26" s="263"/>
      <c r="LSN26" s="263"/>
      <c r="LSO26" s="263"/>
      <c r="LSP26" s="263"/>
      <c r="LSQ26" s="263"/>
      <c r="LSR26" s="263"/>
      <c r="LSS26" s="263"/>
      <c r="LST26" s="263"/>
      <c r="LSU26" s="263"/>
      <c r="LSV26" s="263"/>
      <c r="LSW26" s="263"/>
      <c r="LSX26" s="263"/>
      <c r="LSY26" s="263"/>
      <c r="LSZ26" s="263"/>
      <c r="LTA26" s="263"/>
      <c r="LTB26" s="263"/>
      <c r="LTC26" s="263"/>
      <c r="LTD26" s="263"/>
      <c r="LTE26" s="263"/>
      <c r="LTF26" s="263"/>
      <c r="LTG26" s="263"/>
      <c r="LTH26" s="263"/>
      <c r="LTI26" s="263"/>
      <c r="LTJ26" s="263"/>
      <c r="LTK26" s="263"/>
      <c r="LTL26" s="263"/>
      <c r="LTM26" s="263"/>
      <c r="LTN26" s="263"/>
      <c r="LTO26" s="263"/>
      <c r="LTP26" s="263"/>
      <c r="LTQ26" s="263"/>
      <c r="LTR26" s="263"/>
      <c r="LTS26" s="263"/>
      <c r="LTT26" s="263"/>
      <c r="LTU26" s="263"/>
      <c r="LTV26" s="263"/>
      <c r="LTW26" s="263"/>
      <c r="LTX26" s="263"/>
      <c r="LTY26" s="263"/>
      <c r="LTZ26" s="263"/>
      <c r="LUA26" s="263"/>
      <c r="LUB26" s="263"/>
      <c r="LUC26" s="263"/>
      <c r="LUD26" s="263"/>
      <c r="LUE26" s="263"/>
      <c r="LUF26" s="263"/>
      <c r="LUG26" s="263"/>
      <c r="LUH26" s="263"/>
      <c r="LUI26" s="263"/>
      <c r="LUJ26" s="263"/>
      <c r="LUK26" s="263"/>
      <c r="LUL26" s="263"/>
      <c r="LUM26" s="263"/>
      <c r="LUN26" s="263"/>
      <c r="LUO26" s="263"/>
      <c r="LUP26" s="263"/>
      <c r="LUQ26" s="263"/>
      <c r="LUR26" s="263"/>
      <c r="LUS26" s="263"/>
      <c r="LUT26" s="263"/>
      <c r="LUU26" s="263"/>
      <c r="LUV26" s="263"/>
      <c r="LUW26" s="263"/>
      <c r="LUX26" s="263"/>
      <c r="LUY26" s="263"/>
      <c r="LUZ26" s="263"/>
      <c r="LVA26" s="263"/>
      <c r="LVB26" s="263"/>
      <c r="LVC26" s="263"/>
      <c r="LVD26" s="263"/>
      <c r="LVE26" s="263"/>
      <c r="LVF26" s="263"/>
      <c r="LVG26" s="263"/>
      <c r="LVH26" s="263"/>
      <c r="LVI26" s="263"/>
      <c r="LVJ26" s="263"/>
      <c r="LVK26" s="263"/>
      <c r="LVL26" s="263"/>
      <c r="LVM26" s="263"/>
      <c r="LVN26" s="263"/>
      <c r="LVO26" s="263"/>
      <c r="LVP26" s="263"/>
      <c r="LVQ26" s="263"/>
      <c r="LVR26" s="263"/>
      <c r="LVS26" s="263"/>
      <c r="LVT26" s="263"/>
      <c r="LVU26" s="263"/>
      <c r="LVV26" s="263"/>
      <c r="LVW26" s="263"/>
      <c r="LVX26" s="263"/>
      <c r="LVY26" s="263"/>
      <c r="LVZ26" s="263"/>
      <c r="LWA26" s="263"/>
      <c r="LWB26" s="263"/>
      <c r="LWC26" s="263"/>
      <c r="LWD26" s="263"/>
      <c r="LWE26" s="263"/>
      <c r="LWF26" s="263"/>
      <c r="LWG26" s="263"/>
      <c r="LWH26" s="263"/>
      <c r="LWI26" s="263"/>
      <c r="LWJ26" s="263"/>
      <c r="LWK26" s="263"/>
      <c r="LWL26" s="263"/>
      <c r="LWM26" s="263"/>
      <c r="LWN26" s="263"/>
      <c r="LWO26" s="263"/>
      <c r="LWP26" s="263"/>
      <c r="LWQ26" s="263"/>
      <c r="LWR26" s="263"/>
      <c r="LWS26" s="263"/>
      <c r="LWT26" s="263"/>
      <c r="LWU26" s="263"/>
      <c r="LWV26" s="263"/>
      <c r="LWW26" s="263"/>
      <c r="LWX26" s="263"/>
      <c r="LWY26" s="263"/>
      <c r="LWZ26" s="263"/>
      <c r="LXA26" s="263"/>
      <c r="LXB26" s="263"/>
      <c r="LXC26" s="263"/>
      <c r="LXD26" s="263"/>
      <c r="LXE26" s="263"/>
      <c r="LXF26" s="263"/>
      <c r="LXG26" s="263"/>
      <c r="LXH26" s="263"/>
      <c r="LXI26" s="263"/>
      <c r="LXJ26" s="263"/>
      <c r="LXK26" s="263"/>
      <c r="LXL26" s="263"/>
      <c r="LXM26" s="263"/>
      <c r="LXN26" s="263"/>
      <c r="LXO26" s="263"/>
      <c r="LXP26" s="263"/>
      <c r="LXQ26" s="263"/>
      <c r="LXR26" s="263"/>
      <c r="LXS26" s="263"/>
      <c r="LXT26" s="263"/>
      <c r="LXU26" s="263"/>
      <c r="LXV26" s="263"/>
      <c r="LXW26" s="263"/>
      <c r="LXX26" s="263"/>
      <c r="LXY26" s="263"/>
      <c r="LXZ26" s="263"/>
      <c r="LYA26" s="263"/>
      <c r="LYB26" s="263"/>
      <c r="LYC26" s="263"/>
      <c r="LYD26" s="263"/>
      <c r="LYE26" s="263"/>
      <c r="LYF26" s="263"/>
      <c r="LYG26" s="263"/>
      <c r="LYH26" s="263"/>
      <c r="LYI26" s="263"/>
      <c r="LYJ26" s="263"/>
      <c r="LYK26" s="263"/>
      <c r="LYL26" s="263"/>
      <c r="LYM26" s="263"/>
      <c r="LYN26" s="263"/>
      <c r="LYO26" s="263"/>
      <c r="LYP26" s="263"/>
      <c r="LYQ26" s="263"/>
      <c r="LYR26" s="263"/>
      <c r="LYS26" s="263"/>
      <c r="LYT26" s="263"/>
      <c r="LYU26" s="263"/>
      <c r="LYV26" s="263"/>
      <c r="LYW26" s="263"/>
      <c r="LYX26" s="263"/>
      <c r="LYY26" s="263"/>
      <c r="LYZ26" s="263"/>
      <c r="LZA26" s="263"/>
      <c r="LZB26" s="263"/>
      <c r="LZC26" s="263"/>
      <c r="LZD26" s="263"/>
      <c r="LZE26" s="263"/>
      <c r="LZF26" s="263"/>
      <c r="LZG26" s="263"/>
      <c r="LZH26" s="263"/>
      <c r="LZI26" s="263"/>
      <c r="LZJ26" s="263"/>
      <c r="LZK26" s="263"/>
      <c r="LZL26" s="263"/>
      <c r="LZM26" s="263"/>
      <c r="LZN26" s="263"/>
      <c r="LZO26" s="263"/>
      <c r="LZP26" s="263"/>
      <c r="LZQ26" s="263"/>
      <c r="LZR26" s="263"/>
      <c r="LZS26" s="263"/>
      <c r="LZT26" s="263"/>
      <c r="LZU26" s="263"/>
      <c r="LZV26" s="263"/>
      <c r="LZW26" s="263"/>
      <c r="LZX26" s="263"/>
      <c r="LZY26" s="263"/>
      <c r="LZZ26" s="263"/>
      <c r="MAA26" s="263"/>
      <c r="MAB26" s="263"/>
      <c r="MAC26" s="263"/>
      <c r="MAD26" s="263"/>
      <c r="MAE26" s="263"/>
      <c r="MAF26" s="263"/>
      <c r="MAG26" s="263"/>
      <c r="MAH26" s="263"/>
      <c r="MAI26" s="263"/>
      <c r="MAJ26" s="263"/>
      <c r="MAK26" s="263"/>
      <c r="MAL26" s="263"/>
      <c r="MAM26" s="263"/>
      <c r="MAN26" s="263"/>
      <c r="MAO26" s="263"/>
      <c r="MAP26" s="263"/>
      <c r="MAQ26" s="263"/>
      <c r="MAR26" s="263"/>
      <c r="MAS26" s="263"/>
      <c r="MAT26" s="263"/>
      <c r="MAU26" s="263"/>
      <c r="MAV26" s="263"/>
      <c r="MAW26" s="263"/>
      <c r="MAX26" s="263"/>
      <c r="MAY26" s="263"/>
      <c r="MAZ26" s="263"/>
      <c r="MBA26" s="263"/>
      <c r="MBB26" s="263"/>
      <c r="MBC26" s="263"/>
      <c r="MBD26" s="263"/>
      <c r="MBE26" s="263"/>
      <c r="MBF26" s="263"/>
      <c r="MBG26" s="263"/>
      <c r="MBH26" s="263"/>
      <c r="MBI26" s="263"/>
      <c r="MBJ26" s="263"/>
      <c r="MBK26" s="263"/>
      <c r="MBL26" s="263"/>
      <c r="MBM26" s="263"/>
      <c r="MBN26" s="263"/>
      <c r="MBO26" s="263"/>
      <c r="MBP26" s="263"/>
      <c r="MBQ26" s="263"/>
      <c r="MBR26" s="263"/>
      <c r="MBS26" s="263"/>
      <c r="MBT26" s="263"/>
      <c r="MBU26" s="263"/>
      <c r="MBV26" s="263"/>
      <c r="MBW26" s="263"/>
      <c r="MBX26" s="263"/>
      <c r="MBY26" s="263"/>
      <c r="MBZ26" s="263"/>
      <c r="MCA26" s="263"/>
      <c r="MCB26" s="263"/>
      <c r="MCC26" s="263"/>
      <c r="MCD26" s="263"/>
      <c r="MCE26" s="263"/>
      <c r="MCF26" s="263"/>
      <c r="MCG26" s="263"/>
      <c r="MCH26" s="263"/>
      <c r="MCI26" s="263"/>
      <c r="MCJ26" s="263"/>
      <c r="MCK26" s="263"/>
      <c r="MCL26" s="263"/>
      <c r="MCM26" s="263"/>
      <c r="MCN26" s="263"/>
      <c r="MCO26" s="263"/>
      <c r="MCP26" s="263"/>
      <c r="MCQ26" s="263"/>
      <c r="MCR26" s="263"/>
      <c r="MCS26" s="263"/>
      <c r="MCT26" s="263"/>
      <c r="MCU26" s="263"/>
      <c r="MCV26" s="263"/>
      <c r="MCW26" s="263"/>
      <c r="MCX26" s="263"/>
      <c r="MCY26" s="263"/>
      <c r="MCZ26" s="263"/>
      <c r="MDA26" s="263"/>
      <c r="MDB26" s="263"/>
      <c r="MDC26" s="263"/>
      <c r="MDD26" s="263"/>
      <c r="MDE26" s="263"/>
      <c r="MDF26" s="263"/>
      <c r="MDG26" s="263"/>
      <c r="MDH26" s="263"/>
      <c r="MDI26" s="263"/>
      <c r="MDJ26" s="263"/>
      <c r="MDK26" s="263"/>
      <c r="MDL26" s="263"/>
      <c r="MDM26" s="263"/>
      <c r="MDN26" s="263"/>
      <c r="MDO26" s="263"/>
      <c r="MDP26" s="263"/>
      <c r="MDQ26" s="263"/>
      <c r="MDR26" s="263"/>
      <c r="MDS26" s="263"/>
      <c r="MDT26" s="263"/>
      <c r="MDU26" s="263"/>
      <c r="MDV26" s="263"/>
      <c r="MDW26" s="263"/>
      <c r="MDX26" s="263"/>
      <c r="MDY26" s="263"/>
      <c r="MDZ26" s="263"/>
      <c r="MEA26" s="263"/>
      <c r="MEB26" s="263"/>
      <c r="MEC26" s="263"/>
      <c r="MED26" s="263"/>
      <c r="MEE26" s="263"/>
      <c r="MEF26" s="263"/>
      <c r="MEG26" s="263"/>
      <c r="MEH26" s="263"/>
      <c r="MEI26" s="263"/>
      <c r="MEJ26" s="263"/>
      <c r="MEK26" s="263"/>
      <c r="MEL26" s="263"/>
      <c r="MEM26" s="263"/>
      <c r="MEN26" s="263"/>
      <c r="MEO26" s="263"/>
      <c r="MEP26" s="263"/>
      <c r="MEQ26" s="263"/>
      <c r="MER26" s="263"/>
      <c r="MES26" s="263"/>
      <c r="MET26" s="263"/>
      <c r="MEU26" s="263"/>
      <c r="MEV26" s="263"/>
      <c r="MEW26" s="263"/>
      <c r="MEX26" s="263"/>
      <c r="MEY26" s="263"/>
      <c r="MEZ26" s="263"/>
      <c r="MFA26" s="263"/>
      <c r="MFB26" s="263"/>
      <c r="MFC26" s="263"/>
      <c r="MFD26" s="263"/>
      <c r="MFE26" s="263"/>
      <c r="MFF26" s="263"/>
      <c r="MFG26" s="263"/>
      <c r="MFH26" s="263"/>
      <c r="MFI26" s="263"/>
      <c r="MFJ26" s="263"/>
      <c r="MFK26" s="263"/>
      <c r="MFL26" s="263"/>
      <c r="MFM26" s="263"/>
      <c r="MFN26" s="263"/>
      <c r="MFO26" s="263"/>
      <c r="MFP26" s="263"/>
      <c r="MFQ26" s="263"/>
      <c r="MFR26" s="263"/>
      <c r="MFS26" s="263"/>
      <c r="MFT26" s="263"/>
      <c r="MFU26" s="263"/>
      <c r="MFV26" s="263"/>
      <c r="MFW26" s="263"/>
      <c r="MFX26" s="263"/>
      <c r="MFY26" s="263"/>
      <c r="MFZ26" s="263"/>
      <c r="MGA26" s="263"/>
      <c r="MGB26" s="263"/>
      <c r="MGC26" s="263"/>
      <c r="MGD26" s="263"/>
      <c r="MGE26" s="263"/>
      <c r="MGF26" s="263"/>
      <c r="MGG26" s="263"/>
      <c r="MGH26" s="263"/>
      <c r="MGI26" s="263"/>
      <c r="MGJ26" s="263"/>
      <c r="MGK26" s="263"/>
      <c r="MGL26" s="263"/>
      <c r="MGM26" s="263"/>
      <c r="MGN26" s="263"/>
      <c r="MGO26" s="263"/>
      <c r="MGP26" s="263"/>
      <c r="MGQ26" s="263"/>
      <c r="MGR26" s="263"/>
      <c r="MGS26" s="263"/>
      <c r="MGT26" s="263"/>
      <c r="MGU26" s="263"/>
      <c r="MGV26" s="263"/>
      <c r="MGW26" s="263"/>
      <c r="MGX26" s="263"/>
      <c r="MGY26" s="263"/>
      <c r="MGZ26" s="263"/>
      <c r="MHA26" s="263"/>
      <c r="MHB26" s="263"/>
      <c r="MHC26" s="263"/>
      <c r="MHD26" s="263"/>
      <c r="MHE26" s="263"/>
      <c r="MHF26" s="263"/>
      <c r="MHG26" s="263"/>
      <c r="MHH26" s="263"/>
      <c r="MHI26" s="263"/>
      <c r="MHJ26" s="263"/>
      <c r="MHK26" s="263"/>
      <c r="MHL26" s="263"/>
      <c r="MHM26" s="263"/>
      <c r="MHN26" s="263"/>
      <c r="MHO26" s="263"/>
      <c r="MHP26" s="263"/>
      <c r="MHQ26" s="263"/>
      <c r="MHR26" s="263"/>
      <c r="MHS26" s="263"/>
      <c r="MHT26" s="263"/>
      <c r="MHU26" s="263"/>
      <c r="MHV26" s="263"/>
      <c r="MHW26" s="263"/>
      <c r="MHX26" s="263"/>
      <c r="MHY26" s="263"/>
      <c r="MHZ26" s="263"/>
      <c r="MIA26" s="263"/>
      <c r="MIB26" s="263"/>
      <c r="MIC26" s="263"/>
      <c r="MID26" s="263"/>
      <c r="MIE26" s="263"/>
      <c r="MIF26" s="263"/>
      <c r="MIG26" s="263"/>
      <c r="MIH26" s="263"/>
      <c r="MII26" s="263"/>
      <c r="MIJ26" s="263"/>
      <c r="MIK26" s="263"/>
      <c r="MIL26" s="263"/>
      <c r="MIM26" s="263"/>
      <c r="MIN26" s="263"/>
      <c r="MIO26" s="263"/>
      <c r="MIP26" s="263"/>
      <c r="MIQ26" s="263"/>
      <c r="MIR26" s="263"/>
      <c r="MIS26" s="263"/>
      <c r="MIT26" s="263"/>
      <c r="MIU26" s="263"/>
      <c r="MIV26" s="263"/>
      <c r="MIW26" s="263"/>
      <c r="MIX26" s="263"/>
      <c r="MIY26" s="263"/>
      <c r="MIZ26" s="263"/>
      <c r="MJA26" s="263"/>
      <c r="MJB26" s="263"/>
      <c r="MJC26" s="263"/>
      <c r="MJD26" s="263"/>
      <c r="MJE26" s="263"/>
      <c r="MJF26" s="263"/>
      <c r="MJG26" s="263"/>
      <c r="MJH26" s="263"/>
      <c r="MJI26" s="263"/>
      <c r="MJJ26" s="263"/>
      <c r="MJK26" s="263"/>
      <c r="MJL26" s="263"/>
      <c r="MJM26" s="263"/>
      <c r="MJN26" s="263"/>
      <c r="MJO26" s="263"/>
      <c r="MJP26" s="263"/>
      <c r="MJQ26" s="263"/>
      <c r="MJR26" s="263"/>
      <c r="MJS26" s="263"/>
      <c r="MJT26" s="263"/>
      <c r="MJU26" s="263"/>
      <c r="MJV26" s="263"/>
      <c r="MJW26" s="263"/>
      <c r="MJX26" s="263"/>
      <c r="MJY26" s="263"/>
      <c r="MJZ26" s="263"/>
      <c r="MKA26" s="263"/>
      <c r="MKB26" s="263"/>
      <c r="MKC26" s="263"/>
      <c r="MKD26" s="263"/>
      <c r="MKE26" s="263"/>
      <c r="MKF26" s="263"/>
      <c r="MKG26" s="263"/>
      <c r="MKH26" s="263"/>
      <c r="MKI26" s="263"/>
      <c r="MKJ26" s="263"/>
      <c r="MKK26" s="263"/>
      <c r="MKL26" s="263"/>
      <c r="MKM26" s="263"/>
      <c r="MKN26" s="263"/>
      <c r="MKO26" s="263"/>
      <c r="MKP26" s="263"/>
      <c r="MKQ26" s="263"/>
      <c r="MKR26" s="263"/>
      <c r="MKS26" s="263"/>
      <c r="MKT26" s="263"/>
      <c r="MKU26" s="263"/>
      <c r="MKV26" s="263"/>
      <c r="MKW26" s="263"/>
      <c r="MKX26" s="263"/>
      <c r="MKY26" s="263"/>
      <c r="MKZ26" s="263"/>
      <c r="MLA26" s="263"/>
      <c r="MLB26" s="263"/>
      <c r="MLC26" s="263"/>
      <c r="MLD26" s="263"/>
      <c r="MLE26" s="263"/>
      <c r="MLF26" s="263"/>
      <c r="MLG26" s="263"/>
      <c r="MLH26" s="263"/>
      <c r="MLI26" s="263"/>
      <c r="MLJ26" s="263"/>
      <c r="MLK26" s="263"/>
      <c r="MLL26" s="263"/>
      <c r="MLM26" s="263"/>
      <c r="MLN26" s="263"/>
      <c r="MLO26" s="263"/>
      <c r="MLP26" s="263"/>
      <c r="MLQ26" s="263"/>
      <c r="MLR26" s="263"/>
      <c r="MLS26" s="263"/>
      <c r="MLT26" s="263"/>
      <c r="MLU26" s="263"/>
      <c r="MLV26" s="263"/>
      <c r="MLW26" s="263"/>
      <c r="MLX26" s="263"/>
      <c r="MLY26" s="263"/>
      <c r="MLZ26" s="263"/>
      <c r="MMA26" s="263"/>
      <c r="MMB26" s="263"/>
      <c r="MMC26" s="263"/>
      <c r="MMD26" s="263"/>
      <c r="MME26" s="263"/>
      <c r="MMF26" s="263"/>
      <c r="MMG26" s="263"/>
      <c r="MMH26" s="263"/>
      <c r="MMI26" s="263"/>
      <c r="MMJ26" s="263"/>
      <c r="MMK26" s="263"/>
      <c r="MML26" s="263"/>
      <c r="MMM26" s="263"/>
      <c r="MMN26" s="263"/>
      <c r="MMO26" s="263"/>
      <c r="MMP26" s="263"/>
      <c r="MMQ26" s="263"/>
      <c r="MMR26" s="263"/>
      <c r="MMS26" s="263"/>
      <c r="MMT26" s="263"/>
      <c r="MMU26" s="263"/>
      <c r="MMV26" s="263"/>
      <c r="MMW26" s="263"/>
      <c r="MMX26" s="263"/>
      <c r="MMY26" s="263"/>
      <c r="MMZ26" s="263"/>
      <c r="MNA26" s="263"/>
      <c r="MNB26" s="263"/>
      <c r="MNC26" s="263"/>
      <c r="MND26" s="263"/>
      <c r="MNE26" s="263"/>
      <c r="MNF26" s="263"/>
      <c r="MNG26" s="263"/>
      <c r="MNH26" s="263"/>
      <c r="MNI26" s="263"/>
      <c r="MNJ26" s="263"/>
      <c r="MNK26" s="263"/>
      <c r="MNL26" s="263"/>
      <c r="MNM26" s="263"/>
      <c r="MNN26" s="263"/>
      <c r="MNO26" s="263"/>
      <c r="MNP26" s="263"/>
      <c r="MNQ26" s="263"/>
      <c r="MNR26" s="263"/>
      <c r="MNS26" s="263"/>
      <c r="MNT26" s="263"/>
      <c r="MNU26" s="263"/>
      <c r="MNV26" s="263"/>
      <c r="MNW26" s="263"/>
      <c r="MNX26" s="263"/>
      <c r="MNY26" s="263"/>
      <c r="MNZ26" s="263"/>
      <c r="MOA26" s="263"/>
      <c r="MOB26" s="263"/>
      <c r="MOC26" s="263"/>
      <c r="MOD26" s="263"/>
      <c r="MOE26" s="263"/>
      <c r="MOF26" s="263"/>
      <c r="MOG26" s="263"/>
      <c r="MOH26" s="263"/>
      <c r="MOI26" s="263"/>
      <c r="MOJ26" s="263"/>
      <c r="MOK26" s="263"/>
      <c r="MOL26" s="263"/>
      <c r="MOM26" s="263"/>
      <c r="MON26" s="263"/>
      <c r="MOO26" s="263"/>
      <c r="MOP26" s="263"/>
      <c r="MOQ26" s="263"/>
      <c r="MOR26" s="263"/>
      <c r="MOS26" s="263"/>
      <c r="MOT26" s="263"/>
      <c r="MOU26" s="263"/>
      <c r="MOV26" s="263"/>
      <c r="MOW26" s="263"/>
      <c r="MOX26" s="263"/>
      <c r="MOY26" s="263"/>
      <c r="MOZ26" s="263"/>
      <c r="MPA26" s="263"/>
      <c r="MPB26" s="263"/>
      <c r="MPC26" s="263"/>
      <c r="MPD26" s="263"/>
      <c r="MPE26" s="263"/>
      <c r="MPF26" s="263"/>
      <c r="MPG26" s="263"/>
      <c r="MPH26" s="263"/>
      <c r="MPI26" s="263"/>
      <c r="MPJ26" s="263"/>
      <c r="MPK26" s="263"/>
      <c r="MPL26" s="263"/>
      <c r="MPM26" s="263"/>
      <c r="MPN26" s="263"/>
      <c r="MPO26" s="263"/>
      <c r="MPP26" s="263"/>
      <c r="MPQ26" s="263"/>
      <c r="MPR26" s="263"/>
      <c r="MPS26" s="263"/>
      <c r="MPT26" s="263"/>
      <c r="MPU26" s="263"/>
      <c r="MPV26" s="263"/>
      <c r="MPW26" s="263"/>
      <c r="MPX26" s="263"/>
      <c r="MPY26" s="263"/>
      <c r="MPZ26" s="263"/>
      <c r="MQA26" s="263"/>
      <c r="MQB26" s="263"/>
      <c r="MQC26" s="263"/>
      <c r="MQD26" s="263"/>
      <c r="MQE26" s="263"/>
      <c r="MQF26" s="263"/>
      <c r="MQG26" s="263"/>
      <c r="MQH26" s="263"/>
      <c r="MQI26" s="263"/>
      <c r="MQJ26" s="263"/>
      <c r="MQK26" s="263"/>
      <c r="MQL26" s="263"/>
      <c r="MQM26" s="263"/>
      <c r="MQN26" s="263"/>
      <c r="MQO26" s="263"/>
      <c r="MQP26" s="263"/>
      <c r="MQQ26" s="263"/>
      <c r="MQR26" s="263"/>
      <c r="MQS26" s="263"/>
      <c r="MQT26" s="263"/>
      <c r="MQU26" s="263"/>
      <c r="MQV26" s="263"/>
      <c r="MQW26" s="263"/>
      <c r="MQX26" s="263"/>
      <c r="MQY26" s="263"/>
      <c r="MQZ26" s="263"/>
      <c r="MRA26" s="263"/>
      <c r="MRB26" s="263"/>
      <c r="MRC26" s="263"/>
      <c r="MRD26" s="263"/>
      <c r="MRE26" s="263"/>
      <c r="MRF26" s="263"/>
      <c r="MRG26" s="263"/>
      <c r="MRH26" s="263"/>
      <c r="MRI26" s="263"/>
      <c r="MRJ26" s="263"/>
      <c r="MRK26" s="263"/>
      <c r="MRL26" s="263"/>
      <c r="MRM26" s="263"/>
      <c r="MRN26" s="263"/>
      <c r="MRO26" s="263"/>
      <c r="MRP26" s="263"/>
      <c r="MRQ26" s="263"/>
      <c r="MRR26" s="263"/>
      <c r="MRS26" s="263"/>
      <c r="MRT26" s="263"/>
      <c r="MRU26" s="263"/>
      <c r="MRV26" s="263"/>
      <c r="MRW26" s="263"/>
      <c r="MRX26" s="263"/>
      <c r="MRY26" s="263"/>
      <c r="MRZ26" s="263"/>
      <c r="MSA26" s="263"/>
      <c r="MSB26" s="263"/>
      <c r="MSC26" s="263"/>
      <c r="MSD26" s="263"/>
      <c r="MSE26" s="263"/>
      <c r="MSF26" s="263"/>
      <c r="MSG26" s="263"/>
      <c r="MSH26" s="263"/>
      <c r="MSI26" s="263"/>
      <c r="MSJ26" s="263"/>
      <c r="MSK26" s="263"/>
      <c r="MSL26" s="263"/>
      <c r="MSM26" s="263"/>
      <c r="MSN26" s="263"/>
      <c r="MSO26" s="263"/>
      <c r="MSP26" s="263"/>
      <c r="MSQ26" s="263"/>
      <c r="MSR26" s="263"/>
      <c r="MSS26" s="263"/>
      <c r="MST26" s="263"/>
      <c r="MSU26" s="263"/>
      <c r="MSV26" s="263"/>
      <c r="MSW26" s="263"/>
      <c r="MSX26" s="263"/>
      <c r="MSY26" s="263"/>
      <c r="MSZ26" s="263"/>
      <c r="MTA26" s="263"/>
      <c r="MTB26" s="263"/>
      <c r="MTC26" s="263"/>
      <c r="MTD26" s="263"/>
      <c r="MTE26" s="263"/>
      <c r="MTF26" s="263"/>
      <c r="MTG26" s="263"/>
      <c r="MTH26" s="263"/>
      <c r="MTI26" s="263"/>
      <c r="MTJ26" s="263"/>
      <c r="MTK26" s="263"/>
      <c r="MTL26" s="263"/>
      <c r="MTM26" s="263"/>
      <c r="MTN26" s="263"/>
      <c r="MTO26" s="263"/>
      <c r="MTP26" s="263"/>
      <c r="MTQ26" s="263"/>
      <c r="MTR26" s="263"/>
      <c r="MTS26" s="263"/>
      <c r="MTT26" s="263"/>
      <c r="MTU26" s="263"/>
      <c r="MTV26" s="263"/>
      <c r="MTW26" s="263"/>
      <c r="MTX26" s="263"/>
      <c r="MTY26" s="263"/>
      <c r="MTZ26" s="263"/>
      <c r="MUA26" s="263"/>
      <c r="MUB26" s="263"/>
      <c r="MUC26" s="263"/>
      <c r="MUD26" s="263"/>
      <c r="MUE26" s="263"/>
      <c r="MUF26" s="263"/>
      <c r="MUG26" s="263"/>
      <c r="MUH26" s="263"/>
      <c r="MUI26" s="263"/>
      <c r="MUJ26" s="263"/>
      <c r="MUK26" s="263"/>
      <c r="MUL26" s="263"/>
      <c r="MUM26" s="263"/>
      <c r="MUN26" s="263"/>
      <c r="MUO26" s="263"/>
      <c r="MUP26" s="263"/>
      <c r="MUQ26" s="263"/>
      <c r="MUR26" s="263"/>
      <c r="MUS26" s="263"/>
      <c r="MUT26" s="263"/>
      <c r="MUU26" s="263"/>
      <c r="MUV26" s="263"/>
      <c r="MUW26" s="263"/>
      <c r="MUX26" s="263"/>
      <c r="MUY26" s="263"/>
      <c r="MUZ26" s="263"/>
      <c r="MVA26" s="263"/>
      <c r="MVB26" s="263"/>
      <c r="MVC26" s="263"/>
      <c r="MVD26" s="263"/>
      <c r="MVE26" s="263"/>
      <c r="MVF26" s="263"/>
      <c r="MVG26" s="263"/>
      <c r="MVH26" s="263"/>
      <c r="MVI26" s="263"/>
      <c r="MVJ26" s="263"/>
      <c r="MVK26" s="263"/>
      <c r="MVL26" s="263"/>
      <c r="MVM26" s="263"/>
      <c r="MVN26" s="263"/>
      <c r="MVO26" s="263"/>
      <c r="MVP26" s="263"/>
      <c r="MVQ26" s="263"/>
      <c r="MVR26" s="263"/>
      <c r="MVS26" s="263"/>
      <c r="MVT26" s="263"/>
      <c r="MVU26" s="263"/>
      <c r="MVV26" s="263"/>
      <c r="MVW26" s="263"/>
      <c r="MVX26" s="263"/>
      <c r="MVY26" s="263"/>
      <c r="MVZ26" s="263"/>
      <c r="MWA26" s="263"/>
      <c r="MWB26" s="263"/>
      <c r="MWC26" s="263"/>
      <c r="MWD26" s="263"/>
      <c r="MWE26" s="263"/>
      <c r="MWF26" s="263"/>
      <c r="MWG26" s="263"/>
      <c r="MWH26" s="263"/>
      <c r="MWI26" s="263"/>
      <c r="MWJ26" s="263"/>
      <c r="MWK26" s="263"/>
      <c r="MWL26" s="263"/>
      <c r="MWM26" s="263"/>
      <c r="MWN26" s="263"/>
      <c r="MWO26" s="263"/>
      <c r="MWP26" s="263"/>
      <c r="MWQ26" s="263"/>
      <c r="MWR26" s="263"/>
      <c r="MWS26" s="263"/>
      <c r="MWT26" s="263"/>
      <c r="MWU26" s="263"/>
      <c r="MWV26" s="263"/>
      <c r="MWW26" s="263"/>
      <c r="MWX26" s="263"/>
      <c r="MWY26" s="263"/>
      <c r="MWZ26" s="263"/>
      <c r="MXA26" s="263"/>
      <c r="MXB26" s="263"/>
      <c r="MXC26" s="263"/>
      <c r="MXD26" s="263"/>
      <c r="MXE26" s="263"/>
      <c r="MXF26" s="263"/>
      <c r="MXG26" s="263"/>
      <c r="MXH26" s="263"/>
      <c r="MXI26" s="263"/>
      <c r="MXJ26" s="263"/>
      <c r="MXK26" s="263"/>
      <c r="MXL26" s="263"/>
      <c r="MXM26" s="263"/>
      <c r="MXN26" s="263"/>
      <c r="MXO26" s="263"/>
      <c r="MXP26" s="263"/>
      <c r="MXQ26" s="263"/>
      <c r="MXR26" s="263"/>
      <c r="MXS26" s="263"/>
      <c r="MXT26" s="263"/>
      <c r="MXU26" s="263"/>
      <c r="MXV26" s="263"/>
      <c r="MXW26" s="263"/>
      <c r="MXX26" s="263"/>
      <c r="MXY26" s="263"/>
      <c r="MXZ26" s="263"/>
      <c r="MYA26" s="263"/>
      <c r="MYB26" s="263"/>
      <c r="MYC26" s="263"/>
      <c r="MYD26" s="263"/>
      <c r="MYE26" s="263"/>
      <c r="MYF26" s="263"/>
      <c r="MYG26" s="263"/>
      <c r="MYH26" s="263"/>
      <c r="MYI26" s="263"/>
      <c r="MYJ26" s="263"/>
      <c r="MYK26" s="263"/>
      <c r="MYL26" s="263"/>
      <c r="MYM26" s="263"/>
      <c r="MYN26" s="263"/>
      <c r="MYO26" s="263"/>
      <c r="MYP26" s="263"/>
      <c r="MYQ26" s="263"/>
      <c r="MYR26" s="263"/>
      <c r="MYS26" s="263"/>
      <c r="MYT26" s="263"/>
      <c r="MYU26" s="263"/>
      <c r="MYV26" s="263"/>
      <c r="MYW26" s="263"/>
      <c r="MYX26" s="263"/>
      <c r="MYY26" s="263"/>
      <c r="MYZ26" s="263"/>
      <c r="MZA26" s="263"/>
      <c r="MZB26" s="263"/>
      <c r="MZC26" s="263"/>
      <c r="MZD26" s="263"/>
      <c r="MZE26" s="263"/>
      <c r="MZF26" s="263"/>
      <c r="MZG26" s="263"/>
      <c r="MZH26" s="263"/>
      <c r="MZI26" s="263"/>
      <c r="MZJ26" s="263"/>
      <c r="MZK26" s="263"/>
      <c r="MZL26" s="263"/>
      <c r="MZM26" s="263"/>
      <c r="MZN26" s="263"/>
      <c r="MZO26" s="263"/>
      <c r="MZP26" s="263"/>
      <c r="MZQ26" s="263"/>
      <c r="MZR26" s="263"/>
      <c r="MZS26" s="263"/>
      <c r="MZT26" s="263"/>
      <c r="MZU26" s="263"/>
      <c r="MZV26" s="263"/>
      <c r="MZW26" s="263"/>
      <c r="MZX26" s="263"/>
      <c r="MZY26" s="263"/>
      <c r="MZZ26" s="263"/>
      <c r="NAA26" s="263"/>
      <c r="NAB26" s="263"/>
      <c r="NAC26" s="263"/>
      <c r="NAD26" s="263"/>
      <c r="NAE26" s="263"/>
      <c r="NAF26" s="263"/>
      <c r="NAG26" s="263"/>
      <c r="NAH26" s="263"/>
      <c r="NAI26" s="263"/>
      <c r="NAJ26" s="263"/>
      <c r="NAK26" s="263"/>
      <c r="NAL26" s="263"/>
      <c r="NAM26" s="263"/>
      <c r="NAN26" s="263"/>
      <c r="NAO26" s="263"/>
      <c r="NAP26" s="263"/>
      <c r="NAQ26" s="263"/>
      <c r="NAR26" s="263"/>
      <c r="NAS26" s="263"/>
      <c r="NAT26" s="263"/>
      <c r="NAU26" s="263"/>
      <c r="NAV26" s="263"/>
      <c r="NAW26" s="263"/>
      <c r="NAX26" s="263"/>
      <c r="NAY26" s="263"/>
      <c r="NAZ26" s="263"/>
      <c r="NBA26" s="263"/>
      <c r="NBB26" s="263"/>
      <c r="NBC26" s="263"/>
      <c r="NBD26" s="263"/>
      <c r="NBE26" s="263"/>
      <c r="NBF26" s="263"/>
      <c r="NBG26" s="263"/>
      <c r="NBH26" s="263"/>
      <c r="NBI26" s="263"/>
      <c r="NBJ26" s="263"/>
      <c r="NBK26" s="263"/>
      <c r="NBL26" s="263"/>
      <c r="NBM26" s="263"/>
      <c r="NBN26" s="263"/>
      <c r="NBO26" s="263"/>
      <c r="NBP26" s="263"/>
      <c r="NBQ26" s="263"/>
      <c r="NBR26" s="263"/>
      <c r="NBS26" s="263"/>
      <c r="NBT26" s="263"/>
      <c r="NBU26" s="263"/>
      <c r="NBV26" s="263"/>
      <c r="NBW26" s="263"/>
      <c r="NBX26" s="263"/>
      <c r="NBY26" s="263"/>
      <c r="NBZ26" s="263"/>
      <c r="NCA26" s="263"/>
      <c r="NCB26" s="263"/>
      <c r="NCC26" s="263"/>
      <c r="NCD26" s="263"/>
      <c r="NCE26" s="263"/>
      <c r="NCF26" s="263"/>
      <c r="NCG26" s="263"/>
      <c r="NCH26" s="263"/>
      <c r="NCI26" s="263"/>
      <c r="NCJ26" s="263"/>
      <c r="NCK26" s="263"/>
      <c r="NCL26" s="263"/>
      <c r="NCM26" s="263"/>
      <c r="NCN26" s="263"/>
      <c r="NCO26" s="263"/>
      <c r="NCP26" s="263"/>
      <c r="NCQ26" s="263"/>
      <c r="NCR26" s="263"/>
      <c r="NCS26" s="263"/>
      <c r="NCT26" s="263"/>
      <c r="NCU26" s="263"/>
      <c r="NCV26" s="263"/>
      <c r="NCW26" s="263"/>
      <c r="NCX26" s="263"/>
      <c r="NCY26" s="263"/>
      <c r="NCZ26" s="263"/>
      <c r="NDA26" s="263"/>
      <c r="NDB26" s="263"/>
      <c r="NDC26" s="263"/>
      <c r="NDD26" s="263"/>
      <c r="NDE26" s="263"/>
      <c r="NDF26" s="263"/>
      <c r="NDG26" s="263"/>
      <c r="NDH26" s="263"/>
      <c r="NDI26" s="263"/>
      <c r="NDJ26" s="263"/>
      <c r="NDK26" s="263"/>
      <c r="NDL26" s="263"/>
      <c r="NDM26" s="263"/>
      <c r="NDN26" s="263"/>
      <c r="NDO26" s="263"/>
      <c r="NDP26" s="263"/>
      <c r="NDQ26" s="263"/>
      <c r="NDR26" s="263"/>
      <c r="NDS26" s="263"/>
      <c r="NDT26" s="263"/>
      <c r="NDU26" s="263"/>
      <c r="NDV26" s="263"/>
      <c r="NDW26" s="263"/>
      <c r="NDX26" s="263"/>
      <c r="NDY26" s="263"/>
      <c r="NDZ26" s="263"/>
      <c r="NEA26" s="263"/>
      <c r="NEB26" s="263"/>
      <c r="NEC26" s="263"/>
      <c r="NED26" s="263"/>
      <c r="NEE26" s="263"/>
      <c r="NEF26" s="263"/>
      <c r="NEG26" s="263"/>
      <c r="NEH26" s="263"/>
      <c r="NEI26" s="263"/>
      <c r="NEJ26" s="263"/>
      <c r="NEK26" s="263"/>
      <c r="NEL26" s="263"/>
      <c r="NEM26" s="263"/>
      <c r="NEN26" s="263"/>
      <c r="NEO26" s="263"/>
      <c r="NEP26" s="263"/>
      <c r="NEQ26" s="263"/>
      <c r="NER26" s="263"/>
      <c r="NES26" s="263"/>
      <c r="NET26" s="263"/>
      <c r="NEU26" s="263"/>
      <c r="NEV26" s="263"/>
      <c r="NEW26" s="263"/>
      <c r="NEX26" s="263"/>
      <c r="NEY26" s="263"/>
      <c r="NEZ26" s="263"/>
      <c r="NFA26" s="263"/>
      <c r="NFB26" s="263"/>
      <c r="NFC26" s="263"/>
      <c r="NFD26" s="263"/>
      <c r="NFE26" s="263"/>
      <c r="NFF26" s="263"/>
      <c r="NFG26" s="263"/>
      <c r="NFH26" s="263"/>
      <c r="NFI26" s="263"/>
      <c r="NFJ26" s="263"/>
      <c r="NFK26" s="263"/>
      <c r="NFL26" s="263"/>
      <c r="NFM26" s="263"/>
      <c r="NFN26" s="263"/>
      <c r="NFO26" s="263"/>
      <c r="NFP26" s="263"/>
      <c r="NFQ26" s="263"/>
      <c r="NFR26" s="263"/>
      <c r="NFS26" s="263"/>
      <c r="NFT26" s="263"/>
      <c r="NFU26" s="263"/>
      <c r="NFV26" s="263"/>
      <c r="NFW26" s="263"/>
      <c r="NFX26" s="263"/>
      <c r="NFY26" s="263"/>
      <c r="NFZ26" s="263"/>
      <c r="NGA26" s="263"/>
      <c r="NGB26" s="263"/>
      <c r="NGC26" s="263"/>
      <c r="NGD26" s="263"/>
      <c r="NGE26" s="263"/>
      <c r="NGF26" s="263"/>
      <c r="NGG26" s="263"/>
      <c r="NGH26" s="263"/>
      <c r="NGI26" s="263"/>
      <c r="NGJ26" s="263"/>
      <c r="NGK26" s="263"/>
      <c r="NGL26" s="263"/>
      <c r="NGM26" s="263"/>
      <c r="NGN26" s="263"/>
      <c r="NGO26" s="263"/>
      <c r="NGP26" s="263"/>
      <c r="NGQ26" s="263"/>
      <c r="NGR26" s="263"/>
      <c r="NGS26" s="263"/>
      <c r="NGT26" s="263"/>
      <c r="NGU26" s="263"/>
      <c r="NGV26" s="263"/>
      <c r="NGW26" s="263"/>
      <c r="NGX26" s="263"/>
      <c r="NGY26" s="263"/>
      <c r="NGZ26" s="263"/>
      <c r="NHA26" s="263"/>
      <c r="NHB26" s="263"/>
      <c r="NHC26" s="263"/>
      <c r="NHD26" s="263"/>
      <c r="NHE26" s="263"/>
      <c r="NHF26" s="263"/>
      <c r="NHG26" s="263"/>
      <c r="NHH26" s="263"/>
      <c r="NHI26" s="263"/>
      <c r="NHJ26" s="263"/>
      <c r="NHK26" s="263"/>
      <c r="NHL26" s="263"/>
      <c r="NHM26" s="263"/>
      <c r="NHN26" s="263"/>
      <c r="NHO26" s="263"/>
      <c r="NHP26" s="263"/>
      <c r="NHQ26" s="263"/>
      <c r="NHR26" s="263"/>
      <c r="NHS26" s="263"/>
      <c r="NHT26" s="263"/>
      <c r="NHU26" s="263"/>
      <c r="NHV26" s="263"/>
      <c r="NHW26" s="263"/>
      <c r="NHX26" s="263"/>
      <c r="NHY26" s="263"/>
      <c r="NHZ26" s="263"/>
      <c r="NIA26" s="263"/>
      <c r="NIB26" s="263"/>
      <c r="NIC26" s="263"/>
      <c r="NID26" s="263"/>
      <c r="NIE26" s="263"/>
      <c r="NIF26" s="263"/>
      <c r="NIG26" s="263"/>
      <c r="NIH26" s="263"/>
      <c r="NII26" s="263"/>
      <c r="NIJ26" s="263"/>
      <c r="NIK26" s="263"/>
      <c r="NIL26" s="263"/>
      <c r="NIM26" s="263"/>
      <c r="NIN26" s="263"/>
      <c r="NIO26" s="263"/>
      <c r="NIP26" s="263"/>
      <c r="NIQ26" s="263"/>
      <c r="NIR26" s="263"/>
      <c r="NIS26" s="263"/>
      <c r="NIT26" s="263"/>
      <c r="NIU26" s="263"/>
      <c r="NIV26" s="263"/>
      <c r="NIW26" s="263"/>
      <c r="NIX26" s="263"/>
      <c r="NIY26" s="263"/>
      <c r="NIZ26" s="263"/>
      <c r="NJA26" s="263"/>
      <c r="NJB26" s="263"/>
      <c r="NJC26" s="263"/>
      <c r="NJD26" s="263"/>
      <c r="NJE26" s="263"/>
      <c r="NJF26" s="263"/>
      <c r="NJG26" s="263"/>
      <c r="NJH26" s="263"/>
      <c r="NJI26" s="263"/>
      <c r="NJJ26" s="263"/>
      <c r="NJK26" s="263"/>
      <c r="NJL26" s="263"/>
      <c r="NJM26" s="263"/>
      <c r="NJN26" s="263"/>
      <c r="NJO26" s="263"/>
      <c r="NJP26" s="263"/>
      <c r="NJQ26" s="263"/>
      <c r="NJR26" s="263"/>
      <c r="NJS26" s="263"/>
      <c r="NJT26" s="263"/>
      <c r="NJU26" s="263"/>
      <c r="NJV26" s="263"/>
      <c r="NJW26" s="263"/>
      <c r="NJX26" s="263"/>
      <c r="NJY26" s="263"/>
      <c r="NJZ26" s="263"/>
      <c r="NKA26" s="263"/>
      <c r="NKB26" s="263"/>
      <c r="NKC26" s="263"/>
      <c r="NKD26" s="263"/>
      <c r="NKE26" s="263"/>
      <c r="NKF26" s="263"/>
      <c r="NKG26" s="263"/>
      <c r="NKH26" s="263"/>
      <c r="NKI26" s="263"/>
      <c r="NKJ26" s="263"/>
      <c r="NKK26" s="263"/>
      <c r="NKL26" s="263"/>
      <c r="NKM26" s="263"/>
      <c r="NKN26" s="263"/>
      <c r="NKO26" s="263"/>
      <c r="NKP26" s="263"/>
      <c r="NKQ26" s="263"/>
      <c r="NKR26" s="263"/>
      <c r="NKS26" s="263"/>
      <c r="NKT26" s="263"/>
      <c r="NKU26" s="263"/>
      <c r="NKV26" s="263"/>
      <c r="NKW26" s="263"/>
      <c r="NKX26" s="263"/>
      <c r="NKY26" s="263"/>
      <c r="NKZ26" s="263"/>
      <c r="NLA26" s="263"/>
      <c r="NLB26" s="263"/>
      <c r="NLC26" s="263"/>
      <c r="NLD26" s="263"/>
      <c r="NLE26" s="263"/>
      <c r="NLF26" s="263"/>
      <c r="NLG26" s="263"/>
      <c r="NLH26" s="263"/>
      <c r="NLI26" s="263"/>
      <c r="NLJ26" s="263"/>
      <c r="NLK26" s="263"/>
      <c r="NLL26" s="263"/>
      <c r="NLM26" s="263"/>
      <c r="NLN26" s="263"/>
      <c r="NLO26" s="263"/>
      <c r="NLP26" s="263"/>
      <c r="NLQ26" s="263"/>
      <c r="NLR26" s="263"/>
      <c r="NLS26" s="263"/>
      <c r="NLT26" s="263"/>
      <c r="NLU26" s="263"/>
      <c r="NLV26" s="263"/>
      <c r="NLW26" s="263"/>
      <c r="NLX26" s="263"/>
      <c r="NLY26" s="263"/>
      <c r="NLZ26" s="263"/>
      <c r="NMA26" s="263"/>
      <c r="NMB26" s="263"/>
      <c r="NMC26" s="263"/>
      <c r="NMD26" s="263"/>
      <c r="NME26" s="263"/>
      <c r="NMF26" s="263"/>
      <c r="NMG26" s="263"/>
      <c r="NMH26" s="263"/>
      <c r="NMI26" s="263"/>
      <c r="NMJ26" s="263"/>
      <c r="NMK26" s="263"/>
      <c r="NML26" s="263"/>
      <c r="NMM26" s="263"/>
      <c r="NMN26" s="263"/>
      <c r="NMO26" s="263"/>
      <c r="NMP26" s="263"/>
      <c r="NMQ26" s="263"/>
      <c r="NMR26" s="263"/>
      <c r="NMS26" s="263"/>
      <c r="NMT26" s="263"/>
      <c r="NMU26" s="263"/>
      <c r="NMV26" s="263"/>
      <c r="NMW26" s="263"/>
      <c r="NMX26" s="263"/>
      <c r="NMY26" s="263"/>
      <c r="NMZ26" s="263"/>
      <c r="NNA26" s="263"/>
      <c r="NNB26" s="263"/>
      <c r="NNC26" s="263"/>
      <c r="NND26" s="263"/>
      <c r="NNE26" s="263"/>
      <c r="NNF26" s="263"/>
      <c r="NNG26" s="263"/>
      <c r="NNH26" s="263"/>
      <c r="NNI26" s="263"/>
      <c r="NNJ26" s="263"/>
      <c r="NNK26" s="263"/>
      <c r="NNL26" s="263"/>
      <c r="NNM26" s="263"/>
      <c r="NNN26" s="263"/>
      <c r="NNO26" s="263"/>
      <c r="NNP26" s="263"/>
      <c r="NNQ26" s="263"/>
      <c r="NNR26" s="263"/>
      <c r="NNS26" s="263"/>
      <c r="NNT26" s="263"/>
      <c r="NNU26" s="263"/>
      <c r="NNV26" s="263"/>
      <c r="NNW26" s="263"/>
      <c r="NNX26" s="263"/>
      <c r="NNY26" s="263"/>
      <c r="NNZ26" s="263"/>
      <c r="NOA26" s="263"/>
      <c r="NOB26" s="263"/>
      <c r="NOC26" s="263"/>
      <c r="NOD26" s="263"/>
      <c r="NOE26" s="263"/>
      <c r="NOF26" s="263"/>
      <c r="NOG26" s="263"/>
      <c r="NOH26" s="263"/>
      <c r="NOI26" s="263"/>
      <c r="NOJ26" s="263"/>
      <c r="NOK26" s="263"/>
      <c r="NOL26" s="263"/>
      <c r="NOM26" s="263"/>
      <c r="NON26" s="263"/>
      <c r="NOO26" s="263"/>
      <c r="NOP26" s="263"/>
      <c r="NOQ26" s="263"/>
      <c r="NOR26" s="263"/>
      <c r="NOS26" s="263"/>
      <c r="NOT26" s="263"/>
      <c r="NOU26" s="263"/>
      <c r="NOV26" s="263"/>
      <c r="NOW26" s="263"/>
      <c r="NOX26" s="263"/>
      <c r="NOY26" s="263"/>
      <c r="NOZ26" s="263"/>
      <c r="NPA26" s="263"/>
      <c r="NPB26" s="263"/>
      <c r="NPC26" s="263"/>
      <c r="NPD26" s="263"/>
      <c r="NPE26" s="263"/>
      <c r="NPF26" s="263"/>
      <c r="NPG26" s="263"/>
      <c r="NPH26" s="263"/>
      <c r="NPI26" s="263"/>
      <c r="NPJ26" s="263"/>
      <c r="NPK26" s="263"/>
      <c r="NPL26" s="263"/>
      <c r="NPM26" s="263"/>
      <c r="NPN26" s="263"/>
      <c r="NPO26" s="263"/>
      <c r="NPP26" s="263"/>
      <c r="NPQ26" s="263"/>
      <c r="NPR26" s="263"/>
      <c r="NPS26" s="263"/>
      <c r="NPT26" s="263"/>
      <c r="NPU26" s="263"/>
      <c r="NPV26" s="263"/>
      <c r="NPW26" s="263"/>
      <c r="NPX26" s="263"/>
      <c r="NPY26" s="263"/>
      <c r="NPZ26" s="263"/>
      <c r="NQA26" s="263"/>
      <c r="NQB26" s="263"/>
      <c r="NQC26" s="263"/>
      <c r="NQD26" s="263"/>
      <c r="NQE26" s="263"/>
      <c r="NQF26" s="263"/>
      <c r="NQG26" s="263"/>
      <c r="NQH26" s="263"/>
      <c r="NQI26" s="263"/>
      <c r="NQJ26" s="263"/>
      <c r="NQK26" s="263"/>
      <c r="NQL26" s="263"/>
      <c r="NQM26" s="263"/>
      <c r="NQN26" s="263"/>
      <c r="NQO26" s="263"/>
      <c r="NQP26" s="263"/>
      <c r="NQQ26" s="263"/>
      <c r="NQR26" s="263"/>
      <c r="NQS26" s="263"/>
      <c r="NQT26" s="263"/>
      <c r="NQU26" s="263"/>
      <c r="NQV26" s="263"/>
      <c r="NQW26" s="263"/>
      <c r="NQX26" s="263"/>
      <c r="NQY26" s="263"/>
      <c r="NQZ26" s="263"/>
      <c r="NRA26" s="263"/>
      <c r="NRB26" s="263"/>
      <c r="NRC26" s="263"/>
      <c r="NRD26" s="263"/>
      <c r="NRE26" s="263"/>
      <c r="NRF26" s="263"/>
      <c r="NRG26" s="263"/>
      <c r="NRH26" s="263"/>
      <c r="NRI26" s="263"/>
      <c r="NRJ26" s="263"/>
      <c r="NRK26" s="263"/>
      <c r="NRL26" s="263"/>
      <c r="NRM26" s="263"/>
      <c r="NRN26" s="263"/>
      <c r="NRO26" s="263"/>
      <c r="NRP26" s="263"/>
      <c r="NRQ26" s="263"/>
      <c r="NRR26" s="263"/>
      <c r="NRS26" s="263"/>
      <c r="NRT26" s="263"/>
      <c r="NRU26" s="263"/>
      <c r="NRV26" s="263"/>
      <c r="NRW26" s="263"/>
      <c r="NRX26" s="263"/>
      <c r="NRY26" s="263"/>
      <c r="NRZ26" s="263"/>
      <c r="NSA26" s="263"/>
      <c r="NSB26" s="263"/>
      <c r="NSC26" s="263"/>
      <c r="NSD26" s="263"/>
      <c r="NSE26" s="263"/>
      <c r="NSF26" s="263"/>
      <c r="NSG26" s="263"/>
      <c r="NSH26" s="263"/>
      <c r="NSI26" s="263"/>
      <c r="NSJ26" s="263"/>
      <c r="NSK26" s="263"/>
      <c r="NSL26" s="263"/>
      <c r="NSM26" s="263"/>
      <c r="NSN26" s="263"/>
      <c r="NSO26" s="263"/>
      <c r="NSP26" s="263"/>
      <c r="NSQ26" s="263"/>
      <c r="NSR26" s="263"/>
      <c r="NSS26" s="263"/>
      <c r="NST26" s="263"/>
      <c r="NSU26" s="263"/>
      <c r="NSV26" s="263"/>
      <c r="NSW26" s="263"/>
      <c r="NSX26" s="263"/>
      <c r="NSY26" s="263"/>
      <c r="NSZ26" s="263"/>
      <c r="NTA26" s="263"/>
      <c r="NTB26" s="263"/>
      <c r="NTC26" s="263"/>
      <c r="NTD26" s="263"/>
      <c r="NTE26" s="263"/>
      <c r="NTF26" s="263"/>
      <c r="NTG26" s="263"/>
      <c r="NTH26" s="263"/>
      <c r="NTI26" s="263"/>
      <c r="NTJ26" s="263"/>
      <c r="NTK26" s="263"/>
      <c r="NTL26" s="263"/>
      <c r="NTM26" s="263"/>
      <c r="NTN26" s="263"/>
      <c r="NTO26" s="263"/>
      <c r="NTP26" s="263"/>
      <c r="NTQ26" s="263"/>
      <c r="NTR26" s="263"/>
      <c r="NTS26" s="263"/>
      <c r="NTT26" s="263"/>
      <c r="NTU26" s="263"/>
      <c r="NTV26" s="263"/>
      <c r="NTW26" s="263"/>
      <c r="NTX26" s="263"/>
      <c r="NTY26" s="263"/>
      <c r="NTZ26" s="263"/>
      <c r="NUA26" s="263"/>
      <c r="NUB26" s="263"/>
      <c r="NUC26" s="263"/>
      <c r="NUD26" s="263"/>
      <c r="NUE26" s="263"/>
      <c r="NUF26" s="263"/>
      <c r="NUG26" s="263"/>
      <c r="NUH26" s="263"/>
      <c r="NUI26" s="263"/>
      <c r="NUJ26" s="263"/>
      <c r="NUK26" s="263"/>
      <c r="NUL26" s="263"/>
      <c r="NUM26" s="263"/>
      <c r="NUN26" s="263"/>
      <c r="NUO26" s="263"/>
      <c r="NUP26" s="263"/>
      <c r="NUQ26" s="263"/>
      <c r="NUR26" s="263"/>
      <c r="NUS26" s="263"/>
      <c r="NUT26" s="263"/>
      <c r="NUU26" s="263"/>
      <c r="NUV26" s="263"/>
      <c r="NUW26" s="263"/>
      <c r="NUX26" s="263"/>
      <c r="NUY26" s="263"/>
      <c r="NUZ26" s="263"/>
      <c r="NVA26" s="263"/>
      <c r="NVB26" s="263"/>
      <c r="NVC26" s="263"/>
      <c r="NVD26" s="263"/>
      <c r="NVE26" s="263"/>
      <c r="NVF26" s="263"/>
      <c r="NVG26" s="263"/>
      <c r="NVH26" s="263"/>
      <c r="NVI26" s="263"/>
      <c r="NVJ26" s="263"/>
      <c r="NVK26" s="263"/>
      <c r="NVL26" s="263"/>
      <c r="NVM26" s="263"/>
      <c r="NVN26" s="263"/>
      <c r="NVO26" s="263"/>
      <c r="NVP26" s="263"/>
      <c r="NVQ26" s="263"/>
      <c r="NVR26" s="263"/>
      <c r="NVS26" s="263"/>
      <c r="NVT26" s="263"/>
      <c r="NVU26" s="263"/>
      <c r="NVV26" s="263"/>
      <c r="NVW26" s="263"/>
      <c r="NVX26" s="263"/>
      <c r="NVY26" s="263"/>
      <c r="NVZ26" s="263"/>
      <c r="NWA26" s="263"/>
      <c r="NWB26" s="263"/>
      <c r="NWC26" s="263"/>
      <c r="NWD26" s="263"/>
      <c r="NWE26" s="263"/>
      <c r="NWF26" s="263"/>
      <c r="NWG26" s="263"/>
      <c r="NWH26" s="263"/>
      <c r="NWI26" s="263"/>
      <c r="NWJ26" s="263"/>
      <c r="NWK26" s="263"/>
      <c r="NWL26" s="263"/>
      <c r="NWM26" s="263"/>
      <c r="NWN26" s="263"/>
      <c r="NWO26" s="263"/>
      <c r="NWP26" s="263"/>
      <c r="NWQ26" s="263"/>
      <c r="NWR26" s="263"/>
      <c r="NWS26" s="263"/>
      <c r="NWT26" s="263"/>
      <c r="NWU26" s="263"/>
      <c r="NWV26" s="263"/>
      <c r="NWW26" s="263"/>
      <c r="NWX26" s="263"/>
      <c r="NWY26" s="263"/>
      <c r="NWZ26" s="263"/>
      <c r="NXA26" s="263"/>
      <c r="NXB26" s="263"/>
      <c r="NXC26" s="263"/>
      <c r="NXD26" s="263"/>
      <c r="NXE26" s="263"/>
      <c r="NXF26" s="263"/>
      <c r="NXG26" s="263"/>
      <c r="NXH26" s="263"/>
      <c r="NXI26" s="263"/>
      <c r="NXJ26" s="263"/>
      <c r="NXK26" s="263"/>
      <c r="NXL26" s="263"/>
      <c r="NXM26" s="263"/>
      <c r="NXN26" s="263"/>
      <c r="NXO26" s="263"/>
      <c r="NXP26" s="263"/>
      <c r="NXQ26" s="263"/>
      <c r="NXR26" s="263"/>
      <c r="NXS26" s="263"/>
      <c r="NXT26" s="263"/>
      <c r="NXU26" s="263"/>
      <c r="NXV26" s="263"/>
      <c r="NXW26" s="263"/>
      <c r="NXX26" s="263"/>
      <c r="NXY26" s="263"/>
      <c r="NXZ26" s="263"/>
      <c r="NYA26" s="263"/>
      <c r="NYB26" s="263"/>
      <c r="NYC26" s="263"/>
      <c r="NYD26" s="263"/>
      <c r="NYE26" s="263"/>
      <c r="NYF26" s="263"/>
      <c r="NYG26" s="263"/>
      <c r="NYH26" s="263"/>
      <c r="NYI26" s="263"/>
      <c r="NYJ26" s="263"/>
      <c r="NYK26" s="263"/>
      <c r="NYL26" s="263"/>
      <c r="NYM26" s="263"/>
      <c r="NYN26" s="263"/>
      <c r="NYO26" s="263"/>
      <c r="NYP26" s="263"/>
      <c r="NYQ26" s="263"/>
      <c r="NYR26" s="263"/>
      <c r="NYS26" s="263"/>
      <c r="NYT26" s="263"/>
      <c r="NYU26" s="263"/>
      <c r="NYV26" s="263"/>
      <c r="NYW26" s="263"/>
      <c r="NYX26" s="263"/>
      <c r="NYY26" s="263"/>
      <c r="NYZ26" s="263"/>
      <c r="NZA26" s="263"/>
      <c r="NZB26" s="263"/>
      <c r="NZC26" s="263"/>
      <c r="NZD26" s="263"/>
      <c r="NZE26" s="263"/>
      <c r="NZF26" s="263"/>
      <c r="NZG26" s="263"/>
      <c r="NZH26" s="263"/>
      <c r="NZI26" s="263"/>
      <c r="NZJ26" s="263"/>
      <c r="NZK26" s="263"/>
      <c r="NZL26" s="263"/>
      <c r="NZM26" s="263"/>
      <c r="NZN26" s="263"/>
      <c r="NZO26" s="263"/>
      <c r="NZP26" s="263"/>
      <c r="NZQ26" s="263"/>
      <c r="NZR26" s="263"/>
      <c r="NZS26" s="263"/>
      <c r="NZT26" s="263"/>
      <c r="NZU26" s="263"/>
      <c r="NZV26" s="263"/>
      <c r="NZW26" s="263"/>
      <c r="NZX26" s="263"/>
      <c r="NZY26" s="263"/>
      <c r="NZZ26" s="263"/>
      <c r="OAA26" s="263"/>
      <c r="OAB26" s="263"/>
      <c r="OAC26" s="263"/>
      <c r="OAD26" s="263"/>
      <c r="OAE26" s="263"/>
      <c r="OAF26" s="263"/>
      <c r="OAG26" s="263"/>
      <c r="OAH26" s="263"/>
      <c r="OAI26" s="263"/>
      <c r="OAJ26" s="263"/>
      <c r="OAK26" s="263"/>
      <c r="OAL26" s="263"/>
      <c r="OAM26" s="263"/>
      <c r="OAN26" s="263"/>
      <c r="OAO26" s="263"/>
      <c r="OAP26" s="263"/>
      <c r="OAQ26" s="263"/>
      <c r="OAR26" s="263"/>
      <c r="OAS26" s="263"/>
      <c r="OAT26" s="263"/>
      <c r="OAU26" s="263"/>
      <c r="OAV26" s="263"/>
      <c r="OAW26" s="263"/>
      <c r="OAX26" s="263"/>
      <c r="OAY26" s="263"/>
      <c r="OAZ26" s="263"/>
      <c r="OBA26" s="263"/>
      <c r="OBB26" s="263"/>
      <c r="OBC26" s="263"/>
      <c r="OBD26" s="263"/>
      <c r="OBE26" s="263"/>
      <c r="OBF26" s="263"/>
      <c r="OBG26" s="263"/>
      <c r="OBH26" s="263"/>
      <c r="OBI26" s="263"/>
      <c r="OBJ26" s="263"/>
      <c r="OBK26" s="263"/>
      <c r="OBL26" s="263"/>
      <c r="OBM26" s="263"/>
      <c r="OBN26" s="263"/>
      <c r="OBO26" s="263"/>
      <c r="OBP26" s="263"/>
      <c r="OBQ26" s="263"/>
      <c r="OBR26" s="263"/>
      <c r="OBS26" s="263"/>
      <c r="OBT26" s="263"/>
      <c r="OBU26" s="263"/>
      <c r="OBV26" s="263"/>
      <c r="OBW26" s="263"/>
      <c r="OBX26" s="263"/>
      <c r="OBY26" s="263"/>
      <c r="OBZ26" s="263"/>
      <c r="OCA26" s="263"/>
      <c r="OCB26" s="263"/>
      <c r="OCC26" s="263"/>
      <c r="OCD26" s="263"/>
      <c r="OCE26" s="263"/>
      <c r="OCF26" s="263"/>
      <c r="OCG26" s="263"/>
      <c r="OCH26" s="263"/>
      <c r="OCI26" s="263"/>
      <c r="OCJ26" s="263"/>
      <c r="OCK26" s="263"/>
      <c r="OCL26" s="263"/>
      <c r="OCM26" s="263"/>
      <c r="OCN26" s="263"/>
      <c r="OCO26" s="263"/>
      <c r="OCP26" s="263"/>
      <c r="OCQ26" s="263"/>
      <c r="OCR26" s="263"/>
      <c r="OCS26" s="263"/>
      <c r="OCT26" s="263"/>
      <c r="OCU26" s="263"/>
      <c r="OCV26" s="263"/>
      <c r="OCW26" s="263"/>
      <c r="OCX26" s="263"/>
      <c r="OCY26" s="263"/>
      <c r="OCZ26" s="263"/>
      <c r="ODA26" s="263"/>
      <c r="ODB26" s="263"/>
      <c r="ODC26" s="263"/>
      <c r="ODD26" s="263"/>
      <c r="ODE26" s="263"/>
      <c r="ODF26" s="263"/>
      <c r="ODG26" s="263"/>
      <c r="ODH26" s="263"/>
      <c r="ODI26" s="263"/>
      <c r="ODJ26" s="263"/>
      <c r="ODK26" s="263"/>
      <c r="ODL26" s="263"/>
      <c r="ODM26" s="263"/>
      <c r="ODN26" s="263"/>
      <c r="ODO26" s="263"/>
      <c r="ODP26" s="263"/>
      <c r="ODQ26" s="263"/>
      <c r="ODR26" s="263"/>
      <c r="ODS26" s="263"/>
      <c r="ODT26" s="263"/>
      <c r="ODU26" s="263"/>
      <c r="ODV26" s="263"/>
      <c r="ODW26" s="263"/>
      <c r="ODX26" s="263"/>
      <c r="ODY26" s="263"/>
      <c r="ODZ26" s="263"/>
      <c r="OEA26" s="263"/>
      <c r="OEB26" s="263"/>
      <c r="OEC26" s="263"/>
      <c r="OED26" s="263"/>
      <c r="OEE26" s="263"/>
      <c r="OEF26" s="263"/>
      <c r="OEG26" s="263"/>
      <c r="OEH26" s="263"/>
      <c r="OEI26" s="263"/>
      <c r="OEJ26" s="263"/>
      <c r="OEK26" s="263"/>
      <c r="OEL26" s="263"/>
      <c r="OEM26" s="263"/>
      <c r="OEN26" s="263"/>
      <c r="OEO26" s="263"/>
      <c r="OEP26" s="263"/>
      <c r="OEQ26" s="263"/>
      <c r="OER26" s="263"/>
      <c r="OES26" s="263"/>
      <c r="OET26" s="263"/>
      <c r="OEU26" s="263"/>
      <c r="OEV26" s="263"/>
      <c r="OEW26" s="263"/>
      <c r="OEX26" s="263"/>
      <c r="OEY26" s="263"/>
      <c r="OEZ26" s="263"/>
      <c r="OFA26" s="263"/>
      <c r="OFB26" s="263"/>
      <c r="OFC26" s="263"/>
      <c r="OFD26" s="263"/>
      <c r="OFE26" s="263"/>
      <c r="OFF26" s="263"/>
      <c r="OFG26" s="263"/>
      <c r="OFH26" s="263"/>
      <c r="OFI26" s="263"/>
      <c r="OFJ26" s="263"/>
      <c r="OFK26" s="263"/>
      <c r="OFL26" s="263"/>
      <c r="OFM26" s="263"/>
      <c r="OFN26" s="263"/>
      <c r="OFO26" s="263"/>
      <c r="OFP26" s="263"/>
      <c r="OFQ26" s="263"/>
      <c r="OFR26" s="263"/>
      <c r="OFS26" s="263"/>
      <c r="OFT26" s="263"/>
      <c r="OFU26" s="263"/>
      <c r="OFV26" s="263"/>
      <c r="OFW26" s="263"/>
      <c r="OFX26" s="263"/>
      <c r="OFY26" s="263"/>
      <c r="OFZ26" s="263"/>
      <c r="OGA26" s="263"/>
      <c r="OGB26" s="263"/>
      <c r="OGC26" s="263"/>
      <c r="OGD26" s="263"/>
      <c r="OGE26" s="263"/>
      <c r="OGF26" s="263"/>
      <c r="OGG26" s="263"/>
      <c r="OGH26" s="263"/>
      <c r="OGI26" s="263"/>
      <c r="OGJ26" s="263"/>
      <c r="OGK26" s="263"/>
      <c r="OGL26" s="263"/>
      <c r="OGM26" s="263"/>
      <c r="OGN26" s="263"/>
      <c r="OGO26" s="263"/>
      <c r="OGP26" s="263"/>
      <c r="OGQ26" s="263"/>
      <c r="OGR26" s="263"/>
      <c r="OGS26" s="263"/>
      <c r="OGT26" s="263"/>
      <c r="OGU26" s="263"/>
      <c r="OGV26" s="263"/>
      <c r="OGW26" s="263"/>
      <c r="OGX26" s="263"/>
      <c r="OGY26" s="263"/>
      <c r="OGZ26" s="263"/>
      <c r="OHA26" s="263"/>
      <c r="OHB26" s="263"/>
      <c r="OHC26" s="263"/>
      <c r="OHD26" s="263"/>
      <c r="OHE26" s="263"/>
      <c r="OHF26" s="263"/>
      <c r="OHG26" s="263"/>
      <c r="OHH26" s="263"/>
      <c r="OHI26" s="263"/>
      <c r="OHJ26" s="263"/>
      <c r="OHK26" s="263"/>
      <c r="OHL26" s="263"/>
      <c r="OHM26" s="263"/>
      <c r="OHN26" s="263"/>
      <c r="OHO26" s="263"/>
      <c r="OHP26" s="263"/>
      <c r="OHQ26" s="263"/>
      <c r="OHR26" s="263"/>
      <c r="OHS26" s="263"/>
      <c r="OHT26" s="263"/>
      <c r="OHU26" s="263"/>
      <c r="OHV26" s="263"/>
      <c r="OHW26" s="263"/>
      <c r="OHX26" s="263"/>
      <c r="OHY26" s="263"/>
      <c r="OHZ26" s="263"/>
      <c r="OIA26" s="263"/>
      <c r="OIB26" s="263"/>
      <c r="OIC26" s="263"/>
      <c r="OID26" s="263"/>
      <c r="OIE26" s="263"/>
      <c r="OIF26" s="263"/>
      <c r="OIG26" s="263"/>
      <c r="OIH26" s="263"/>
      <c r="OII26" s="263"/>
      <c r="OIJ26" s="263"/>
      <c r="OIK26" s="263"/>
      <c r="OIL26" s="263"/>
      <c r="OIM26" s="263"/>
      <c r="OIN26" s="263"/>
      <c r="OIO26" s="263"/>
      <c r="OIP26" s="263"/>
      <c r="OIQ26" s="263"/>
      <c r="OIR26" s="263"/>
      <c r="OIS26" s="263"/>
      <c r="OIT26" s="263"/>
      <c r="OIU26" s="263"/>
      <c r="OIV26" s="263"/>
      <c r="OIW26" s="263"/>
      <c r="OIX26" s="263"/>
      <c r="OIY26" s="263"/>
      <c r="OIZ26" s="263"/>
      <c r="OJA26" s="263"/>
      <c r="OJB26" s="263"/>
      <c r="OJC26" s="263"/>
      <c r="OJD26" s="263"/>
      <c r="OJE26" s="263"/>
      <c r="OJF26" s="263"/>
      <c r="OJG26" s="263"/>
      <c r="OJH26" s="263"/>
      <c r="OJI26" s="263"/>
      <c r="OJJ26" s="263"/>
      <c r="OJK26" s="263"/>
      <c r="OJL26" s="263"/>
      <c r="OJM26" s="263"/>
      <c r="OJN26" s="263"/>
      <c r="OJO26" s="263"/>
      <c r="OJP26" s="263"/>
      <c r="OJQ26" s="263"/>
      <c r="OJR26" s="263"/>
      <c r="OJS26" s="263"/>
      <c r="OJT26" s="263"/>
      <c r="OJU26" s="263"/>
      <c r="OJV26" s="263"/>
      <c r="OJW26" s="263"/>
      <c r="OJX26" s="263"/>
      <c r="OJY26" s="263"/>
      <c r="OJZ26" s="263"/>
      <c r="OKA26" s="263"/>
      <c r="OKB26" s="263"/>
      <c r="OKC26" s="263"/>
      <c r="OKD26" s="263"/>
      <c r="OKE26" s="263"/>
      <c r="OKF26" s="263"/>
      <c r="OKG26" s="263"/>
      <c r="OKH26" s="263"/>
      <c r="OKI26" s="263"/>
      <c r="OKJ26" s="263"/>
      <c r="OKK26" s="263"/>
      <c r="OKL26" s="263"/>
      <c r="OKM26" s="263"/>
      <c r="OKN26" s="263"/>
      <c r="OKO26" s="263"/>
      <c r="OKP26" s="263"/>
      <c r="OKQ26" s="263"/>
      <c r="OKR26" s="263"/>
      <c r="OKS26" s="263"/>
      <c r="OKT26" s="263"/>
      <c r="OKU26" s="263"/>
      <c r="OKV26" s="263"/>
      <c r="OKW26" s="263"/>
      <c r="OKX26" s="263"/>
      <c r="OKY26" s="263"/>
      <c r="OKZ26" s="263"/>
      <c r="OLA26" s="263"/>
      <c r="OLB26" s="263"/>
      <c r="OLC26" s="263"/>
      <c r="OLD26" s="263"/>
      <c r="OLE26" s="263"/>
      <c r="OLF26" s="263"/>
      <c r="OLG26" s="263"/>
      <c r="OLH26" s="263"/>
      <c r="OLI26" s="263"/>
      <c r="OLJ26" s="263"/>
      <c r="OLK26" s="263"/>
      <c r="OLL26" s="263"/>
      <c r="OLM26" s="263"/>
      <c r="OLN26" s="263"/>
      <c r="OLO26" s="263"/>
      <c r="OLP26" s="263"/>
      <c r="OLQ26" s="263"/>
      <c r="OLR26" s="263"/>
      <c r="OLS26" s="263"/>
      <c r="OLT26" s="263"/>
      <c r="OLU26" s="263"/>
      <c r="OLV26" s="263"/>
      <c r="OLW26" s="263"/>
      <c r="OLX26" s="263"/>
      <c r="OLY26" s="263"/>
      <c r="OLZ26" s="263"/>
      <c r="OMA26" s="263"/>
      <c r="OMB26" s="263"/>
      <c r="OMC26" s="263"/>
      <c r="OMD26" s="263"/>
      <c r="OME26" s="263"/>
      <c r="OMF26" s="263"/>
      <c r="OMG26" s="263"/>
      <c r="OMH26" s="263"/>
      <c r="OMI26" s="263"/>
      <c r="OMJ26" s="263"/>
      <c r="OMK26" s="263"/>
      <c r="OML26" s="263"/>
      <c r="OMM26" s="263"/>
      <c r="OMN26" s="263"/>
      <c r="OMO26" s="263"/>
      <c r="OMP26" s="263"/>
      <c r="OMQ26" s="263"/>
      <c r="OMR26" s="263"/>
      <c r="OMS26" s="263"/>
      <c r="OMT26" s="263"/>
      <c r="OMU26" s="263"/>
      <c r="OMV26" s="263"/>
      <c r="OMW26" s="263"/>
      <c r="OMX26" s="263"/>
      <c r="OMY26" s="263"/>
      <c r="OMZ26" s="263"/>
      <c r="ONA26" s="263"/>
      <c r="ONB26" s="263"/>
      <c r="ONC26" s="263"/>
      <c r="OND26" s="263"/>
      <c r="ONE26" s="263"/>
      <c r="ONF26" s="263"/>
      <c r="ONG26" s="263"/>
      <c r="ONH26" s="263"/>
      <c r="ONI26" s="263"/>
      <c r="ONJ26" s="263"/>
      <c r="ONK26" s="263"/>
      <c r="ONL26" s="263"/>
      <c r="ONM26" s="263"/>
      <c r="ONN26" s="263"/>
      <c r="ONO26" s="263"/>
      <c r="ONP26" s="263"/>
      <c r="ONQ26" s="263"/>
      <c r="ONR26" s="263"/>
      <c r="ONS26" s="263"/>
      <c r="ONT26" s="263"/>
      <c r="ONU26" s="263"/>
      <c r="ONV26" s="263"/>
      <c r="ONW26" s="263"/>
      <c r="ONX26" s="263"/>
      <c r="ONY26" s="263"/>
      <c r="ONZ26" s="263"/>
      <c r="OOA26" s="263"/>
      <c r="OOB26" s="263"/>
      <c r="OOC26" s="263"/>
      <c r="OOD26" s="263"/>
      <c r="OOE26" s="263"/>
      <c r="OOF26" s="263"/>
      <c r="OOG26" s="263"/>
      <c r="OOH26" s="263"/>
      <c r="OOI26" s="263"/>
      <c r="OOJ26" s="263"/>
      <c r="OOK26" s="263"/>
      <c r="OOL26" s="263"/>
      <c r="OOM26" s="263"/>
      <c r="OON26" s="263"/>
      <c r="OOO26" s="263"/>
      <c r="OOP26" s="263"/>
      <c r="OOQ26" s="263"/>
      <c r="OOR26" s="263"/>
      <c r="OOS26" s="263"/>
      <c r="OOT26" s="263"/>
      <c r="OOU26" s="263"/>
      <c r="OOV26" s="263"/>
      <c r="OOW26" s="263"/>
      <c r="OOX26" s="263"/>
      <c r="OOY26" s="263"/>
      <c r="OOZ26" s="263"/>
      <c r="OPA26" s="263"/>
      <c r="OPB26" s="263"/>
      <c r="OPC26" s="263"/>
      <c r="OPD26" s="263"/>
      <c r="OPE26" s="263"/>
      <c r="OPF26" s="263"/>
      <c r="OPG26" s="263"/>
      <c r="OPH26" s="263"/>
      <c r="OPI26" s="263"/>
      <c r="OPJ26" s="263"/>
      <c r="OPK26" s="263"/>
      <c r="OPL26" s="263"/>
      <c r="OPM26" s="263"/>
      <c r="OPN26" s="263"/>
      <c r="OPO26" s="263"/>
      <c r="OPP26" s="263"/>
      <c r="OPQ26" s="263"/>
      <c r="OPR26" s="263"/>
      <c r="OPS26" s="263"/>
      <c r="OPT26" s="263"/>
      <c r="OPU26" s="263"/>
      <c r="OPV26" s="263"/>
      <c r="OPW26" s="263"/>
      <c r="OPX26" s="263"/>
      <c r="OPY26" s="263"/>
      <c r="OPZ26" s="263"/>
      <c r="OQA26" s="263"/>
      <c r="OQB26" s="263"/>
      <c r="OQC26" s="263"/>
      <c r="OQD26" s="263"/>
      <c r="OQE26" s="263"/>
      <c r="OQF26" s="263"/>
      <c r="OQG26" s="263"/>
      <c r="OQH26" s="263"/>
      <c r="OQI26" s="263"/>
      <c r="OQJ26" s="263"/>
      <c r="OQK26" s="263"/>
      <c r="OQL26" s="263"/>
      <c r="OQM26" s="263"/>
      <c r="OQN26" s="263"/>
      <c r="OQO26" s="263"/>
      <c r="OQP26" s="263"/>
      <c r="OQQ26" s="263"/>
      <c r="OQR26" s="263"/>
      <c r="OQS26" s="263"/>
      <c r="OQT26" s="263"/>
      <c r="OQU26" s="263"/>
      <c r="OQV26" s="263"/>
      <c r="OQW26" s="263"/>
      <c r="OQX26" s="263"/>
      <c r="OQY26" s="263"/>
      <c r="OQZ26" s="263"/>
      <c r="ORA26" s="263"/>
      <c r="ORB26" s="263"/>
      <c r="ORC26" s="263"/>
      <c r="ORD26" s="263"/>
      <c r="ORE26" s="263"/>
      <c r="ORF26" s="263"/>
      <c r="ORG26" s="263"/>
      <c r="ORH26" s="263"/>
      <c r="ORI26" s="263"/>
      <c r="ORJ26" s="263"/>
      <c r="ORK26" s="263"/>
      <c r="ORL26" s="263"/>
      <c r="ORM26" s="263"/>
      <c r="ORN26" s="263"/>
      <c r="ORO26" s="263"/>
      <c r="ORP26" s="263"/>
      <c r="ORQ26" s="263"/>
      <c r="ORR26" s="263"/>
      <c r="ORS26" s="263"/>
      <c r="ORT26" s="263"/>
      <c r="ORU26" s="263"/>
      <c r="ORV26" s="263"/>
      <c r="ORW26" s="263"/>
      <c r="ORX26" s="263"/>
      <c r="ORY26" s="263"/>
      <c r="ORZ26" s="263"/>
      <c r="OSA26" s="263"/>
      <c r="OSB26" s="263"/>
      <c r="OSC26" s="263"/>
      <c r="OSD26" s="263"/>
      <c r="OSE26" s="263"/>
      <c r="OSF26" s="263"/>
      <c r="OSG26" s="263"/>
      <c r="OSH26" s="263"/>
      <c r="OSI26" s="263"/>
      <c r="OSJ26" s="263"/>
      <c r="OSK26" s="263"/>
      <c r="OSL26" s="263"/>
      <c r="OSM26" s="263"/>
      <c r="OSN26" s="263"/>
      <c r="OSO26" s="263"/>
      <c r="OSP26" s="263"/>
      <c r="OSQ26" s="263"/>
      <c r="OSR26" s="263"/>
      <c r="OSS26" s="263"/>
      <c r="OST26" s="263"/>
      <c r="OSU26" s="263"/>
      <c r="OSV26" s="263"/>
      <c r="OSW26" s="263"/>
      <c r="OSX26" s="263"/>
      <c r="OSY26" s="263"/>
      <c r="OSZ26" s="263"/>
      <c r="OTA26" s="263"/>
      <c r="OTB26" s="263"/>
      <c r="OTC26" s="263"/>
      <c r="OTD26" s="263"/>
      <c r="OTE26" s="263"/>
      <c r="OTF26" s="263"/>
      <c r="OTG26" s="263"/>
      <c r="OTH26" s="263"/>
      <c r="OTI26" s="263"/>
      <c r="OTJ26" s="263"/>
      <c r="OTK26" s="263"/>
      <c r="OTL26" s="263"/>
      <c r="OTM26" s="263"/>
      <c r="OTN26" s="263"/>
      <c r="OTO26" s="263"/>
      <c r="OTP26" s="263"/>
      <c r="OTQ26" s="263"/>
      <c r="OTR26" s="263"/>
      <c r="OTS26" s="263"/>
      <c r="OTT26" s="263"/>
      <c r="OTU26" s="263"/>
      <c r="OTV26" s="263"/>
      <c r="OTW26" s="263"/>
      <c r="OTX26" s="263"/>
      <c r="OTY26" s="263"/>
      <c r="OTZ26" s="263"/>
      <c r="OUA26" s="263"/>
      <c r="OUB26" s="263"/>
      <c r="OUC26" s="263"/>
      <c r="OUD26" s="263"/>
      <c r="OUE26" s="263"/>
      <c r="OUF26" s="263"/>
      <c r="OUG26" s="263"/>
      <c r="OUH26" s="263"/>
      <c r="OUI26" s="263"/>
      <c r="OUJ26" s="263"/>
      <c r="OUK26" s="263"/>
      <c r="OUL26" s="263"/>
      <c r="OUM26" s="263"/>
      <c r="OUN26" s="263"/>
      <c r="OUO26" s="263"/>
      <c r="OUP26" s="263"/>
      <c r="OUQ26" s="263"/>
      <c r="OUR26" s="263"/>
      <c r="OUS26" s="263"/>
      <c r="OUT26" s="263"/>
      <c r="OUU26" s="263"/>
      <c r="OUV26" s="263"/>
      <c r="OUW26" s="263"/>
      <c r="OUX26" s="263"/>
      <c r="OUY26" s="263"/>
      <c r="OUZ26" s="263"/>
      <c r="OVA26" s="263"/>
      <c r="OVB26" s="263"/>
      <c r="OVC26" s="263"/>
      <c r="OVD26" s="263"/>
      <c r="OVE26" s="263"/>
      <c r="OVF26" s="263"/>
      <c r="OVG26" s="263"/>
      <c r="OVH26" s="263"/>
      <c r="OVI26" s="263"/>
      <c r="OVJ26" s="263"/>
      <c r="OVK26" s="263"/>
      <c r="OVL26" s="263"/>
      <c r="OVM26" s="263"/>
      <c r="OVN26" s="263"/>
      <c r="OVO26" s="263"/>
      <c r="OVP26" s="263"/>
      <c r="OVQ26" s="263"/>
      <c r="OVR26" s="263"/>
      <c r="OVS26" s="263"/>
      <c r="OVT26" s="263"/>
      <c r="OVU26" s="263"/>
      <c r="OVV26" s="263"/>
      <c r="OVW26" s="263"/>
      <c r="OVX26" s="263"/>
      <c r="OVY26" s="263"/>
      <c r="OVZ26" s="263"/>
      <c r="OWA26" s="263"/>
      <c r="OWB26" s="263"/>
      <c r="OWC26" s="263"/>
      <c r="OWD26" s="263"/>
      <c r="OWE26" s="263"/>
      <c r="OWF26" s="263"/>
      <c r="OWG26" s="263"/>
      <c r="OWH26" s="263"/>
      <c r="OWI26" s="263"/>
      <c r="OWJ26" s="263"/>
      <c r="OWK26" s="263"/>
      <c r="OWL26" s="263"/>
      <c r="OWM26" s="263"/>
      <c r="OWN26" s="263"/>
      <c r="OWO26" s="263"/>
      <c r="OWP26" s="263"/>
      <c r="OWQ26" s="263"/>
      <c r="OWR26" s="263"/>
      <c r="OWS26" s="263"/>
      <c r="OWT26" s="263"/>
      <c r="OWU26" s="263"/>
      <c r="OWV26" s="263"/>
      <c r="OWW26" s="263"/>
      <c r="OWX26" s="263"/>
      <c r="OWY26" s="263"/>
      <c r="OWZ26" s="263"/>
      <c r="OXA26" s="263"/>
      <c r="OXB26" s="263"/>
      <c r="OXC26" s="263"/>
      <c r="OXD26" s="263"/>
      <c r="OXE26" s="263"/>
      <c r="OXF26" s="263"/>
      <c r="OXG26" s="263"/>
      <c r="OXH26" s="263"/>
      <c r="OXI26" s="263"/>
      <c r="OXJ26" s="263"/>
      <c r="OXK26" s="263"/>
      <c r="OXL26" s="263"/>
      <c r="OXM26" s="263"/>
      <c r="OXN26" s="263"/>
      <c r="OXO26" s="263"/>
      <c r="OXP26" s="263"/>
      <c r="OXQ26" s="263"/>
      <c r="OXR26" s="263"/>
      <c r="OXS26" s="263"/>
      <c r="OXT26" s="263"/>
      <c r="OXU26" s="263"/>
      <c r="OXV26" s="263"/>
      <c r="OXW26" s="263"/>
      <c r="OXX26" s="263"/>
      <c r="OXY26" s="263"/>
      <c r="OXZ26" s="263"/>
      <c r="OYA26" s="263"/>
      <c r="OYB26" s="263"/>
      <c r="OYC26" s="263"/>
      <c r="OYD26" s="263"/>
      <c r="OYE26" s="263"/>
      <c r="OYF26" s="263"/>
      <c r="OYG26" s="263"/>
      <c r="OYH26" s="263"/>
      <c r="OYI26" s="263"/>
      <c r="OYJ26" s="263"/>
      <c r="OYK26" s="263"/>
      <c r="OYL26" s="263"/>
      <c r="OYM26" s="263"/>
      <c r="OYN26" s="263"/>
      <c r="OYO26" s="263"/>
      <c r="OYP26" s="263"/>
      <c r="OYQ26" s="263"/>
      <c r="OYR26" s="263"/>
      <c r="OYS26" s="263"/>
      <c r="OYT26" s="263"/>
      <c r="OYU26" s="263"/>
      <c r="OYV26" s="263"/>
      <c r="OYW26" s="263"/>
      <c r="OYX26" s="263"/>
      <c r="OYY26" s="263"/>
      <c r="OYZ26" s="263"/>
      <c r="OZA26" s="263"/>
      <c r="OZB26" s="263"/>
      <c r="OZC26" s="263"/>
      <c r="OZD26" s="263"/>
      <c r="OZE26" s="263"/>
      <c r="OZF26" s="263"/>
      <c r="OZG26" s="263"/>
      <c r="OZH26" s="263"/>
      <c r="OZI26" s="263"/>
      <c r="OZJ26" s="263"/>
      <c r="OZK26" s="263"/>
      <c r="OZL26" s="263"/>
      <c r="OZM26" s="263"/>
      <c r="OZN26" s="263"/>
      <c r="OZO26" s="263"/>
      <c r="OZP26" s="263"/>
      <c r="OZQ26" s="263"/>
      <c r="OZR26" s="263"/>
      <c r="OZS26" s="263"/>
      <c r="OZT26" s="263"/>
      <c r="OZU26" s="263"/>
      <c r="OZV26" s="263"/>
      <c r="OZW26" s="263"/>
      <c r="OZX26" s="263"/>
      <c r="OZY26" s="263"/>
      <c r="OZZ26" s="263"/>
      <c r="PAA26" s="263"/>
      <c r="PAB26" s="263"/>
      <c r="PAC26" s="263"/>
      <c r="PAD26" s="263"/>
      <c r="PAE26" s="263"/>
      <c r="PAF26" s="263"/>
      <c r="PAG26" s="263"/>
      <c r="PAH26" s="263"/>
      <c r="PAI26" s="263"/>
      <c r="PAJ26" s="263"/>
      <c r="PAK26" s="263"/>
      <c r="PAL26" s="263"/>
      <c r="PAM26" s="263"/>
      <c r="PAN26" s="263"/>
      <c r="PAO26" s="263"/>
      <c r="PAP26" s="263"/>
      <c r="PAQ26" s="263"/>
      <c r="PAR26" s="263"/>
      <c r="PAS26" s="263"/>
      <c r="PAT26" s="263"/>
      <c r="PAU26" s="263"/>
      <c r="PAV26" s="263"/>
      <c r="PAW26" s="263"/>
      <c r="PAX26" s="263"/>
      <c r="PAY26" s="263"/>
      <c r="PAZ26" s="263"/>
      <c r="PBA26" s="263"/>
      <c r="PBB26" s="263"/>
      <c r="PBC26" s="263"/>
      <c r="PBD26" s="263"/>
      <c r="PBE26" s="263"/>
      <c r="PBF26" s="263"/>
      <c r="PBG26" s="263"/>
      <c r="PBH26" s="263"/>
      <c r="PBI26" s="263"/>
      <c r="PBJ26" s="263"/>
      <c r="PBK26" s="263"/>
      <c r="PBL26" s="263"/>
      <c r="PBM26" s="263"/>
      <c r="PBN26" s="263"/>
      <c r="PBO26" s="263"/>
      <c r="PBP26" s="263"/>
      <c r="PBQ26" s="263"/>
      <c r="PBR26" s="263"/>
      <c r="PBS26" s="263"/>
      <c r="PBT26" s="263"/>
      <c r="PBU26" s="263"/>
      <c r="PBV26" s="263"/>
      <c r="PBW26" s="263"/>
      <c r="PBX26" s="263"/>
      <c r="PBY26" s="263"/>
      <c r="PBZ26" s="263"/>
      <c r="PCA26" s="263"/>
      <c r="PCB26" s="263"/>
      <c r="PCC26" s="263"/>
      <c r="PCD26" s="263"/>
      <c r="PCE26" s="263"/>
      <c r="PCF26" s="263"/>
      <c r="PCG26" s="263"/>
      <c r="PCH26" s="263"/>
      <c r="PCI26" s="263"/>
      <c r="PCJ26" s="263"/>
      <c r="PCK26" s="263"/>
      <c r="PCL26" s="263"/>
      <c r="PCM26" s="263"/>
      <c r="PCN26" s="263"/>
      <c r="PCO26" s="263"/>
      <c r="PCP26" s="263"/>
      <c r="PCQ26" s="263"/>
      <c r="PCR26" s="263"/>
      <c r="PCS26" s="263"/>
      <c r="PCT26" s="263"/>
      <c r="PCU26" s="263"/>
      <c r="PCV26" s="263"/>
      <c r="PCW26" s="263"/>
      <c r="PCX26" s="263"/>
      <c r="PCY26" s="263"/>
      <c r="PCZ26" s="263"/>
      <c r="PDA26" s="263"/>
      <c r="PDB26" s="263"/>
      <c r="PDC26" s="263"/>
      <c r="PDD26" s="263"/>
      <c r="PDE26" s="263"/>
      <c r="PDF26" s="263"/>
      <c r="PDG26" s="263"/>
      <c r="PDH26" s="263"/>
      <c r="PDI26" s="263"/>
      <c r="PDJ26" s="263"/>
      <c r="PDK26" s="263"/>
      <c r="PDL26" s="263"/>
      <c r="PDM26" s="263"/>
      <c r="PDN26" s="263"/>
      <c r="PDO26" s="263"/>
      <c r="PDP26" s="263"/>
      <c r="PDQ26" s="263"/>
      <c r="PDR26" s="263"/>
      <c r="PDS26" s="263"/>
      <c r="PDT26" s="263"/>
      <c r="PDU26" s="263"/>
      <c r="PDV26" s="263"/>
      <c r="PDW26" s="263"/>
      <c r="PDX26" s="263"/>
      <c r="PDY26" s="263"/>
      <c r="PDZ26" s="263"/>
      <c r="PEA26" s="263"/>
      <c r="PEB26" s="263"/>
      <c r="PEC26" s="263"/>
      <c r="PED26" s="263"/>
      <c r="PEE26" s="263"/>
      <c r="PEF26" s="263"/>
      <c r="PEG26" s="263"/>
      <c r="PEH26" s="263"/>
      <c r="PEI26" s="263"/>
      <c r="PEJ26" s="263"/>
      <c r="PEK26" s="263"/>
      <c r="PEL26" s="263"/>
      <c r="PEM26" s="263"/>
      <c r="PEN26" s="263"/>
      <c r="PEO26" s="263"/>
      <c r="PEP26" s="263"/>
      <c r="PEQ26" s="263"/>
      <c r="PER26" s="263"/>
      <c r="PES26" s="263"/>
      <c r="PET26" s="263"/>
      <c r="PEU26" s="263"/>
      <c r="PEV26" s="263"/>
      <c r="PEW26" s="263"/>
      <c r="PEX26" s="263"/>
      <c r="PEY26" s="263"/>
      <c r="PEZ26" s="263"/>
      <c r="PFA26" s="263"/>
      <c r="PFB26" s="263"/>
      <c r="PFC26" s="263"/>
      <c r="PFD26" s="263"/>
      <c r="PFE26" s="263"/>
      <c r="PFF26" s="263"/>
      <c r="PFG26" s="263"/>
      <c r="PFH26" s="263"/>
      <c r="PFI26" s="263"/>
      <c r="PFJ26" s="263"/>
      <c r="PFK26" s="263"/>
      <c r="PFL26" s="263"/>
      <c r="PFM26" s="263"/>
      <c r="PFN26" s="263"/>
      <c r="PFO26" s="263"/>
      <c r="PFP26" s="263"/>
      <c r="PFQ26" s="263"/>
      <c r="PFR26" s="263"/>
      <c r="PFS26" s="263"/>
      <c r="PFT26" s="263"/>
      <c r="PFU26" s="263"/>
      <c r="PFV26" s="263"/>
      <c r="PFW26" s="263"/>
      <c r="PFX26" s="263"/>
      <c r="PFY26" s="263"/>
      <c r="PFZ26" s="263"/>
      <c r="PGA26" s="263"/>
      <c r="PGB26" s="263"/>
      <c r="PGC26" s="263"/>
      <c r="PGD26" s="263"/>
      <c r="PGE26" s="263"/>
      <c r="PGF26" s="263"/>
      <c r="PGG26" s="263"/>
      <c r="PGH26" s="263"/>
      <c r="PGI26" s="263"/>
      <c r="PGJ26" s="263"/>
      <c r="PGK26" s="263"/>
      <c r="PGL26" s="263"/>
      <c r="PGM26" s="263"/>
      <c r="PGN26" s="263"/>
      <c r="PGO26" s="263"/>
      <c r="PGP26" s="263"/>
      <c r="PGQ26" s="263"/>
      <c r="PGR26" s="263"/>
      <c r="PGS26" s="263"/>
      <c r="PGT26" s="263"/>
      <c r="PGU26" s="263"/>
      <c r="PGV26" s="263"/>
      <c r="PGW26" s="263"/>
      <c r="PGX26" s="263"/>
      <c r="PGY26" s="263"/>
      <c r="PGZ26" s="263"/>
      <c r="PHA26" s="263"/>
      <c r="PHB26" s="263"/>
      <c r="PHC26" s="263"/>
      <c r="PHD26" s="263"/>
      <c r="PHE26" s="263"/>
      <c r="PHF26" s="263"/>
      <c r="PHG26" s="263"/>
      <c r="PHH26" s="263"/>
      <c r="PHI26" s="263"/>
      <c r="PHJ26" s="263"/>
      <c r="PHK26" s="263"/>
      <c r="PHL26" s="263"/>
      <c r="PHM26" s="263"/>
      <c r="PHN26" s="263"/>
      <c r="PHO26" s="263"/>
      <c r="PHP26" s="263"/>
      <c r="PHQ26" s="263"/>
      <c r="PHR26" s="263"/>
      <c r="PHS26" s="263"/>
      <c r="PHT26" s="263"/>
      <c r="PHU26" s="263"/>
      <c r="PHV26" s="263"/>
      <c r="PHW26" s="263"/>
      <c r="PHX26" s="263"/>
      <c r="PHY26" s="263"/>
      <c r="PHZ26" s="263"/>
      <c r="PIA26" s="263"/>
      <c r="PIB26" s="263"/>
      <c r="PIC26" s="263"/>
      <c r="PID26" s="263"/>
      <c r="PIE26" s="263"/>
      <c r="PIF26" s="263"/>
      <c r="PIG26" s="263"/>
      <c r="PIH26" s="263"/>
      <c r="PII26" s="263"/>
      <c r="PIJ26" s="263"/>
      <c r="PIK26" s="263"/>
      <c r="PIL26" s="263"/>
      <c r="PIM26" s="263"/>
      <c r="PIN26" s="263"/>
      <c r="PIO26" s="263"/>
      <c r="PIP26" s="263"/>
      <c r="PIQ26" s="263"/>
      <c r="PIR26" s="263"/>
      <c r="PIS26" s="263"/>
      <c r="PIT26" s="263"/>
      <c r="PIU26" s="263"/>
      <c r="PIV26" s="263"/>
      <c r="PIW26" s="263"/>
      <c r="PIX26" s="263"/>
      <c r="PIY26" s="263"/>
      <c r="PIZ26" s="263"/>
      <c r="PJA26" s="263"/>
      <c r="PJB26" s="263"/>
      <c r="PJC26" s="263"/>
      <c r="PJD26" s="263"/>
      <c r="PJE26" s="263"/>
      <c r="PJF26" s="263"/>
      <c r="PJG26" s="263"/>
      <c r="PJH26" s="263"/>
      <c r="PJI26" s="263"/>
      <c r="PJJ26" s="263"/>
      <c r="PJK26" s="263"/>
      <c r="PJL26" s="263"/>
      <c r="PJM26" s="263"/>
      <c r="PJN26" s="263"/>
      <c r="PJO26" s="263"/>
      <c r="PJP26" s="263"/>
      <c r="PJQ26" s="263"/>
      <c r="PJR26" s="263"/>
      <c r="PJS26" s="263"/>
      <c r="PJT26" s="263"/>
      <c r="PJU26" s="263"/>
      <c r="PJV26" s="263"/>
      <c r="PJW26" s="263"/>
      <c r="PJX26" s="263"/>
      <c r="PJY26" s="263"/>
      <c r="PJZ26" s="263"/>
      <c r="PKA26" s="263"/>
      <c r="PKB26" s="263"/>
      <c r="PKC26" s="263"/>
      <c r="PKD26" s="263"/>
      <c r="PKE26" s="263"/>
      <c r="PKF26" s="263"/>
      <c r="PKG26" s="263"/>
      <c r="PKH26" s="263"/>
      <c r="PKI26" s="263"/>
      <c r="PKJ26" s="263"/>
      <c r="PKK26" s="263"/>
      <c r="PKL26" s="263"/>
      <c r="PKM26" s="263"/>
      <c r="PKN26" s="263"/>
      <c r="PKO26" s="263"/>
      <c r="PKP26" s="263"/>
      <c r="PKQ26" s="263"/>
      <c r="PKR26" s="263"/>
      <c r="PKS26" s="263"/>
      <c r="PKT26" s="263"/>
      <c r="PKU26" s="263"/>
      <c r="PKV26" s="263"/>
      <c r="PKW26" s="263"/>
      <c r="PKX26" s="263"/>
      <c r="PKY26" s="263"/>
      <c r="PKZ26" s="263"/>
      <c r="PLA26" s="263"/>
      <c r="PLB26" s="263"/>
      <c r="PLC26" s="263"/>
      <c r="PLD26" s="263"/>
      <c r="PLE26" s="263"/>
      <c r="PLF26" s="263"/>
      <c r="PLG26" s="263"/>
      <c r="PLH26" s="263"/>
      <c r="PLI26" s="263"/>
      <c r="PLJ26" s="263"/>
      <c r="PLK26" s="263"/>
      <c r="PLL26" s="263"/>
      <c r="PLM26" s="263"/>
      <c r="PLN26" s="263"/>
      <c r="PLO26" s="263"/>
      <c r="PLP26" s="263"/>
      <c r="PLQ26" s="263"/>
      <c r="PLR26" s="263"/>
      <c r="PLS26" s="263"/>
      <c r="PLT26" s="263"/>
      <c r="PLU26" s="263"/>
      <c r="PLV26" s="263"/>
      <c r="PLW26" s="263"/>
      <c r="PLX26" s="263"/>
      <c r="PLY26" s="263"/>
      <c r="PLZ26" s="263"/>
      <c r="PMA26" s="263"/>
      <c r="PMB26" s="263"/>
      <c r="PMC26" s="263"/>
      <c r="PMD26" s="263"/>
      <c r="PME26" s="263"/>
      <c r="PMF26" s="263"/>
      <c r="PMG26" s="263"/>
      <c r="PMH26" s="263"/>
      <c r="PMI26" s="263"/>
      <c r="PMJ26" s="263"/>
      <c r="PMK26" s="263"/>
      <c r="PML26" s="263"/>
      <c r="PMM26" s="263"/>
      <c r="PMN26" s="263"/>
      <c r="PMO26" s="263"/>
      <c r="PMP26" s="263"/>
      <c r="PMQ26" s="263"/>
      <c r="PMR26" s="263"/>
      <c r="PMS26" s="263"/>
      <c r="PMT26" s="263"/>
      <c r="PMU26" s="263"/>
      <c r="PMV26" s="263"/>
      <c r="PMW26" s="263"/>
      <c r="PMX26" s="263"/>
      <c r="PMY26" s="263"/>
      <c r="PMZ26" s="263"/>
      <c r="PNA26" s="263"/>
      <c r="PNB26" s="263"/>
      <c r="PNC26" s="263"/>
      <c r="PND26" s="263"/>
      <c r="PNE26" s="263"/>
      <c r="PNF26" s="263"/>
      <c r="PNG26" s="263"/>
      <c r="PNH26" s="263"/>
      <c r="PNI26" s="263"/>
      <c r="PNJ26" s="263"/>
      <c r="PNK26" s="263"/>
      <c r="PNL26" s="263"/>
      <c r="PNM26" s="263"/>
      <c r="PNN26" s="263"/>
      <c r="PNO26" s="263"/>
      <c r="PNP26" s="263"/>
      <c r="PNQ26" s="263"/>
      <c r="PNR26" s="263"/>
      <c r="PNS26" s="263"/>
      <c r="PNT26" s="263"/>
      <c r="PNU26" s="263"/>
      <c r="PNV26" s="263"/>
      <c r="PNW26" s="263"/>
      <c r="PNX26" s="263"/>
      <c r="PNY26" s="263"/>
      <c r="PNZ26" s="263"/>
      <c r="POA26" s="263"/>
      <c r="POB26" s="263"/>
      <c r="POC26" s="263"/>
      <c r="POD26" s="263"/>
      <c r="POE26" s="263"/>
      <c r="POF26" s="263"/>
      <c r="POG26" s="263"/>
      <c r="POH26" s="263"/>
      <c r="POI26" s="263"/>
      <c r="POJ26" s="263"/>
      <c r="POK26" s="263"/>
      <c r="POL26" s="263"/>
      <c r="POM26" s="263"/>
      <c r="PON26" s="263"/>
      <c r="POO26" s="263"/>
      <c r="POP26" s="263"/>
      <c r="POQ26" s="263"/>
      <c r="POR26" s="263"/>
      <c r="POS26" s="263"/>
      <c r="POT26" s="263"/>
      <c r="POU26" s="263"/>
      <c r="POV26" s="263"/>
      <c r="POW26" s="263"/>
      <c r="POX26" s="263"/>
      <c r="POY26" s="263"/>
      <c r="POZ26" s="263"/>
      <c r="PPA26" s="263"/>
      <c r="PPB26" s="263"/>
      <c r="PPC26" s="263"/>
      <c r="PPD26" s="263"/>
      <c r="PPE26" s="263"/>
      <c r="PPF26" s="263"/>
      <c r="PPG26" s="263"/>
      <c r="PPH26" s="263"/>
      <c r="PPI26" s="263"/>
      <c r="PPJ26" s="263"/>
      <c r="PPK26" s="263"/>
      <c r="PPL26" s="263"/>
      <c r="PPM26" s="263"/>
      <c r="PPN26" s="263"/>
      <c r="PPO26" s="263"/>
      <c r="PPP26" s="263"/>
      <c r="PPQ26" s="263"/>
      <c r="PPR26" s="263"/>
      <c r="PPS26" s="263"/>
      <c r="PPT26" s="263"/>
      <c r="PPU26" s="263"/>
      <c r="PPV26" s="263"/>
      <c r="PPW26" s="263"/>
      <c r="PPX26" s="263"/>
      <c r="PPY26" s="263"/>
      <c r="PPZ26" s="263"/>
      <c r="PQA26" s="263"/>
      <c r="PQB26" s="263"/>
      <c r="PQC26" s="263"/>
      <c r="PQD26" s="263"/>
      <c r="PQE26" s="263"/>
      <c r="PQF26" s="263"/>
      <c r="PQG26" s="263"/>
      <c r="PQH26" s="263"/>
      <c r="PQI26" s="263"/>
      <c r="PQJ26" s="263"/>
      <c r="PQK26" s="263"/>
      <c r="PQL26" s="263"/>
      <c r="PQM26" s="263"/>
      <c r="PQN26" s="263"/>
      <c r="PQO26" s="263"/>
      <c r="PQP26" s="263"/>
      <c r="PQQ26" s="263"/>
      <c r="PQR26" s="263"/>
      <c r="PQS26" s="263"/>
      <c r="PQT26" s="263"/>
      <c r="PQU26" s="263"/>
      <c r="PQV26" s="263"/>
      <c r="PQW26" s="263"/>
      <c r="PQX26" s="263"/>
      <c r="PQY26" s="263"/>
      <c r="PQZ26" s="263"/>
      <c r="PRA26" s="263"/>
      <c r="PRB26" s="263"/>
      <c r="PRC26" s="263"/>
      <c r="PRD26" s="263"/>
      <c r="PRE26" s="263"/>
      <c r="PRF26" s="263"/>
      <c r="PRG26" s="263"/>
      <c r="PRH26" s="263"/>
      <c r="PRI26" s="263"/>
      <c r="PRJ26" s="263"/>
      <c r="PRK26" s="263"/>
      <c r="PRL26" s="263"/>
      <c r="PRM26" s="263"/>
      <c r="PRN26" s="263"/>
      <c r="PRO26" s="263"/>
      <c r="PRP26" s="263"/>
      <c r="PRQ26" s="263"/>
      <c r="PRR26" s="263"/>
      <c r="PRS26" s="263"/>
      <c r="PRT26" s="263"/>
      <c r="PRU26" s="263"/>
      <c r="PRV26" s="263"/>
      <c r="PRW26" s="263"/>
      <c r="PRX26" s="263"/>
      <c r="PRY26" s="263"/>
      <c r="PRZ26" s="263"/>
      <c r="PSA26" s="263"/>
      <c r="PSB26" s="263"/>
      <c r="PSC26" s="263"/>
      <c r="PSD26" s="263"/>
      <c r="PSE26" s="263"/>
      <c r="PSF26" s="263"/>
      <c r="PSG26" s="263"/>
      <c r="PSH26" s="263"/>
      <c r="PSI26" s="263"/>
      <c r="PSJ26" s="263"/>
      <c r="PSK26" s="263"/>
      <c r="PSL26" s="263"/>
      <c r="PSM26" s="263"/>
      <c r="PSN26" s="263"/>
      <c r="PSO26" s="263"/>
      <c r="PSP26" s="263"/>
      <c r="PSQ26" s="263"/>
      <c r="PSR26" s="263"/>
      <c r="PSS26" s="263"/>
      <c r="PST26" s="263"/>
      <c r="PSU26" s="263"/>
      <c r="PSV26" s="263"/>
      <c r="PSW26" s="263"/>
      <c r="PSX26" s="263"/>
      <c r="PSY26" s="263"/>
      <c r="PSZ26" s="263"/>
      <c r="PTA26" s="263"/>
      <c r="PTB26" s="263"/>
      <c r="PTC26" s="263"/>
      <c r="PTD26" s="263"/>
      <c r="PTE26" s="263"/>
      <c r="PTF26" s="263"/>
      <c r="PTG26" s="263"/>
      <c r="PTH26" s="263"/>
      <c r="PTI26" s="263"/>
      <c r="PTJ26" s="263"/>
      <c r="PTK26" s="263"/>
      <c r="PTL26" s="263"/>
      <c r="PTM26" s="263"/>
      <c r="PTN26" s="263"/>
      <c r="PTO26" s="263"/>
      <c r="PTP26" s="263"/>
      <c r="PTQ26" s="263"/>
      <c r="PTR26" s="263"/>
      <c r="PTS26" s="263"/>
      <c r="PTT26" s="263"/>
      <c r="PTU26" s="263"/>
      <c r="PTV26" s="263"/>
      <c r="PTW26" s="263"/>
      <c r="PTX26" s="263"/>
      <c r="PTY26" s="263"/>
      <c r="PTZ26" s="263"/>
      <c r="PUA26" s="263"/>
      <c r="PUB26" s="263"/>
      <c r="PUC26" s="263"/>
      <c r="PUD26" s="263"/>
      <c r="PUE26" s="263"/>
      <c r="PUF26" s="263"/>
      <c r="PUG26" s="263"/>
      <c r="PUH26" s="263"/>
      <c r="PUI26" s="263"/>
      <c r="PUJ26" s="263"/>
      <c r="PUK26" s="263"/>
      <c r="PUL26" s="263"/>
      <c r="PUM26" s="263"/>
      <c r="PUN26" s="263"/>
      <c r="PUO26" s="263"/>
      <c r="PUP26" s="263"/>
      <c r="PUQ26" s="263"/>
      <c r="PUR26" s="263"/>
      <c r="PUS26" s="263"/>
      <c r="PUT26" s="263"/>
      <c r="PUU26" s="263"/>
      <c r="PUV26" s="263"/>
      <c r="PUW26" s="263"/>
      <c r="PUX26" s="263"/>
      <c r="PUY26" s="263"/>
      <c r="PUZ26" s="263"/>
      <c r="PVA26" s="263"/>
      <c r="PVB26" s="263"/>
      <c r="PVC26" s="263"/>
      <c r="PVD26" s="263"/>
      <c r="PVE26" s="263"/>
      <c r="PVF26" s="263"/>
      <c r="PVG26" s="263"/>
      <c r="PVH26" s="263"/>
      <c r="PVI26" s="263"/>
      <c r="PVJ26" s="263"/>
      <c r="PVK26" s="263"/>
      <c r="PVL26" s="263"/>
      <c r="PVM26" s="263"/>
      <c r="PVN26" s="263"/>
      <c r="PVO26" s="263"/>
      <c r="PVP26" s="263"/>
      <c r="PVQ26" s="263"/>
      <c r="PVR26" s="263"/>
      <c r="PVS26" s="263"/>
      <c r="PVT26" s="263"/>
      <c r="PVU26" s="263"/>
      <c r="PVV26" s="263"/>
      <c r="PVW26" s="263"/>
      <c r="PVX26" s="263"/>
      <c r="PVY26" s="263"/>
      <c r="PVZ26" s="263"/>
      <c r="PWA26" s="263"/>
      <c r="PWB26" s="263"/>
      <c r="PWC26" s="263"/>
      <c r="PWD26" s="263"/>
      <c r="PWE26" s="263"/>
      <c r="PWF26" s="263"/>
      <c r="PWG26" s="263"/>
      <c r="PWH26" s="263"/>
      <c r="PWI26" s="263"/>
      <c r="PWJ26" s="263"/>
      <c r="PWK26" s="263"/>
      <c r="PWL26" s="263"/>
      <c r="PWM26" s="263"/>
      <c r="PWN26" s="263"/>
      <c r="PWO26" s="263"/>
      <c r="PWP26" s="263"/>
      <c r="PWQ26" s="263"/>
      <c r="PWR26" s="263"/>
      <c r="PWS26" s="263"/>
      <c r="PWT26" s="263"/>
      <c r="PWU26" s="263"/>
      <c r="PWV26" s="263"/>
      <c r="PWW26" s="263"/>
      <c r="PWX26" s="263"/>
      <c r="PWY26" s="263"/>
      <c r="PWZ26" s="263"/>
      <c r="PXA26" s="263"/>
      <c r="PXB26" s="263"/>
      <c r="PXC26" s="263"/>
      <c r="PXD26" s="263"/>
      <c r="PXE26" s="263"/>
      <c r="PXF26" s="263"/>
      <c r="PXG26" s="263"/>
      <c r="PXH26" s="263"/>
      <c r="PXI26" s="263"/>
      <c r="PXJ26" s="263"/>
      <c r="PXK26" s="263"/>
      <c r="PXL26" s="263"/>
      <c r="PXM26" s="263"/>
      <c r="PXN26" s="263"/>
      <c r="PXO26" s="263"/>
      <c r="PXP26" s="263"/>
      <c r="PXQ26" s="263"/>
      <c r="PXR26" s="263"/>
      <c r="PXS26" s="263"/>
      <c r="PXT26" s="263"/>
      <c r="PXU26" s="263"/>
      <c r="PXV26" s="263"/>
      <c r="PXW26" s="263"/>
      <c r="PXX26" s="263"/>
      <c r="PXY26" s="263"/>
      <c r="PXZ26" s="263"/>
      <c r="PYA26" s="263"/>
      <c r="PYB26" s="263"/>
      <c r="PYC26" s="263"/>
      <c r="PYD26" s="263"/>
      <c r="PYE26" s="263"/>
      <c r="PYF26" s="263"/>
      <c r="PYG26" s="263"/>
      <c r="PYH26" s="263"/>
      <c r="PYI26" s="263"/>
      <c r="PYJ26" s="263"/>
      <c r="PYK26" s="263"/>
      <c r="PYL26" s="263"/>
      <c r="PYM26" s="263"/>
      <c r="PYN26" s="263"/>
      <c r="PYO26" s="263"/>
      <c r="PYP26" s="263"/>
      <c r="PYQ26" s="263"/>
      <c r="PYR26" s="263"/>
      <c r="PYS26" s="263"/>
      <c r="PYT26" s="263"/>
      <c r="PYU26" s="263"/>
      <c r="PYV26" s="263"/>
      <c r="PYW26" s="263"/>
      <c r="PYX26" s="263"/>
      <c r="PYY26" s="263"/>
      <c r="PYZ26" s="263"/>
      <c r="PZA26" s="263"/>
      <c r="PZB26" s="263"/>
      <c r="PZC26" s="263"/>
      <c r="PZD26" s="263"/>
      <c r="PZE26" s="263"/>
      <c r="PZF26" s="263"/>
      <c r="PZG26" s="263"/>
      <c r="PZH26" s="263"/>
      <c r="PZI26" s="263"/>
      <c r="PZJ26" s="263"/>
      <c r="PZK26" s="263"/>
      <c r="PZL26" s="263"/>
      <c r="PZM26" s="263"/>
      <c r="PZN26" s="263"/>
      <c r="PZO26" s="263"/>
      <c r="PZP26" s="263"/>
      <c r="PZQ26" s="263"/>
      <c r="PZR26" s="263"/>
      <c r="PZS26" s="263"/>
      <c r="PZT26" s="263"/>
      <c r="PZU26" s="263"/>
      <c r="PZV26" s="263"/>
      <c r="PZW26" s="263"/>
      <c r="PZX26" s="263"/>
      <c r="PZY26" s="263"/>
      <c r="PZZ26" s="263"/>
      <c r="QAA26" s="263"/>
      <c r="QAB26" s="263"/>
      <c r="QAC26" s="263"/>
      <c r="QAD26" s="263"/>
      <c r="QAE26" s="263"/>
      <c r="QAF26" s="263"/>
      <c r="QAG26" s="263"/>
      <c r="QAH26" s="263"/>
      <c r="QAI26" s="263"/>
      <c r="QAJ26" s="263"/>
      <c r="QAK26" s="263"/>
      <c r="QAL26" s="263"/>
      <c r="QAM26" s="263"/>
      <c r="QAN26" s="263"/>
      <c r="QAO26" s="263"/>
      <c r="QAP26" s="263"/>
      <c r="QAQ26" s="263"/>
      <c r="QAR26" s="263"/>
      <c r="QAS26" s="263"/>
      <c r="QAT26" s="263"/>
      <c r="QAU26" s="263"/>
      <c r="QAV26" s="263"/>
      <c r="QAW26" s="263"/>
      <c r="QAX26" s="263"/>
      <c r="QAY26" s="263"/>
      <c r="QAZ26" s="263"/>
      <c r="QBA26" s="263"/>
      <c r="QBB26" s="263"/>
      <c r="QBC26" s="263"/>
      <c r="QBD26" s="263"/>
      <c r="QBE26" s="263"/>
      <c r="QBF26" s="263"/>
      <c r="QBG26" s="263"/>
      <c r="QBH26" s="263"/>
      <c r="QBI26" s="263"/>
      <c r="QBJ26" s="263"/>
      <c r="QBK26" s="263"/>
      <c r="QBL26" s="263"/>
      <c r="QBM26" s="263"/>
      <c r="QBN26" s="263"/>
      <c r="QBO26" s="263"/>
      <c r="QBP26" s="263"/>
      <c r="QBQ26" s="263"/>
      <c r="QBR26" s="263"/>
      <c r="QBS26" s="263"/>
      <c r="QBT26" s="263"/>
      <c r="QBU26" s="263"/>
      <c r="QBV26" s="263"/>
      <c r="QBW26" s="263"/>
      <c r="QBX26" s="263"/>
      <c r="QBY26" s="263"/>
      <c r="QBZ26" s="263"/>
      <c r="QCA26" s="263"/>
      <c r="QCB26" s="263"/>
      <c r="QCC26" s="263"/>
      <c r="QCD26" s="263"/>
      <c r="QCE26" s="263"/>
      <c r="QCF26" s="263"/>
      <c r="QCG26" s="263"/>
      <c r="QCH26" s="263"/>
      <c r="QCI26" s="263"/>
      <c r="QCJ26" s="263"/>
      <c r="QCK26" s="263"/>
      <c r="QCL26" s="263"/>
      <c r="QCM26" s="263"/>
      <c r="QCN26" s="263"/>
      <c r="QCO26" s="263"/>
      <c r="QCP26" s="263"/>
      <c r="QCQ26" s="263"/>
      <c r="QCR26" s="263"/>
      <c r="QCS26" s="263"/>
      <c r="QCT26" s="263"/>
      <c r="QCU26" s="263"/>
      <c r="QCV26" s="263"/>
      <c r="QCW26" s="263"/>
      <c r="QCX26" s="263"/>
      <c r="QCY26" s="263"/>
      <c r="QCZ26" s="263"/>
      <c r="QDA26" s="263"/>
      <c r="QDB26" s="263"/>
      <c r="QDC26" s="263"/>
      <c r="QDD26" s="263"/>
      <c r="QDE26" s="263"/>
      <c r="QDF26" s="263"/>
      <c r="QDG26" s="263"/>
      <c r="QDH26" s="263"/>
      <c r="QDI26" s="263"/>
      <c r="QDJ26" s="263"/>
      <c r="QDK26" s="263"/>
      <c r="QDL26" s="263"/>
      <c r="QDM26" s="263"/>
      <c r="QDN26" s="263"/>
      <c r="QDO26" s="263"/>
      <c r="QDP26" s="263"/>
      <c r="QDQ26" s="263"/>
      <c r="QDR26" s="263"/>
      <c r="QDS26" s="263"/>
      <c r="QDT26" s="263"/>
      <c r="QDU26" s="263"/>
      <c r="QDV26" s="263"/>
      <c r="QDW26" s="263"/>
      <c r="QDX26" s="263"/>
      <c r="QDY26" s="263"/>
      <c r="QDZ26" s="263"/>
      <c r="QEA26" s="263"/>
      <c r="QEB26" s="263"/>
      <c r="QEC26" s="263"/>
      <c r="QED26" s="263"/>
      <c r="QEE26" s="263"/>
      <c r="QEF26" s="263"/>
      <c r="QEG26" s="263"/>
      <c r="QEH26" s="263"/>
      <c r="QEI26" s="263"/>
      <c r="QEJ26" s="263"/>
      <c r="QEK26" s="263"/>
      <c r="QEL26" s="263"/>
      <c r="QEM26" s="263"/>
      <c r="QEN26" s="263"/>
      <c r="QEO26" s="263"/>
      <c r="QEP26" s="263"/>
      <c r="QEQ26" s="263"/>
      <c r="QER26" s="263"/>
      <c r="QES26" s="263"/>
      <c r="QET26" s="263"/>
      <c r="QEU26" s="263"/>
      <c r="QEV26" s="263"/>
      <c r="QEW26" s="263"/>
      <c r="QEX26" s="263"/>
      <c r="QEY26" s="263"/>
      <c r="QEZ26" s="263"/>
      <c r="QFA26" s="263"/>
      <c r="QFB26" s="263"/>
      <c r="QFC26" s="263"/>
      <c r="QFD26" s="263"/>
      <c r="QFE26" s="263"/>
      <c r="QFF26" s="263"/>
      <c r="QFG26" s="263"/>
      <c r="QFH26" s="263"/>
      <c r="QFI26" s="263"/>
      <c r="QFJ26" s="263"/>
      <c r="QFK26" s="263"/>
      <c r="QFL26" s="263"/>
      <c r="QFM26" s="263"/>
      <c r="QFN26" s="263"/>
      <c r="QFO26" s="263"/>
      <c r="QFP26" s="263"/>
      <c r="QFQ26" s="263"/>
      <c r="QFR26" s="263"/>
      <c r="QFS26" s="263"/>
      <c r="QFT26" s="263"/>
      <c r="QFU26" s="263"/>
      <c r="QFV26" s="263"/>
      <c r="QFW26" s="263"/>
      <c r="QFX26" s="263"/>
      <c r="QFY26" s="263"/>
      <c r="QFZ26" s="263"/>
      <c r="QGA26" s="263"/>
      <c r="QGB26" s="263"/>
      <c r="QGC26" s="263"/>
      <c r="QGD26" s="263"/>
      <c r="QGE26" s="263"/>
      <c r="QGF26" s="263"/>
      <c r="QGG26" s="263"/>
      <c r="QGH26" s="263"/>
      <c r="QGI26" s="263"/>
      <c r="QGJ26" s="263"/>
      <c r="QGK26" s="263"/>
      <c r="QGL26" s="263"/>
      <c r="QGM26" s="263"/>
      <c r="QGN26" s="263"/>
      <c r="QGO26" s="263"/>
      <c r="QGP26" s="263"/>
      <c r="QGQ26" s="263"/>
      <c r="QGR26" s="263"/>
      <c r="QGS26" s="263"/>
      <c r="QGT26" s="263"/>
      <c r="QGU26" s="263"/>
      <c r="QGV26" s="263"/>
      <c r="QGW26" s="263"/>
      <c r="QGX26" s="263"/>
      <c r="QGY26" s="263"/>
      <c r="QGZ26" s="263"/>
      <c r="QHA26" s="263"/>
      <c r="QHB26" s="263"/>
      <c r="QHC26" s="263"/>
      <c r="QHD26" s="263"/>
      <c r="QHE26" s="263"/>
      <c r="QHF26" s="263"/>
      <c r="QHG26" s="263"/>
      <c r="QHH26" s="263"/>
      <c r="QHI26" s="263"/>
      <c r="QHJ26" s="263"/>
      <c r="QHK26" s="263"/>
      <c r="QHL26" s="263"/>
      <c r="QHM26" s="263"/>
      <c r="QHN26" s="263"/>
      <c r="QHO26" s="263"/>
      <c r="QHP26" s="263"/>
      <c r="QHQ26" s="263"/>
      <c r="QHR26" s="263"/>
      <c r="QHS26" s="263"/>
      <c r="QHT26" s="263"/>
      <c r="QHU26" s="263"/>
      <c r="QHV26" s="263"/>
      <c r="QHW26" s="263"/>
      <c r="QHX26" s="263"/>
      <c r="QHY26" s="263"/>
      <c r="QHZ26" s="263"/>
      <c r="QIA26" s="263"/>
      <c r="QIB26" s="263"/>
      <c r="QIC26" s="263"/>
      <c r="QID26" s="263"/>
      <c r="QIE26" s="263"/>
      <c r="QIF26" s="263"/>
      <c r="QIG26" s="263"/>
      <c r="QIH26" s="263"/>
      <c r="QII26" s="263"/>
      <c r="QIJ26" s="263"/>
      <c r="QIK26" s="263"/>
      <c r="QIL26" s="263"/>
      <c r="QIM26" s="263"/>
      <c r="QIN26" s="263"/>
      <c r="QIO26" s="263"/>
      <c r="QIP26" s="263"/>
      <c r="QIQ26" s="263"/>
      <c r="QIR26" s="263"/>
      <c r="QIS26" s="263"/>
      <c r="QIT26" s="263"/>
      <c r="QIU26" s="263"/>
      <c r="QIV26" s="263"/>
      <c r="QIW26" s="263"/>
      <c r="QIX26" s="263"/>
      <c r="QIY26" s="263"/>
      <c r="QIZ26" s="263"/>
      <c r="QJA26" s="263"/>
      <c r="QJB26" s="263"/>
      <c r="QJC26" s="263"/>
      <c r="QJD26" s="263"/>
      <c r="QJE26" s="263"/>
      <c r="QJF26" s="263"/>
      <c r="QJG26" s="263"/>
      <c r="QJH26" s="263"/>
      <c r="QJI26" s="263"/>
      <c r="QJJ26" s="263"/>
      <c r="QJK26" s="263"/>
      <c r="QJL26" s="263"/>
      <c r="QJM26" s="263"/>
      <c r="QJN26" s="263"/>
      <c r="QJO26" s="263"/>
      <c r="QJP26" s="263"/>
      <c r="QJQ26" s="263"/>
      <c r="QJR26" s="263"/>
      <c r="QJS26" s="263"/>
      <c r="QJT26" s="263"/>
      <c r="QJU26" s="263"/>
      <c r="QJV26" s="263"/>
      <c r="QJW26" s="263"/>
      <c r="QJX26" s="263"/>
      <c r="QJY26" s="263"/>
      <c r="QJZ26" s="263"/>
      <c r="QKA26" s="263"/>
      <c r="QKB26" s="263"/>
      <c r="QKC26" s="263"/>
      <c r="QKD26" s="263"/>
      <c r="QKE26" s="263"/>
      <c r="QKF26" s="263"/>
      <c r="QKG26" s="263"/>
      <c r="QKH26" s="263"/>
      <c r="QKI26" s="263"/>
      <c r="QKJ26" s="263"/>
      <c r="QKK26" s="263"/>
      <c r="QKL26" s="263"/>
      <c r="QKM26" s="263"/>
      <c r="QKN26" s="263"/>
      <c r="QKO26" s="263"/>
      <c r="QKP26" s="263"/>
      <c r="QKQ26" s="263"/>
      <c r="QKR26" s="263"/>
      <c r="QKS26" s="263"/>
      <c r="QKT26" s="263"/>
      <c r="QKU26" s="263"/>
      <c r="QKV26" s="263"/>
      <c r="QKW26" s="263"/>
      <c r="QKX26" s="263"/>
      <c r="QKY26" s="263"/>
      <c r="QKZ26" s="263"/>
      <c r="QLA26" s="263"/>
      <c r="QLB26" s="263"/>
      <c r="QLC26" s="263"/>
      <c r="QLD26" s="263"/>
      <c r="QLE26" s="263"/>
      <c r="QLF26" s="263"/>
      <c r="QLG26" s="263"/>
      <c r="QLH26" s="263"/>
      <c r="QLI26" s="263"/>
      <c r="QLJ26" s="263"/>
      <c r="QLK26" s="263"/>
      <c r="QLL26" s="263"/>
      <c r="QLM26" s="263"/>
      <c r="QLN26" s="263"/>
      <c r="QLO26" s="263"/>
      <c r="QLP26" s="263"/>
      <c r="QLQ26" s="263"/>
      <c r="QLR26" s="263"/>
      <c r="QLS26" s="263"/>
      <c r="QLT26" s="263"/>
      <c r="QLU26" s="263"/>
      <c r="QLV26" s="263"/>
      <c r="QLW26" s="263"/>
      <c r="QLX26" s="263"/>
      <c r="QLY26" s="263"/>
      <c r="QLZ26" s="263"/>
      <c r="QMA26" s="263"/>
      <c r="QMB26" s="263"/>
      <c r="QMC26" s="263"/>
      <c r="QMD26" s="263"/>
      <c r="QME26" s="263"/>
      <c r="QMF26" s="263"/>
      <c r="QMG26" s="263"/>
      <c r="QMH26" s="263"/>
      <c r="QMI26" s="263"/>
      <c r="QMJ26" s="263"/>
      <c r="QMK26" s="263"/>
      <c r="QML26" s="263"/>
      <c r="QMM26" s="263"/>
      <c r="QMN26" s="263"/>
      <c r="QMO26" s="263"/>
      <c r="QMP26" s="263"/>
      <c r="QMQ26" s="263"/>
      <c r="QMR26" s="263"/>
      <c r="QMS26" s="263"/>
      <c r="QMT26" s="263"/>
      <c r="QMU26" s="263"/>
      <c r="QMV26" s="263"/>
      <c r="QMW26" s="263"/>
      <c r="QMX26" s="263"/>
      <c r="QMY26" s="263"/>
      <c r="QMZ26" s="263"/>
      <c r="QNA26" s="263"/>
      <c r="QNB26" s="263"/>
      <c r="QNC26" s="263"/>
      <c r="QND26" s="263"/>
      <c r="QNE26" s="263"/>
      <c r="QNF26" s="263"/>
      <c r="QNG26" s="263"/>
      <c r="QNH26" s="263"/>
      <c r="QNI26" s="263"/>
      <c r="QNJ26" s="263"/>
      <c r="QNK26" s="263"/>
      <c r="QNL26" s="263"/>
      <c r="QNM26" s="263"/>
      <c r="QNN26" s="263"/>
      <c r="QNO26" s="263"/>
      <c r="QNP26" s="263"/>
      <c r="QNQ26" s="263"/>
      <c r="QNR26" s="263"/>
      <c r="QNS26" s="263"/>
      <c r="QNT26" s="263"/>
      <c r="QNU26" s="263"/>
      <c r="QNV26" s="263"/>
      <c r="QNW26" s="263"/>
      <c r="QNX26" s="263"/>
      <c r="QNY26" s="263"/>
      <c r="QNZ26" s="263"/>
      <c r="QOA26" s="263"/>
      <c r="QOB26" s="263"/>
      <c r="QOC26" s="263"/>
      <c r="QOD26" s="263"/>
      <c r="QOE26" s="263"/>
      <c r="QOF26" s="263"/>
      <c r="QOG26" s="263"/>
      <c r="QOH26" s="263"/>
      <c r="QOI26" s="263"/>
      <c r="QOJ26" s="263"/>
      <c r="QOK26" s="263"/>
      <c r="QOL26" s="263"/>
      <c r="QOM26" s="263"/>
      <c r="QON26" s="263"/>
      <c r="QOO26" s="263"/>
      <c r="QOP26" s="263"/>
      <c r="QOQ26" s="263"/>
      <c r="QOR26" s="263"/>
      <c r="QOS26" s="263"/>
      <c r="QOT26" s="263"/>
      <c r="QOU26" s="263"/>
      <c r="QOV26" s="263"/>
      <c r="QOW26" s="263"/>
      <c r="QOX26" s="263"/>
      <c r="QOY26" s="263"/>
      <c r="QOZ26" s="263"/>
      <c r="QPA26" s="263"/>
      <c r="QPB26" s="263"/>
      <c r="QPC26" s="263"/>
      <c r="QPD26" s="263"/>
      <c r="QPE26" s="263"/>
      <c r="QPF26" s="263"/>
      <c r="QPG26" s="263"/>
      <c r="QPH26" s="263"/>
      <c r="QPI26" s="263"/>
      <c r="QPJ26" s="263"/>
      <c r="QPK26" s="263"/>
      <c r="QPL26" s="263"/>
      <c r="QPM26" s="263"/>
      <c r="QPN26" s="263"/>
      <c r="QPO26" s="263"/>
      <c r="QPP26" s="263"/>
      <c r="QPQ26" s="263"/>
      <c r="QPR26" s="263"/>
      <c r="QPS26" s="263"/>
      <c r="QPT26" s="263"/>
      <c r="QPU26" s="263"/>
      <c r="QPV26" s="263"/>
      <c r="QPW26" s="263"/>
      <c r="QPX26" s="263"/>
      <c r="QPY26" s="263"/>
      <c r="QPZ26" s="263"/>
      <c r="QQA26" s="263"/>
      <c r="QQB26" s="263"/>
      <c r="QQC26" s="263"/>
      <c r="QQD26" s="263"/>
      <c r="QQE26" s="263"/>
      <c r="QQF26" s="263"/>
      <c r="QQG26" s="263"/>
      <c r="QQH26" s="263"/>
      <c r="QQI26" s="263"/>
      <c r="QQJ26" s="263"/>
      <c r="QQK26" s="263"/>
      <c r="QQL26" s="263"/>
      <c r="QQM26" s="263"/>
      <c r="QQN26" s="263"/>
      <c r="QQO26" s="263"/>
      <c r="QQP26" s="263"/>
      <c r="QQQ26" s="263"/>
      <c r="QQR26" s="263"/>
      <c r="QQS26" s="263"/>
      <c r="QQT26" s="263"/>
      <c r="QQU26" s="263"/>
      <c r="QQV26" s="263"/>
      <c r="QQW26" s="263"/>
      <c r="QQX26" s="263"/>
      <c r="QQY26" s="263"/>
      <c r="QQZ26" s="263"/>
      <c r="QRA26" s="263"/>
      <c r="QRB26" s="263"/>
      <c r="QRC26" s="263"/>
      <c r="QRD26" s="263"/>
      <c r="QRE26" s="263"/>
      <c r="QRF26" s="263"/>
      <c r="QRG26" s="263"/>
      <c r="QRH26" s="263"/>
      <c r="QRI26" s="263"/>
      <c r="QRJ26" s="263"/>
      <c r="QRK26" s="263"/>
      <c r="QRL26" s="263"/>
      <c r="QRM26" s="263"/>
      <c r="QRN26" s="263"/>
      <c r="QRO26" s="263"/>
      <c r="QRP26" s="263"/>
      <c r="QRQ26" s="263"/>
      <c r="QRR26" s="263"/>
      <c r="QRS26" s="263"/>
      <c r="QRT26" s="263"/>
      <c r="QRU26" s="263"/>
      <c r="QRV26" s="263"/>
      <c r="QRW26" s="263"/>
      <c r="QRX26" s="263"/>
      <c r="QRY26" s="263"/>
      <c r="QRZ26" s="263"/>
      <c r="QSA26" s="263"/>
      <c r="QSB26" s="263"/>
      <c r="QSC26" s="263"/>
      <c r="QSD26" s="263"/>
      <c r="QSE26" s="263"/>
      <c r="QSF26" s="263"/>
      <c r="QSG26" s="263"/>
      <c r="QSH26" s="263"/>
      <c r="QSI26" s="263"/>
      <c r="QSJ26" s="263"/>
      <c r="QSK26" s="263"/>
      <c r="QSL26" s="263"/>
      <c r="QSM26" s="263"/>
      <c r="QSN26" s="263"/>
      <c r="QSO26" s="263"/>
      <c r="QSP26" s="263"/>
      <c r="QSQ26" s="263"/>
      <c r="QSR26" s="263"/>
      <c r="QSS26" s="263"/>
      <c r="QST26" s="263"/>
      <c r="QSU26" s="263"/>
      <c r="QSV26" s="263"/>
      <c r="QSW26" s="263"/>
      <c r="QSX26" s="263"/>
      <c r="QSY26" s="263"/>
      <c r="QSZ26" s="263"/>
      <c r="QTA26" s="263"/>
      <c r="QTB26" s="263"/>
      <c r="QTC26" s="263"/>
      <c r="QTD26" s="263"/>
      <c r="QTE26" s="263"/>
      <c r="QTF26" s="263"/>
      <c r="QTG26" s="263"/>
      <c r="QTH26" s="263"/>
      <c r="QTI26" s="263"/>
      <c r="QTJ26" s="263"/>
      <c r="QTK26" s="263"/>
      <c r="QTL26" s="263"/>
      <c r="QTM26" s="263"/>
      <c r="QTN26" s="263"/>
      <c r="QTO26" s="263"/>
      <c r="QTP26" s="263"/>
      <c r="QTQ26" s="263"/>
      <c r="QTR26" s="263"/>
      <c r="QTS26" s="263"/>
      <c r="QTT26" s="263"/>
      <c r="QTU26" s="263"/>
      <c r="QTV26" s="263"/>
      <c r="QTW26" s="263"/>
      <c r="QTX26" s="263"/>
      <c r="QTY26" s="263"/>
      <c r="QTZ26" s="263"/>
      <c r="QUA26" s="263"/>
      <c r="QUB26" s="263"/>
      <c r="QUC26" s="263"/>
      <c r="QUD26" s="263"/>
      <c r="QUE26" s="263"/>
      <c r="QUF26" s="263"/>
      <c r="QUG26" s="263"/>
      <c r="QUH26" s="263"/>
      <c r="QUI26" s="263"/>
      <c r="QUJ26" s="263"/>
      <c r="QUK26" s="263"/>
      <c r="QUL26" s="263"/>
      <c r="QUM26" s="263"/>
      <c r="QUN26" s="263"/>
      <c r="QUO26" s="263"/>
      <c r="QUP26" s="263"/>
      <c r="QUQ26" s="263"/>
      <c r="QUR26" s="263"/>
      <c r="QUS26" s="263"/>
      <c r="QUT26" s="263"/>
      <c r="QUU26" s="263"/>
      <c r="QUV26" s="263"/>
      <c r="QUW26" s="263"/>
      <c r="QUX26" s="263"/>
      <c r="QUY26" s="263"/>
      <c r="QUZ26" s="263"/>
      <c r="QVA26" s="263"/>
      <c r="QVB26" s="263"/>
      <c r="QVC26" s="263"/>
      <c r="QVD26" s="263"/>
      <c r="QVE26" s="263"/>
      <c r="QVF26" s="263"/>
      <c r="QVG26" s="263"/>
      <c r="QVH26" s="263"/>
      <c r="QVI26" s="263"/>
      <c r="QVJ26" s="263"/>
      <c r="QVK26" s="263"/>
      <c r="QVL26" s="263"/>
      <c r="QVM26" s="263"/>
      <c r="QVN26" s="263"/>
      <c r="QVO26" s="263"/>
      <c r="QVP26" s="263"/>
      <c r="QVQ26" s="263"/>
      <c r="QVR26" s="263"/>
      <c r="QVS26" s="263"/>
      <c r="QVT26" s="263"/>
      <c r="QVU26" s="263"/>
      <c r="QVV26" s="263"/>
      <c r="QVW26" s="263"/>
      <c r="QVX26" s="263"/>
      <c r="QVY26" s="263"/>
      <c r="QVZ26" s="263"/>
      <c r="QWA26" s="263"/>
      <c r="QWB26" s="263"/>
      <c r="QWC26" s="263"/>
      <c r="QWD26" s="263"/>
      <c r="QWE26" s="263"/>
      <c r="QWF26" s="263"/>
      <c r="QWG26" s="263"/>
      <c r="QWH26" s="263"/>
      <c r="QWI26" s="263"/>
      <c r="QWJ26" s="263"/>
      <c r="QWK26" s="263"/>
      <c r="QWL26" s="263"/>
      <c r="QWM26" s="263"/>
      <c r="QWN26" s="263"/>
      <c r="QWO26" s="263"/>
      <c r="QWP26" s="263"/>
      <c r="QWQ26" s="263"/>
      <c r="QWR26" s="263"/>
      <c r="QWS26" s="263"/>
      <c r="QWT26" s="263"/>
      <c r="QWU26" s="263"/>
      <c r="QWV26" s="263"/>
      <c r="QWW26" s="263"/>
      <c r="QWX26" s="263"/>
      <c r="QWY26" s="263"/>
      <c r="QWZ26" s="263"/>
      <c r="QXA26" s="263"/>
      <c r="QXB26" s="263"/>
      <c r="QXC26" s="263"/>
      <c r="QXD26" s="263"/>
      <c r="QXE26" s="263"/>
      <c r="QXF26" s="263"/>
      <c r="QXG26" s="263"/>
      <c r="QXH26" s="263"/>
      <c r="QXI26" s="263"/>
      <c r="QXJ26" s="263"/>
      <c r="QXK26" s="263"/>
      <c r="QXL26" s="263"/>
      <c r="QXM26" s="263"/>
      <c r="QXN26" s="263"/>
      <c r="QXO26" s="263"/>
      <c r="QXP26" s="263"/>
      <c r="QXQ26" s="263"/>
      <c r="QXR26" s="263"/>
      <c r="QXS26" s="263"/>
      <c r="QXT26" s="263"/>
      <c r="QXU26" s="263"/>
      <c r="QXV26" s="263"/>
      <c r="QXW26" s="263"/>
      <c r="QXX26" s="263"/>
      <c r="QXY26" s="263"/>
      <c r="QXZ26" s="263"/>
      <c r="QYA26" s="263"/>
      <c r="QYB26" s="263"/>
      <c r="QYC26" s="263"/>
      <c r="QYD26" s="263"/>
      <c r="QYE26" s="263"/>
      <c r="QYF26" s="263"/>
      <c r="QYG26" s="263"/>
      <c r="QYH26" s="263"/>
      <c r="QYI26" s="263"/>
      <c r="QYJ26" s="263"/>
      <c r="QYK26" s="263"/>
      <c r="QYL26" s="263"/>
      <c r="QYM26" s="263"/>
      <c r="QYN26" s="263"/>
      <c r="QYO26" s="263"/>
      <c r="QYP26" s="263"/>
      <c r="QYQ26" s="263"/>
      <c r="QYR26" s="263"/>
      <c r="QYS26" s="263"/>
      <c r="QYT26" s="263"/>
      <c r="QYU26" s="263"/>
      <c r="QYV26" s="263"/>
      <c r="QYW26" s="263"/>
      <c r="QYX26" s="263"/>
      <c r="QYY26" s="263"/>
      <c r="QYZ26" s="263"/>
      <c r="QZA26" s="263"/>
      <c r="QZB26" s="263"/>
      <c r="QZC26" s="263"/>
      <c r="QZD26" s="263"/>
      <c r="QZE26" s="263"/>
      <c r="QZF26" s="263"/>
      <c r="QZG26" s="263"/>
      <c r="QZH26" s="263"/>
      <c r="QZI26" s="263"/>
      <c r="QZJ26" s="263"/>
      <c r="QZK26" s="263"/>
      <c r="QZL26" s="263"/>
      <c r="QZM26" s="263"/>
      <c r="QZN26" s="263"/>
      <c r="QZO26" s="263"/>
      <c r="QZP26" s="263"/>
      <c r="QZQ26" s="263"/>
      <c r="QZR26" s="263"/>
      <c r="QZS26" s="263"/>
      <c r="QZT26" s="263"/>
      <c r="QZU26" s="263"/>
      <c r="QZV26" s="263"/>
      <c r="QZW26" s="263"/>
      <c r="QZX26" s="263"/>
      <c r="QZY26" s="263"/>
      <c r="QZZ26" s="263"/>
      <c r="RAA26" s="263"/>
      <c r="RAB26" s="263"/>
      <c r="RAC26" s="263"/>
      <c r="RAD26" s="263"/>
      <c r="RAE26" s="263"/>
      <c r="RAF26" s="263"/>
      <c r="RAG26" s="263"/>
      <c r="RAH26" s="263"/>
      <c r="RAI26" s="263"/>
      <c r="RAJ26" s="263"/>
      <c r="RAK26" s="263"/>
      <c r="RAL26" s="263"/>
      <c r="RAM26" s="263"/>
      <c r="RAN26" s="263"/>
      <c r="RAO26" s="263"/>
      <c r="RAP26" s="263"/>
      <c r="RAQ26" s="263"/>
      <c r="RAR26" s="263"/>
      <c r="RAS26" s="263"/>
      <c r="RAT26" s="263"/>
      <c r="RAU26" s="263"/>
      <c r="RAV26" s="263"/>
      <c r="RAW26" s="263"/>
      <c r="RAX26" s="263"/>
      <c r="RAY26" s="263"/>
      <c r="RAZ26" s="263"/>
      <c r="RBA26" s="263"/>
      <c r="RBB26" s="263"/>
      <c r="RBC26" s="263"/>
      <c r="RBD26" s="263"/>
      <c r="RBE26" s="263"/>
      <c r="RBF26" s="263"/>
      <c r="RBG26" s="263"/>
      <c r="RBH26" s="263"/>
      <c r="RBI26" s="263"/>
      <c r="RBJ26" s="263"/>
      <c r="RBK26" s="263"/>
      <c r="RBL26" s="263"/>
      <c r="RBM26" s="263"/>
      <c r="RBN26" s="263"/>
      <c r="RBO26" s="263"/>
      <c r="RBP26" s="263"/>
      <c r="RBQ26" s="263"/>
      <c r="RBR26" s="263"/>
      <c r="RBS26" s="263"/>
      <c r="RBT26" s="263"/>
      <c r="RBU26" s="263"/>
      <c r="RBV26" s="263"/>
      <c r="RBW26" s="263"/>
      <c r="RBX26" s="263"/>
      <c r="RBY26" s="263"/>
      <c r="RBZ26" s="263"/>
      <c r="RCA26" s="263"/>
      <c r="RCB26" s="263"/>
      <c r="RCC26" s="263"/>
      <c r="RCD26" s="263"/>
      <c r="RCE26" s="263"/>
      <c r="RCF26" s="263"/>
      <c r="RCG26" s="263"/>
      <c r="RCH26" s="263"/>
      <c r="RCI26" s="263"/>
      <c r="RCJ26" s="263"/>
      <c r="RCK26" s="263"/>
      <c r="RCL26" s="263"/>
      <c r="RCM26" s="263"/>
      <c r="RCN26" s="263"/>
      <c r="RCO26" s="263"/>
      <c r="RCP26" s="263"/>
      <c r="RCQ26" s="263"/>
      <c r="RCR26" s="263"/>
      <c r="RCS26" s="263"/>
      <c r="RCT26" s="263"/>
      <c r="RCU26" s="263"/>
      <c r="RCV26" s="263"/>
      <c r="RCW26" s="263"/>
      <c r="RCX26" s="263"/>
      <c r="RCY26" s="263"/>
      <c r="RCZ26" s="263"/>
      <c r="RDA26" s="263"/>
      <c r="RDB26" s="263"/>
      <c r="RDC26" s="263"/>
      <c r="RDD26" s="263"/>
      <c r="RDE26" s="263"/>
      <c r="RDF26" s="263"/>
      <c r="RDG26" s="263"/>
      <c r="RDH26" s="263"/>
      <c r="RDI26" s="263"/>
      <c r="RDJ26" s="263"/>
      <c r="RDK26" s="263"/>
      <c r="RDL26" s="263"/>
      <c r="RDM26" s="263"/>
      <c r="RDN26" s="263"/>
      <c r="RDO26" s="263"/>
      <c r="RDP26" s="263"/>
      <c r="RDQ26" s="263"/>
      <c r="RDR26" s="263"/>
      <c r="RDS26" s="263"/>
      <c r="RDT26" s="263"/>
      <c r="RDU26" s="263"/>
      <c r="RDV26" s="263"/>
      <c r="RDW26" s="263"/>
      <c r="RDX26" s="263"/>
      <c r="RDY26" s="263"/>
      <c r="RDZ26" s="263"/>
      <c r="REA26" s="263"/>
      <c r="REB26" s="263"/>
      <c r="REC26" s="263"/>
      <c r="RED26" s="263"/>
      <c r="REE26" s="263"/>
      <c r="REF26" s="263"/>
      <c r="REG26" s="263"/>
      <c r="REH26" s="263"/>
      <c r="REI26" s="263"/>
      <c r="REJ26" s="263"/>
      <c r="REK26" s="263"/>
      <c r="REL26" s="263"/>
      <c r="REM26" s="263"/>
      <c r="REN26" s="263"/>
      <c r="REO26" s="263"/>
      <c r="REP26" s="263"/>
      <c r="REQ26" s="263"/>
      <c r="RER26" s="263"/>
      <c r="RES26" s="263"/>
      <c r="RET26" s="263"/>
      <c r="REU26" s="263"/>
      <c r="REV26" s="263"/>
      <c r="REW26" s="263"/>
      <c r="REX26" s="263"/>
      <c r="REY26" s="263"/>
      <c r="REZ26" s="263"/>
      <c r="RFA26" s="263"/>
      <c r="RFB26" s="263"/>
      <c r="RFC26" s="263"/>
      <c r="RFD26" s="263"/>
      <c r="RFE26" s="263"/>
      <c r="RFF26" s="263"/>
      <c r="RFG26" s="263"/>
      <c r="RFH26" s="263"/>
      <c r="RFI26" s="263"/>
      <c r="RFJ26" s="263"/>
      <c r="RFK26" s="263"/>
      <c r="RFL26" s="263"/>
      <c r="RFM26" s="263"/>
      <c r="RFN26" s="263"/>
      <c r="RFO26" s="263"/>
      <c r="RFP26" s="263"/>
      <c r="RFQ26" s="263"/>
      <c r="RFR26" s="263"/>
      <c r="RFS26" s="263"/>
      <c r="RFT26" s="263"/>
      <c r="RFU26" s="263"/>
      <c r="RFV26" s="263"/>
      <c r="RFW26" s="263"/>
      <c r="RFX26" s="263"/>
      <c r="RFY26" s="263"/>
      <c r="RFZ26" s="263"/>
      <c r="RGA26" s="263"/>
      <c r="RGB26" s="263"/>
      <c r="RGC26" s="263"/>
      <c r="RGD26" s="263"/>
      <c r="RGE26" s="263"/>
      <c r="RGF26" s="263"/>
      <c r="RGG26" s="263"/>
      <c r="RGH26" s="263"/>
      <c r="RGI26" s="263"/>
      <c r="RGJ26" s="263"/>
      <c r="RGK26" s="263"/>
      <c r="RGL26" s="263"/>
      <c r="RGM26" s="263"/>
      <c r="RGN26" s="263"/>
      <c r="RGO26" s="263"/>
      <c r="RGP26" s="263"/>
      <c r="RGQ26" s="263"/>
      <c r="RGR26" s="263"/>
      <c r="RGS26" s="263"/>
      <c r="RGT26" s="263"/>
      <c r="RGU26" s="263"/>
      <c r="RGV26" s="263"/>
      <c r="RGW26" s="263"/>
      <c r="RGX26" s="263"/>
      <c r="RGY26" s="263"/>
      <c r="RGZ26" s="263"/>
      <c r="RHA26" s="263"/>
      <c r="RHB26" s="263"/>
      <c r="RHC26" s="263"/>
      <c r="RHD26" s="263"/>
      <c r="RHE26" s="263"/>
      <c r="RHF26" s="263"/>
      <c r="RHG26" s="263"/>
      <c r="RHH26" s="263"/>
      <c r="RHI26" s="263"/>
      <c r="RHJ26" s="263"/>
      <c r="RHK26" s="263"/>
      <c r="RHL26" s="263"/>
      <c r="RHM26" s="263"/>
      <c r="RHN26" s="263"/>
      <c r="RHO26" s="263"/>
      <c r="RHP26" s="263"/>
      <c r="RHQ26" s="263"/>
      <c r="RHR26" s="263"/>
      <c r="RHS26" s="263"/>
      <c r="RHT26" s="263"/>
      <c r="RHU26" s="263"/>
      <c r="RHV26" s="263"/>
      <c r="RHW26" s="263"/>
      <c r="RHX26" s="263"/>
      <c r="RHY26" s="263"/>
      <c r="RHZ26" s="263"/>
      <c r="RIA26" s="263"/>
      <c r="RIB26" s="263"/>
      <c r="RIC26" s="263"/>
      <c r="RID26" s="263"/>
      <c r="RIE26" s="263"/>
      <c r="RIF26" s="263"/>
      <c r="RIG26" s="263"/>
      <c r="RIH26" s="263"/>
      <c r="RII26" s="263"/>
      <c r="RIJ26" s="263"/>
      <c r="RIK26" s="263"/>
      <c r="RIL26" s="263"/>
      <c r="RIM26" s="263"/>
      <c r="RIN26" s="263"/>
      <c r="RIO26" s="263"/>
      <c r="RIP26" s="263"/>
      <c r="RIQ26" s="263"/>
      <c r="RIR26" s="263"/>
      <c r="RIS26" s="263"/>
      <c r="RIT26" s="263"/>
      <c r="RIU26" s="263"/>
      <c r="RIV26" s="263"/>
      <c r="RIW26" s="263"/>
      <c r="RIX26" s="263"/>
      <c r="RIY26" s="263"/>
      <c r="RIZ26" s="263"/>
      <c r="RJA26" s="263"/>
      <c r="RJB26" s="263"/>
      <c r="RJC26" s="263"/>
      <c r="RJD26" s="263"/>
      <c r="RJE26" s="263"/>
      <c r="RJF26" s="263"/>
      <c r="RJG26" s="263"/>
      <c r="RJH26" s="263"/>
      <c r="RJI26" s="263"/>
      <c r="RJJ26" s="263"/>
      <c r="RJK26" s="263"/>
      <c r="RJL26" s="263"/>
      <c r="RJM26" s="263"/>
      <c r="RJN26" s="263"/>
      <c r="RJO26" s="263"/>
      <c r="RJP26" s="263"/>
      <c r="RJQ26" s="263"/>
      <c r="RJR26" s="263"/>
      <c r="RJS26" s="263"/>
      <c r="RJT26" s="263"/>
      <c r="RJU26" s="263"/>
      <c r="RJV26" s="263"/>
      <c r="RJW26" s="263"/>
      <c r="RJX26" s="263"/>
      <c r="RJY26" s="263"/>
      <c r="RJZ26" s="263"/>
      <c r="RKA26" s="263"/>
      <c r="RKB26" s="263"/>
      <c r="RKC26" s="263"/>
      <c r="RKD26" s="263"/>
      <c r="RKE26" s="263"/>
      <c r="RKF26" s="263"/>
      <c r="RKG26" s="263"/>
      <c r="RKH26" s="263"/>
      <c r="RKI26" s="263"/>
      <c r="RKJ26" s="263"/>
      <c r="RKK26" s="263"/>
      <c r="RKL26" s="263"/>
      <c r="RKM26" s="263"/>
      <c r="RKN26" s="263"/>
      <c r="RKO26" s="263"/>
      <c r="RKP26" s="263"/>
      <c r="RKQ26" s="263"/>
      <c r="RKR26" s="263"/>
      <c r="RKS26" s="263"/>
      <c r="RKT26" s="263"/>
      <c r="RKU26" s="263"/>
      <c r="RKV26" s="263"/>
      <c r="RKW26" s="263"/>
      <c r="RKX26" s="263"/>
      <c r="RKY26" s="263"/>
      <c r="RKZ26" s="263"/>
      <c r="RLA26" s="263"/>
      <c r="RLB26" s="263"/>
      <c r="RLC26" s="263"/>
      <c r="RLD26" s="263"/>
      <c r="RLE26" s="263"/>
      <c r="RLF26" s="263"/>
      <c r="RLG26" s="263"/>
      <c r="RLH26" s="263"/>
      <c r="RLI26" s="263"/>
      <c r="RLJ26" s="263"/>
      <c r="RLK26" s="263"/>
      <c r="RLL26" s="263"/>
      <c r="RLM26" s="263"/>
      <c r="RLN26" s="263"/>
      <c r="RLO26" s="263"/>
      <c r="RLP26" s="263"/>
      <c r="RLQ26" s="263"/>
      <c r="RLR26" s="263"/>
      <c r="RLS26" s="263"/>
      <c r="RLT26" s="263"/>
      <c r="RLU26" s="263"/>
      <c r="RLV26" s="263"/>
      <c r="RLW26" s="263"/>
      <c r="RLX26" s="263"/>
      <c r="RLY26" s="263"/>
      <c r="RLZ26" s="263"/>
      <c r="RMA26" s="263"/>
      <c r="RMB26" s="263"/>
      <c r="RMC26" s="263"/>
      <c r="RMD26" s="263"/>
      <c r="RME26" s="263"/>
      <c r="RMF26" s="263"/>
      <c r="RMG26" s="263"/>
      <c r="RMH26" s="263"/>
      <c r="RMI26" s="263"/>
      <c r="RMJ26" s="263"/>
      <c r="RMK26" s="263"/>
      <c r="RML26" s="263"/>
      <c r="RMM26" s="263"/>
      <c r="RMN26" s="263"/>
      <c r="RMO26" s="263"/>
      <c r="RMP26" s="263"/>
      <c r="RMQ26" s="263"/>
      <c r="RMR26" s="263"/>
      <c r="RMS26" s="263"/>
      <c r="RMT26" s="263"/>
      <c r="RMU26" s="263"/>
      <c r="RMV26" s="263"/>
      <c r="RMW26" s="263"/>
      <c r="RMX26" s="263"/>
      <c r="RMY26" s="263"/>
      <c r="RMZ26" s="263"/>
      <c r="RNA26" s="263"/>
      <c r="RNB26" s="263"/>
      <c r="RNC26" s="263"/>
      <c r="RND26" s="263"/>
      <c r="RNE26" s="263"/>
      <c r="RNF26" s="263"/>
      <c r="RNG26" s="263"/>
      <c r="RNH26" s="263"/>
      <c r="RNI26" s="263"/>
      <c r="RNJ26" s="263"/>
      <c r="RNK26" s="263"/>
      <c r="RNL26" s="263"/>
      <c r="RNM26" s="263"/>
      <c r="RNN26" s="263"/>
      <c r="RNO26" s="263"/>
      <c r="RNP26" s="263"/>
      <c r="RNQ26" s="263"/>
      <c r="RNR26" s="263"/>
      <c r="RNS26" s="263"/>
      <c r="RNT26" s="263"/>
      <c r="RNU26" s="263"/>
      <c r="RNV26" s="263"/>
      <c r="RNW26" s="263"/>
      <c r="RNX26" s="263"/>
      <c r="RNY26" s="263"/>
      <c r="RNZ26" s="263"/>
      <c r="ROA26" s="263"/>
      <c r="ROB26" s="263"/>
      <c r="ROC26" s="263"/>
      <c r="ROD26" s="263"/>
      <c r="ROE26" s="263"/>
      <c r="ROF26" s="263"/>
      <c r="ROG26" s="263"/>
      <c r="ROH26" s="263"/>
      <c r="ROI26" s="263"/>
      <c r="ROJ26" s="263"/>
      <c r="ROK26" s="263"/>
      <c r="ROL26" s="263"/>
      <c r="ROM26" s="263"/>
      <c r="RON26" s="263"/>
      <c r="ROO26" s="263"/>
      <c r="ROP26" s="263"/>
      <c r="ROQ26" s="263"/>
      <c r="ROR26" s="263"/>
      <c r="ROS26" s="263"/>
      <c r="ROT26" s="263"/>
      <c r="ROU26" s="263"/>
      <c r="ROV26" s="263"/>
      <c r="ROW26" s="263"/>
      <c r="ROX26" s="263"/>
      <c r="ROY26" s="263"/>
      <c r="ROZ26" s="263"/>
      <c r="RPA26" s="263"/>
      <c r="RPB26" s="263"/>
      <c r="RPC26" s="263"/>
      <c r="RPD26" s="263"/>
      <c r="RPE26" s="263"/>
      <c r="RPF26" s="263"/>
      <c r="RPG26" s="263"/>
      <c r="RPH26" s="263"/>
      <c r="RPI26" s="263"/>
      <c r="RPJ26" s="263"/>
      <c r="RPK26" s="263"/>
      <c r="RPL26" s="263"/>
      <c r="RPM26" s="263"/>
      <c r="RPN26" s="263"/>
      <c r="RPO26" s="263"/>
      <c r="RPP26" s="263"/>
      <c r="RPQ26" s="263"/>
      <c r="RPR26" s="263"/>
      <c r="RPS26" s="263"/>
      <c r="RPT26" s="263"/>
      <c r="RPU26" s="263"/>
      <c r="RPV26" s="263"/>
      <c r="RPW26" s="263"/>
      <c r="RPX26" s="263"/>
      <c r="RPY26" s="263"/>
      <c r="RPZ26" s="263"/>
      <c r="RQA26" s="263"/>
      <c r="RQB26" s="263"/>
      <c r="RQC26" s="263"/>
      <c r="RQD26" s="263"/>
      <c r="RQE26" s="263"/>
      <c r="RQF26" s="263"/>
      <c r="RQG26" s="263"/>
      <c r="RQH26" s="263"/>
      <c r="RQI26" s="263"/>
      <c r="RQJ26" s="263"/>
      <c r="RQK26" s="263"/>
      <c r="RQL26" s="263"/>
      <c r="RQM26" s="263"/>
      <c r="RQN26" s="263"/>
      <c r="RQO26" s="263"/>
      <c r="RQP26" s="263"/>
      <c r="RQQ26" s="263"/>
      <c r="RQR26" s="263"/>
      <c r="RQS26" s="263"/>
      <c r="RQT26" s="263"/>
      <c r="RQU26" s="263"/>
      <c r="RQV26" s="263"/>
      <c r="RQW26" s="263"/>
      <c r="RQX26" s="263"/>
      <c r="RQY26" s="263"/>
      <c r="RQZ26" s="263"/>
      <c r="RRA26" s="263"/>
      <c r="RRB26" s="263"/>
      <c r="RRC26" s="263"/>
      <c r="RRD26" s="263"/>
      <c r="RRE26" s="263"/>
      <c r="RRF26" s="263"/>
      <c r="RRG26" s="263"/>
      <c r="RRH26" s="263"/>
      <c r="RRI26" s="263"/>
      <c r="RRJ26" s="263"/>
      <c r="RRK26" s="263"/>
      <c r="RRL26" s="263"/>
      <c r="RRM26" s="263"/>
      <c r="RRN26" s="263"/>
      <c r="RRO26" s="263"/>
      <c r="RRP26" s="263"/>
      <c r="RRQ26" s="263"/>
      <c r="RRR26" s="263"/>
      <c r="RRS26" s="263"/>
      <c r="RRT26" s="263"/>
      <c r="RRU26" s="263"/>
      <c r="RRV26" s="263"/>
      <c r="RRW26" s="263"/>
      <c r="RRX26" s="263"/>
      <c r="RRY26" s="263"/>
      <c r="RRZ26" s="263"/>
      <c r="RSA26" s="263"/>
      <c r="RSB26" s="263"/>
      <c r="RSC26" s="263"/>
      <c r="RSD26" s="263"/>
      <c r="RSE26" s="263"/>
      <c r="RSF26" s="263"/>
      <c r="RSG26" s="263"/>
      <c r="RSH26" s="263"/>
      <c r="RSI26" s="263"/>
      <c r="RSJ26" s="263"/>
      <c r="RSK26" s="263"/>
      <c r="RSL26" s="263"/>
      <c r="RSM26" s="263"/>
      <c r="RSN26" s="263"/>
      <c r="RSO26" s="263"/>
      <c r="RSP26" s="263"/>
      <c r="RSQ26" s="263"/>
      <c r="RSR26" s="263"/>
      <c r="RSS26" s="263"/>
      <c r="RST26" s="263"/>
      <c r="RSU26" s="263"/>
      <c r="RSV26" s="263"/>
      <c r="RSW26" s="263"/>
      <c r="RSX26" s="263"/>
      <c r="RSY26" s="263"/>
      <c r="RSZ26" s="263"/>
      <c r="RTA26" s="263"/>
      <c r="RTB26" s="263"/>
      <c r="RTC26" s="263"/>
      <c r="RTD26" s="263"/>
      <c r="RTE26" s="263"/>
      <c r="RTF26" s="263"/>
      <c r="RTG26" s="263"/>
      <c r="RTH26" s="263"/>
      <c r="RTI26" s="263"/>
      <c r="RTJ26" s="263"/>
      <c r="RTK26" s="263"/>
      <c r="RTL26" s="263"/>
      <c r="RTM26" s="263"/>
      <c r="RTN26" s="263"/>
      <c r="RTO26" s="263"/>
      <c r="RTP26" s="263"/>
      <c r="RTQ26" s="263"/>
      <c r="RTR26" s="263"/>
      <c r="RTS26" s="263"/>
      <c r="RTT26" s="263"/>
      <c r="RTU26" s="263"/>
      <c r="RTV26" s="263"/>
      <c r="RTW26" s="263"/>
      <c r="RTX26" s="263"/>
      <c r="RTY26" s="263"/>
      <c r="RTZ26" s="263"/>
      <c r="RUA26" s="263"/>
      <c r="RUB26" s="263"/>
      <c r="RUC26" s="263"/>
      <c r="RUD26" s="263"/>
      <c r="RUE26" s="263"/>
      <c r="RUF26" s="263"/>
      <c r="RUG26" s="263"/>
      <c r="RUH26" s="263"/>
      <c r="RUI26" s="263"/>
      <c r="RUJ26" s="263"/>
      <c r="RUK26" s="263"/>
      <c r="RUL26" s="263"/>
      <c r="RUM26" s="263"/>
      <c r="RUN26" s="263"/>
      <c r="RUO26" s="263"/>
      <c r="RUP26" s="263"/>
      <c r="RUQ26" s="263"/>
      <c r="RUR26" s="263"/>
      <c r="RUS26" s="263"/>
      <c r="RUT26" s="263"/>
      <c r="RUU26" s="263"/>
      <c r="RUV26" s="263"/>
      <c r="RUW26" s="263"/>
      <c r="RUX26" s="263"/>
      <c r="RUY26" s="263"/>
      <c r="RUZ26" s="263"/>
      <c r="RVA26" s="263"/>
      <c r="RVB26" s="263"/>
      <c r="RVC26" s="263"/>
      <c r="RVD26" s="263"/>
      <c r="RVE26" s="263"/>
      <c r="RVF26" s="263"/>
      <c r="RVG26" s="263"/>
      <c r="RVH26" s="263"/>
      <c r="RVI26" s="263"/>
      <c r="RVJ26" s="263"/>
      <c r="RVK26" s="263"/>
      <c r="RVL26" s="263"/>
      <c r="RVM26" s="263"/>
      <c r="RVN26" s="263"/>
      <c r="RVO26" s="263"/>
      <c r="RVP26" s="263"/>
      <c r="RVQ26" s="263"/>
      <c r="RVR26" s="263"/>
      <c r="RVS26" s="263"/>
      <c r="RVT26" s="263"/>
      <c r="RVU26" s="263"/>
      <c r="RVV26" s="263"/>
      <c r="RVW26" s="263"/>
      <c r="RVX26" s="263"/>
      <c r="RVY26" s="263"/>
      <c r="RVZ26" s="263"/>
      <c r="RWA26" s="263"/>
      <c r="RWB26" s="263"/>
      <c r="RWC26" s="263"/>
      <c r="RWD26" s="263"/>
      <c r="RWE26" s="263"/>
      <c r="RWF26" s="263"/>
      <c r="RWG26" s="263"/>
      <c r="RWH26" s="263"/>
      <c r="RWI26" s="263"/>
      <c r="RWJ26" s="263"/>
      <c r="RWK26" s="263"/>
      <c r="RWL26" s="263"/>
      <c r="RWM26" s="263"/>
      <c r="RWN26" s="263"/>
      <c r="RWO26" s="263"/>
      <c r="RWP26" s="263"/>
      <c r="RWQ26" s="263"/>
      <c r="RWR26" s="263"/>
      <c r="RWS26" s="263"/>
      <c r="RWT26" s="263"/>
      <c r="RWU26" s="263"/>
      <c r="RWV26" s="263"/>
      <c r="RWW26" s="263"/>
      <c r="RWX26" s="263"/>
      <c r="RWY26" s="263"/>
      <c r="RWZ26" s="263"/>
      <c r="RXA26" s="263"/>
      <c r="RXB26" s="263"/>
      <c r="RXC26" s="263"/>
      <c r="RXD26" s="263"/>
      <c r="RXE26" s="263"/>
      <c r="RXF26" s="263"/>
      <c r="RXG26" s="263"/>
      <c r="RXH26" s="263"/>
      <c r="RXI26" s="263"/>
      <c r="RXJ26" s="263"/>
      <c r="RXK26" s="263"/>
      <c r="RXL26" s="263"/>
      <c r="RXM26" s="263"/>
      <c r="RXN26" s="263"/>
      <c r="RXO26" s="263"/>
      <c r="RXP26" s="263"/>
      <c r="RXQ26" s="263"/>
      <c r="RXR26" s="263"/>
      <c r="RXS26" s="263"/>
      <c r="RXT26" s="263"/>
      <c r="RXU26" s="263"/>
      <c r="RXV26" s="263"/>
      <c r="RXW26" s="263"/>
      <c r="RXX26" s="263"/>
      <c r="RXY26" s="263"/>
      <c r="RXZ26" s="263"/>
      <c r="RYA26" s="263"/>
      <c r="RYB26" s="263"/>
      <c r="RYC26" s="263"/>
      <c r="RYD26" s="263"/>
      <c r="RYE26" s="263"/>
      <c r="RYF26" s="263"/>
      <c r="RYG26" s="263"/>
      <c r="RYH26" s="263"/>
      <c r="RYI26" s="263"/>
      <c r="RYJ26" s="263"/>
      <c r="RYK26" s="263"/>
      <c r="RYL26" s="263"/>
      <c r="RYM26" s="263"/>
      <c r="RYN26" s="263"/>
      <c r="RYO26" s="263"/>
      <c r="RYP26" s="263"/>
      <c r="RYQ26" s="263"/>
      <c r="RYR26" s="263"/>
      <c r="RYS26" s="263"/>
      <c r="RYT26" s="263"/>
      <c r="RYU26" s="263"/>
      <c r="RYV26" s="263"/>
      <c r="RYW26" s="263"/>
      <c r="RYX26" s="263"/>
      <c r="RYY26" s="263"/>
      <c r="RYZ26" s="263"/>
      <c r="RZA26" s="263"/>
      <c r="RZB26" s="263"/>
      <c r="RZC26" s="263"/>
      <c r="RZD26" s="263"/>
      <c r="RZE26" s="263"/>
      <c r="RZF26" s="263"/>
      <c r="RZG26" s="263"/>
      <c r="RZH26" s="263"/>
      <c r="RZI26" s="263"/>
      <c r="RZJ26" s="263"/>
      <c r="RZK26" s="263"/>
      <c r="RZL26" s="263"/>
      <c r="RZM26" s="263"/>
      <c r="RZN26" s="263"/>
      <c r="RZO26" s="263"/>
      <c r="RZP26" s="263"/>
      <c r="RZQ26" s="263"/>
      <c r="RZR26" s="263"/>
      <c r="RZS26" s="263"/>
      <c r="RZT26" s="263"/>
      <c r="RZU26" s="263"/>
      <c r="RZV26" s="263"/>
      <c r="RZW26" s="263"/>
      <c r="RZX26" s="263"/>
      <c r="RZY26" s="263"/>
      <c r="RZZ26" s="263"/>
      <c r="SAA26" s="263"/>
      <c r="SAB26" s="263"/>
      <c r="SAC26" s="263"/>
      <c r="SAD26" s="263"/>
      <c r="SAE26" s="263"/>
      <c r="SAF26" s="263"/>
      <c r="SAG26" s="263"/>
      <c r="SAH26" s="263"/>
      <c r="SAI26" s="263"/>
      <c r="SAJ26" s="263"/>
      <c r="SAK26" s="263"/>
      <c r="SAL26" s="263"/>
      <c r="SAM26" s="263"/>
      <c r="SAN26" s="263"/>
      <c r="SAO26" s="263"/>
      <c r="SAP26" s="263"/>
      <c r="SAQ26" s="263"/>
      <c r="SAR26" s="263"/>
      <c r="SAS26" s="263"/>
      <c r="SAT26" s="263"/>
      <c r="SAU26" s="263"/>
      <c r="SAV26" s="263"/>
      <c r="SAW26" s="263"/>
      <c r="SAX26" s="263"/>
      <c r="SAY26" s="263"/>
      <c r="SAZ26" s="263"/>
      <c r="SBA26" s="263"/>
      <c r="SBB26" s="263"/>
      <c r="SBC26" s="263"/>
      <c r="SBD26" s="263"/>
      <c r="SBE26" s="263"/>
      <c r="SBF26" s="263"/>
      <c r="SBG26" s="263"/>
      <c r="SBH26" s="263"/>
      <c r="SBI26" s="263"/>
      <c r="SBJ26" s="263"/>
      <c r="SBK26" s="263"/>
      <c r="SBL26" s="263"/>
      <c r="SBM26" s="263"/>
      <c r="SBN26" s="263"/>
      <c r="SBO26" s="263"/>
      <c r="SBP26" s="263"/>
      <c r="SBQ26" s="263"/>
      <c r="SBR26" s="263"/>
      <c r="SBS26" s="263"/>
      <c r="SBT26" s="263"/>
      <c r="SBU26" s="263"/>
      <c r="SBV26" s="263"/>
      <c r="SBW26" s="263"/>
      <c r="SBX26" s="263"/>
      <c r="SBY26" s="263"/>
      <c r="SBZ26" s="263"/>
      <c r="SCA26" s="263"/>
      <c r="SCB26" s="263"/>
      <c r="SCC26" s="263"/>
      <c r="SCD26" s="263"/>
      <c r="SCE26" s="263"/>
      <c r="SCF26" s="263"/>
      <c r="SCG26" s="263"/>
      <c r="SCH26" s="263"/>
      <c r="SCI26" s="263"/>
      <c r="SCJ26" s="263"/>
      <c r="SCK26" s="263"/>
      <c r="SCL26" s="263"/>
      <c r="SCM26" s="263"/>
      <c r="SCN26" s="263"/>
      <c r="SCO26" s="263"/>
      <c r="SCP26" s="263"/>
      <c r="SCQ26" s="263"/>
      <c r="SCR26" s="263"/>
      <c r="SCS26" s="263"/>
      <c r="SCT26" s="263"/>
      <c r="SCU26" s="263"/>
      <c r="SCV26" s="263"/>
      <c r="SCW26" s="263"/>
      <c r="SCX26" s="263"/>
      <c r="SCY26" s="263"/>
      <c r="SCZ26" s="263"/>
      <c r="SDA26" s="263"/>
      <c r="SDB26" s="263"/>
      <c r="SDC26" s="263"/>
      <c r="SDD26" s="263"/>
      <c r="SDE26" s="263"/>
      <c r="SDF26" s="263"/>
      <c r="SDG26" s="263"/>
      <c r="SDH26" s="263"/>
      <c r="SDI26" s="263"/>
      <c r="SDJ26" s="263"/>
      <c r="SDK26" s="263"/>
      <c r="SDL26" s="263"/>
      <c r="SDM26" s="263"/>
      <c r="SDN26" s="263"/>
      <c r="SDO26" s="263"/>
      <c r="SDP26" s="263"/>
      <c r="SDQ26" s="263"/>
      <c r="SDR26" s="263"/>
      <c r="SDS26" s="263"/>
      <c r="SDT26" s="263"/>
      <c r="SDU26" s="263"/>
      <c r="SDV26" s="263"/>
      <c r="SDW26" s="263"/>
      <c r="SDX26" s="263"/>
      <c r="SDY26" s="263"/>
      <c r="SDZ26" s="263"/>
      <c r="SEA26" s="263"/>
      <c r="SEB26" s="263"/>
      <c r="SEC26" s="263"/>
      <c r="SED26" s="263"/>
      <c r="SEE26" s="263"/>
      <c r="SEF26" s="263"/>
      <c r="SEG26" s="263"/>
      <c r="SEH26" s="263"/>
      <c r="SEI26" s="263"/>
      <c r="SEJ26" s="263"/>
      <c r="SEK26" s="263"/>
      <c r="SEL26" s="263"/>
      <c r="SEM26" s="263"/>
      <c r="SEN26" s="263"/>
      <c r="SEO26" s="263"/>
      <c r="SEP26" s="263"/>
      <c r="SEQ26" s="263"/>
      <c r="SER26" s="263"/>
      <c r="SES26" s="263"/>
      <c r="SET26" s="263"/>
      <c r="SEU26" s="263"/>
      <c r="SEV26" s="263"/>
      <c r="SEW26" s="263"/>
      <c r="SEX26" s="263"/>
      <c r="SEY26" s="263"/>
      <c r="SEZ26" s="263"/>
      <c r="SFA26" s="263"/>
      <c r="SFB26" s="263"/>
      <c r="SFC26" s="263"/>
      <c r="SFD26" s="263"/>
      <c r="SFE26" s="263"/>
      <c r="SFF26" s="263"/>
      <c r="SFG26" s="263"/>
      <c r="SFH26" s="263"/>
      <c r="SFI26" s="263"/>
      <c r="SFJ26" s="263"/>
      <c r="SFK26" s="263"/>
      <c r="SFL26" s="263"/>
      <c r="SFM26" s="263"/>
      <c r="SFN26" s="263"/>
      <c r="SFO26" s="263"/>
      <c r="SFP26" s="263"/>
      <c r="SFQ26" s="263"/>
      <c r="SFR26" s="263"/>
      <c r="SFS26" s="263"/>
      <c r="SFT26" s="263"/>
      <c r="SFU26" s="263"/>
      <c r="SFV26" s="263"/>
      <c r="SFW26" s="263"/>
      <c r="SFX26" s="263"/>
      <c r="SFY26" s="263"/>
      <c r="SFZ26" s="263"/>
      <c r="SGA26" s="263"/>
      <c r="SGB26" s="263"/>
      <c r="SGC26" s="263"/>
      <c r="SGD26" s="263"/>
      <c r="SGE26" s="263"/>
      <c r="SGF26" s="263"/>
      <c r="SGG26" s="263"/>
      <c r="SGH26" s="263"/>
      <c r="SGI26" s="263"/>
      <c r="SGJ26" s="263"/>
      <c r="SGK26" s="263"/>
      <c r="SGL26" s="263"/>
      <c r="SGM26" s="263"/>
      <c r="SGN26" s="263"/>
      <c r="SGO26" s="263"/>
      <c r="SGP26" s="263"/>
      <c r="SGQ26" s="263"/>
      <c r="SGR26" s="263"/>
      <c r="SGS26" s="263"/>
      <c r="SGT26" s="263"/>
      <c r="SGU26" s="263"/>
      <c r="SGV26" s="263"/>
      <c r="SGW26" s="263"/>
      <c r="SGX26" s="263"/>
      <c r="SGY26" s="263"/>
      <c r="SGZ26" s="263"/>
      <c r="SHA26" s="263"/>
      <c r="SHB26" s="263"/>
      <c r="SHC26" s="263"/>
      <c r="SHD26" s="263"/>
      <c r="SHE26" s="263"/>
      <c r="SHF26" s="263"/>
      <c r="SHG26" s="263"/>
      <c r="SHH26" s="263"/>
      <c r="SHI26" s="263"/>
      <c r="SHJ26" s="263"/>
      <c r="SHK26" s="263"/>
      <c r="SHL26" s="263"/>
      <c r="SHM26" s="263"/>
      <c r="SHN26" s="263"/>
      <c r="SHO26" s="263"/>
      <c r="SHP26" s="263"/>
      <c r="SHQ26" s="263"/>
      <c r="SHR26" s="263"/>
      <c r="SHS26" s="263"/>
      <c r="SHT26" s="263"/>
      <c r="SHU26" s="263"/>
      <c r="SHV26" s="263"/>
      <c r="SHW26" s="263"/>
      <c r="SHX26" s="263"/>
      <c r="SHY26" s="263"/>
      <c r="SHZ26" s="263"/>
      <c r="SIA26" s="263"/>
      <c r="SIB26" s="263"/>
      <c r="SIC26" s="263"/>
      <c r="SID26" s="263"/>
      <c r="SIE26" s="263"/>
      <c r="SIF26" s="263"/>
      <c r="SIG26" s="263"/>
      <c r="SIH26" s="263"/>
      <c r="SII26" s="263"/>
      <c r="SIJ26" s="263"/>
      <c r="SIK26" s="263"/>
      <c r="SIL26" s="263"/>
      <c r="SIM26" s="263"/>
      <c r="SIN26" s="263"/>
      <c r="SIO26" s="263"/>
      <c r="SIP26" s="263"/>
      <c r="SIQ26" s="263"/>
      <c r="SIR26" s="263"/>
      <c r="SIS26" s="263"/>
      <c r="SIT26" s="263"/>
      <c r="SIU26" s="263"/>
      <c r="SIV26" s="263"/>
      <c r="SIW26" s="263"/>
      <c r="SIX26" s="263"/>
      <c r="SIY26" s="263"/>
      <c r="SIZ26" s="263"/>
      <c r="SJA26" s="263"/>
      <c r="SJB26" s="263"/>
      <c r="SJC26" s="263"/>
      <c r="SJD26" s="263"/>
      <c r="SJE26" s="263"/>
      <c r="SJF26" s="263"/>
      <c r="SJG26" s="263"/>
      <c r="SJH26" s="263"/>
      <c r="SJI26" s="263"/>
      <c r="SJJ26" s="263"/>
      <c r="SJK26" s="263"/>
      <c r="SJL26" s="263"/>
      <c r="SJM26" s="263"/>
      <c r="SJN26" s="263"/>
      <c r="SJO26" s="263"/>
      <c r="SJP26" s="263"/>
      <c r="SJQ26" s="263"/>
      <c r="SJR26" s="263"/>
      <c r="SJS26" s="263"/>
      <c r="SJT26" s="263"/>
      <c r="SJU26" s="263"/>
      <c r="SJV26" s="263"/>
      <c r="SJW26" s="263"/>
      <c r="SJX26" s="263"/>
      <c r="SJY26" s="263"/>
      <c r="SJZ26" s="263"/>
      <c r="SKA26" s="263"/>
      <c r="SKB26" s="263"/>
      <c r="SKC26" s="263"/>
      <c r="SKD26" s="263"/>
      <c r="SKE26" s="263"/>
      <c r="SKF26" s="263"/>
      <c r="SKG26" s="263"/>
      <c r="SKH26" s="263"/>
      <c r="SKI26" s="263"/>
      <c r="SKJ26" s="263"/>
      <c r="SKK26" s="263"/>
      <c r="SKL26" s="263"/>
      <c r="SKM26" s="263"/>
      <c r="SKN26" s="263"/>
      <c r="SKO26" s="263"/>
      <c r="SKP26" s="263"/>
      <c r="SKQ26" s="263"/>
      <c r="SKR26" s="263"/>
      <c r="SKS26" s="263"/>
      <c r="SKT26" s="263"/>
      <c r="SKU26" s="263"/>
      <c r="SKV26" s="263"/>
      <c r="SKW26" s="263"/>
      <c r="SKX26" s="263"/>
      <c r="SKY26" s="263"/>
      <c r="SKZ26" s="263"/>
      <c r="SLA26" s="263"/>
      <c r="SLB26" s="263"/>
      <c r="SLC26" s="263"/>
      <c r="SLD26" s="263"/>
      <c r="SLE26" s="263"/>
      <c r="SLF26" s="263"/>
      <c r="SLG26" s="263"/>
      <c r="SLH26" s="263"/>
      <c r="SLI26" s="263"/>
      <c r="SLJ26" s="263"/>
      <c r="SLK26" s="263"/>
      <c r="SLL26" s="263"/>
      <c r="SLM26" s="263"/>
      <c r="SLN26" s="263"/>
      <c r="SLO26" s="263"/>
      <c r="SLP26" s="263"/>
      <c r="SLQ26" s="263"/>
      <c r="SLR26" s="263"/>
      <c r="SLS26" s="263"/>
      <c r="SLT26" s="263"/>
      <c r="SLU26" s="263"/>
      <c r="SLV26" s="263"/>
      <c r="SLW26" s="263"/>
      <c r="SLX26" s="263"/>
      <c r="SLY26" s="263"/>
      <c r="SLZ26" s="263"/>
      <c r="SMA26" s="263"/>
      <c r="SMB26" s="263"/>
      <c r="SMC26" s="263"/>
      <c r="SMD26" s="263"/>
      <c r="SME26" s="263"/>
      <c r="SMF26" s="263"/>
      <c r="SMG26" s="263"/>
      <c r="SMH26" s="263"/>
      <c r="SMI26" s="263"/>
      <c r="SMJ26" s="263"/>
      <c r="SMK26" s="263"/>
      <c r="SML26" s="263"/>
      <c r="SMM26" s="263"/>
      <c r="SMN26" s="263"/>
      <c r="SMO26" s="263"/>
      <c r="SMP26" s="263"/>
      <c r="SMQ26" s="263"/>
      <c r="SMR26" s="263"/>
      <c r="SMS26" s="263"/>
      <c r="SMT26" s="263"/>
      <c r="SMU26" s="263"/>
      <c r="SMV26" s="263"/>
      <c r="SMW26" s="263"/>
      <c r="SMX26" s="263"/>
      <c r="SMY26" s="263"/>
      <c r="SMZ26" s="263"/>
      <c r="SNA26" s="263"/>
      <c r="SNB26" s="263"/>
      <c r="SNC26" s="263"/>
      <c r="SND26" s="263"/>
      <c r="SNE26" s="263"/>
      <c r="SNF26" s="263"/>
      <c r="SNG26" s="263"/>
      <c r="SNH26" s="263"/>
      <c r="SNI26" s="263"/>
      <c r="SNJ26" s="263"/>
      <c r="SNK26" s="263"/>
      <c r="SNL26" s="263"/>
      <c r="SNM26" s="263"/>
      <c r="SNN26" s="263"/>
      <c r="SNO26" s="263"/>
      <c r="SNP26" s="263"/>
      <c r="SNQ26" s="263"/>
      <c r="SNR26" s="263"/>
      <c r="SNS26" s="263"/>
      <c r="SNT26" s="263"/>
      <c r="SNU26" s="263"/>
      <c r="SNV26" s="263"/>
      <c r="SNW26" s="263"/>
      <c r="SNX26" s="263"/>
      <c r="SNY26" s="263"/>
      <c r="SNZ26" s="263"/>
      <c r="SOA26" s="263"/>
      <c r="SOB26" s="263"/>
      <c r="SOC26" s="263"/>
      <c r="SOD26" s="263"/>
      <c r="SOE26" s="263"/>
      <c r="SOF26" s="263"/>
      <c r="SOG26" s="263"/>
      <c r="SOH26" s="263"/>
      <c r="SOI26" s="263"/>
      <c r="SOJ26" s="263"/>
      <c r="SOK26" s="263"/>
      <c r="SOL26" s="263"/>
      <c r="SOM26" s="263"/>
      <c r="SON26" s="263"/>
      <c r="SOO26" s="263"/>
      <c r="SOP26" s="263"/>
      <c r="SOQ26" s="263"/>
      <c r="SOR26" s="263"/>
      <c r="SOS26" s="263"/>
      <c r="SOT26" s="263"/>
      <c r="SOU26" s="263"/>
      <c r="SOV26" s="263"/>
      <c r="SOW26" s="263"/>
      <c r="SOX26" s="263"/>
      <c r="SOY26" s="263"/>
      <c r="SOZ26" s="263"/>
      <c r="SPA26" s="263"/>
      <c r="SPB26" s="263"/>
      <c r="SPC26" s="263"/>
      <c r="SPD26" s="263"/>
      <c r="SPE26" s="263"/>
      <c r="SPF26" s="263"/>
      <c r="SPG26" s="263"/>
      <c r="SPH26" s="263"/>
      <c r="SPI26" s="263"/>
      <c r="SPJ26" s="263"/>
      <c r="SPK26" s="263"/>
      <c r="SPL26" s="263"/>
      <c r="SPM26" s="263"/>
      <c r="SPN26" s="263"/>
      <c r="SPO26" s="263"/>
      <c r="SPP26" s="263"/>
      <c r="SPQ26" s="263"/>
      <c r="SPR26" s="263"/>
      <c r="SPS26" s="263"/>
      <c r="SPT26" s="263"/>
      <c r="SPU26" s="263"/>
      <c r="SPV26" s="263"/>
      <c r="SPW26" s="263"/>
      <c r="SPX26" s="263"/>
      <c r="SPY26" s="263"/>
      <c r="SPZ26" s="263"/>
      <c r="SQA26" s="263"/>
      <c r="SQB26" s="263"/>
      <c r="SQC26" s="263"/>
      <c r="SQD26" s="263"/>
      <c r="SQE26" s="263"/>
      <c r="SQF26" s="263"/>
      <c r="SQG26" s="263"/>
      <c r="SQH26" s="263"/>
      <c r="SQI26" s="263"/>
      <c r="SQJ26" s="263"/>
      <c r="SQK26" s="263"/>
      <c r="SQL26" s="263"/>
      <c r="SQM26" s="263"/>
      <c r="SQN26" s="263"/>
      <c r="SQO26" s="263"/>
      <c r="SQP26" s="263"/>
      <c r="SQQ26" s="263"/>
      <c r="SQR26" s="263"/>
      <c r="SQS26" s="263"/>
      <c r="SQT26" s="263"/>
      <c r="SQU26" s="263"/>
      <c r="SQV26" s="263"/>
      <c r="SQW26" s="263"/>
      <c r="SQX26" s="263"/>
      <c r="SQY26" s="263"/>
      <c r="SQZ26" s="263"/>
      <c r="SRA26" s="263"/>
      <c r="SRB26" s="263"/>
      <c r="SRC26" s="263"/>
      <c r="SRD26" s="263"/>
      <c r="SRE26" s="263"/>
      <c r="SRF26" s="263"/>
      <c r="SRG26" s="263"/>
      <c r="SRH26" s="263"/>
      <c r="SRI26" s="263"/>
      <c r="SRJ26" s="263"/>
      <c r="SRK26" s="263"/>
      <c r="SRL26" s="263"/>
      <c r="SRM26" s="263"/>
      <c r="SRN26" s="263"/>
      <c r="SRO26" s="263"/>
      <c r="SRP26" s="263"/>
      <c r="SRQ26" s="263"/>
      <c r="SRR26" s="263"/>
      <c r="SRS26" s="263"/>
      <c r="SRT26" s="263"/>
      <c r="SRU26" s="263"/>
      <c r="SRV26" s="263"/>
      <c r="SRW26" s="263"/>
      <c r="SRX26" s="263"/>
      <c r="SRY26" s="263"/>
      <c r="SRZ26" s="263"/>
      <c r="SSA26" s="263"/>
      <c r="SSB26" s="263"/>
      <c r="SSC26" s="263"/>
      <c r="SSD26" s="263"/>
      <c r="SSE26" s="263"/>
      <c r="SSF26" s="263"/>
      <c r="SSG26" s="263"/>
      <c r="SSH26" s="263"/>
      <c r="SSI26" s="263"/>
      <c r="SSJ26" s="263"/>
      <c r="SSK26" s="263"/>
      <c r="SSL26" s="263"/>
      <c r="SSM26" s="263"/>
      <c r="SSN26" s="263"/>
      <c r="SSO26" s="263"/>
      <c r="SSP26" s="263"/>
      <c r="SSQ26" s="263"/>
      <c r="SSR26" s="263"/>
      <c r="SSS26" s="263"/>
      <c r="SST26" s="263"/>
      <c r="SSU26" s="263"/>
      <c r="SSV26" s="263"/>
      <c r="SSW26" s="263"/>
      <c r="SSX26" s="263"/>
      <c r="SSY26" s="263"/>
      <c r="SSZ26" s="263"/>
      <c r="STA26" s="263"/>
      <c r="STB26" s="263"/>
      <c r="STC26" s="263"/>
      <c r="STD26" s="263"/>
      <c r="STE26" s="263"/>
      <c r="STF26" s="263"/>
      <c r="STG26" s="263"/>
      <c r="STH26" s="263"/>
      <c r="STI26" s="263"/>
      <c r="STJ26" s="263"/>
      <c r="STK26" s="263"/>
      <c r="STL26" s="263"/>
      <c r="STM26" s="263"/>
      <c r="STN26" s="263"/>
      <c r="STO26" s="263"/>
      <c r="STP26" s="263"/>
      <c r="STQ26" s="263"/>
      <c r="STR26" s="263"/>
      <c r="STS26" s="263"/>
      <c r="STT26" s="263"/>
      <c r="STU26" s="263"/>
      <c r="STV26" s="263"/>
      <c r="STW26" s="263"/>
      <c r="STX26" s="263"/>
      <c r="STY26" s="263"/>
      <c r="STZ26" s="263"/>
      <c r="SUA26" s="263"/>
      <c r="SUB26" s="263"/>
      <c r="SUC26" s="263"/>
      <c r="SUD26" s="263"/>
      <c r="SUE26" s="263"/>
      <c r="SUF26" s="263"/>
      <c r="SUG26" s="263"/>
      <c r="SUH26" s="263"/>
      <c r="SUI26" s="263"/>
      <c r="SUJ26" s="263"/>
      <c r="SUK26" s="263"/>
      <c r="SUL26" s="263"/>
      <c r="SUM26" s="263"/>
      <c r="SUN26" s="263"/>
      <c r="SUO26" s="263"/>
      <c r="SUP26" s="263"/>
      <c r="SUQ26" s="263"/>
      <c r="SUR26" s="263"/>
      <c r="SUS26" s="263"/>
      <c r="SUT26" s="263"/>
      <c r="SUU26" s="263"/>
      <c r="SUV26" s="263"/>
      <c r="SUW26" s="263"/>
      <c r="SUX26" s="263"/>
      <c r="SUY26" s="263"/>
      <c r="SUZ26" s="263"/>
      <c r="SVA26" s="263"/>
      <c r="SVB26" s="263"/>
      <c r="SVC26" s="263"/>
      <c r="SVD26" s="263"/>
      <c r="SVE26" s="263"/>
      <c r="SVF26" s="263"/>
      <c r="SVG26" s="263"/>
      <c r="SVH26" s="263"/>
      <c r="SVI26" s="263"/>
      <c r="SVJ26" s="263"/>
      <c r="SVK26" s="263"/>
      <c r="SVL26" s="263"/>
      <c r="SVM26" s="263"/>
      <c r="SVN26" s="263"/>
      <c r="SVO26" s="263"/>
      <c r="SVP26" s="263"/>
      <c r="SVQ26" s="263"/>
      <c r="SVR26" s="263"/>
      <c r="SVS26" s="263"/>
      <c r="SVT26" s="263"/>
      <c r="SVU26" s="263"/>
      <c r="SVV26" s="263"/>
      <c r="SVW26" s="263"/>
      <c r="SVX26" s="263"/>
      <c r="SVY26" s="263"/>
      <c r="SVZ26" s="263"/>
      <c r="SWA26" s="263"/>
      <c r="SWB26" s="263"/>
      <c r="SWC26" s="263"/>
      <c r="SWD26" s="263"/>
      <c r="SWE26" s="263"/>
      <c r="SWF26" s="263"/>
      <c r="SWG26" s="263"/>
      <c r="SWH26" s="263"/>
      <c r="SWI26" s="263"/>
      <c r="SWJ26" s="263"/>
      <c r="SWK26" s="263"/>
      <c r="SWL26" s="263"/>
      <c r="SWM26" s="263"/>
      <c r="SWN26" s="263"/>
      <c r="SWO26" s="263"/>
      <c r="SWP26" s="263"/>
      <c r="SWQ26" s="263"/>
      <c r="SWR26" s="263"/>
      <c r="SWS26" s="263"/>
      <c r="SWT26" s="263"/>
      <c r="SWU26" s="263"/>
      <c r="SWV26" s="263"/>
      <c r="SWW26" s="263"/>
      <c r="SWX26" s="263"/>
      <c r="SWY26" s="263"/>
      <c r="SWZ26" s="263"/>
      <c r="SXA26" s="263"/>
      <c r="SXB26" s="263"/>
      <c r="SXC26" s="263"/>
      <c r="SXD26" s="263"/>
      <c r="SXE26" s="263"/>
      <c r="SXF26" s="263"/>
      <c r="SXG26" s="263"/>
      <c r="SXH26" s="263"/>
      <c r="SXI26" s="263"/>
      <c r="SXJ26" s="263"/>
      <c r="SXK26" s="263"/>
      <c r="SXL26" s="263"/>
      <c r="SXM26" s="263"/>
      <c r="SXN26" s="263"/>
      <c r="SXO26" s="263"/>
      <c r="SXP26" s="263"/>
      <c r="SXQ26" s="263"/>
      <c r="SXR26" s="263"/>
      <c r="SXS26" s="263"/>
      <c r="SXT26" s="263"/>
      <c r="SXU26" s="263"/>
      <c r="SXV26" s="263"/>
      <c r="SXW26" s="263"/>
      <c r="SXX26" s="263"/>
      <c r="SXY26" s="263"/>
      <c r="SXZ26" s="263"/>
      <c r="SYA26" s="263"/>
      <c r="SYB26" s="263"/>
      <c r="SYC26" s="263"/>
      <c r="SYD26" s="263"/>
      <c r="SYE26" s="263"/>
      <c r="SYF26" s="263"/>
      <c r="SYG26" s="263"/>
      <c r="SYH26" s="263"/>
      <c r="SYI26" s="263"/>
      <c r="SYJ26" s="263"/>
      <c r="SYK26" s="263"/>
      <c r="SYL26" s="263"/>
      <c r="SYM26" s="263"/>
      <c r="SYN26" s="263"/>
      <c r="SYO26" s="263"/>
      <c r="SYP26" s="263"/>
      <c r="SYQ26" s="263"/>
      <c r="SYR26" s="263"/>
      <c r="SYS26" s="263"/>
      <c r="SYT26" s="263"/>
      <c r="SYU26" s="263"/>
      <c r="SYV26" s="263"/>
      <c r="SYW26" s="263"/>
      <c r="SYX26" s="263"/>
      <c r="SYY26" s="263"/>
      <c r="SYZ26" s="263"/>
      <c r="SZA26" s="263"/>
      <c r="SZB26" s="263"/>
      <c r="SZC26" s="263"/>
      <c r="SZD26" s="263"/>
      <c r="SZE26" s="263"/>
      <c r="SZF26" s="263"/>
      <c r="SZG26" s="263"/>
      <c r="SZH26" s="263"/>
      <c r="SZI26" s="263"/>
      <c r="SZJ26" s="263"/>
      <c r="SZK26" s="263"/>
      <c r="SZL26" s="263"/>
      <c r="SZM26" s="263"/>
      <c r="SZN26" s="263"/>
      <c r="SZO26" s="263"/>
      <c r="SZP26" s="263"/>
      <c r="SZQ26" s="263"/>
      <c r="SZR26" s="263"/>
      <c r="SZS26" s="263"/>
      <c r="SZT26" s="263"/>
      <c r="SZU26" s="263"/>
      <c r="SZV26" s="263"/>
      <c r="SZW26" s="263"/>
      <c r="SZX26" s="263"/>
      <c r="SZY26" s="263"/>
      <c r="SZZ26" s="263"/>
      <c r="TAA26" s="263"/>
      <c r="TAB26" s="263"/>
      <c r="TAC26" s="263"/>
      <c r="TAD26" s="263"/>
      <c r="TAE26" s="263"/>
      <c r="TAF26" s="263"/>
      <c r="TAG26" s="263"/>
      <c r="TAH26" s="263"/>
      <c r="TAI26" s="263"/>
      <c r="TAJ26" s="263"/>
      <c r="TAK26" s="263"/>
      <c r="TAL26" s="263"/>
      <c r="TAM26" s="263"/>
      <c r="TAN26" s="263"/>
      <c r="TAO26" s="263"/>
      <c r="TAP26" s="263"/>
      <c r="TAQ26" s="263"/>
      <c r="TAR26" s="263"/>
      <c r="TAS26" s="263"/>
      <c r="TAT26" s="263"/>
      <c r="TAU26" s="263"/>
      <c r="TAV26" s="263"/>
      <c r="TAW26" s="263"/>
      <c r="TAX26" s="263"/>
      <c r="TAY26" s="263"/>
      <c r="TAZ26" s="263"/>
      <c r="TBA26" s="263"/>
      <c r="TBB26" s="263"/>
      <c r="TBC26" s="263"/>
      <c r="TBD26" s="263"/>
      <c r="TBE26" s="263"/>
      <c r="TBF26" s="263"/>
      <c r="TBG26" s="263"/>
      <c r="TBH26" s="263"/>
      <c r="TBI26" s="263"/>
      <c r="TBJ26" s="263"/>
      <c r="TBK26" s="263"/>
      <c r="TBL26" s="263"/>
      <c r="TBM26" s="263"/>
      <c r="TBN26" s="263"/>
      <c r="TBO26" s="263"/>
      <c r="TBP26" s="263"/>
      <c r="TBQ26" s="263"/>
      <c r="TBR26" s="263"/>
      <c r="TBS26" s="263"/>
      <c r="TBT26" s="263"/>
      <c r="TBU26" s="263"/>
      <c r="TBV26" s="263"/>
      <c r="TBW26" s="263"/>
      <c r="TBX26" s="263"/>
      <c r="TBY26" s="263"/>
      <c r="TBZ26" s="263"/>
      <c r="TCA26" s="263"/>
      <c r="TCB26" s="263"/>
      <c r="TCC26" s="263"/>
      <c r="TCD26" s="263"/>
      <c r="TCE26" s="263"/>
      <c r="TCF26" s="263"/>
      <c r="TCG26" s="263"/>
      <c r="TCH26" s="263"/>
      <c r="TCI26" s="263"/>
      <c r="TCJ26" s="263"/>
      <c r="TCK26" s="263"/>
      <c r="TCL26" s="263"/>
      <c r="TCM26" s="263"/>
      <c r="TCN26" s="263"/>
      <c r="TCO26" s="263"/>
      <c r="TCP26" s="263"/>
      <c r="TCQ26" s="263"/>
      <c r="TCR26" s="263"/>
      <c r="TCS26" s="263"/>
      <c r="TCT26" s="263"/>
      <c r="TCU26" s="263"/>
      <c r="TCV26" s="263"/>
      <c r="TCW26" s="263"/>
      <c r="TCX26" s="263"/>
      <c r="TCY26" s="263"/>
      <c r="TCZ26" s="263"/>
      <c r="TDA26" s="263"/>
      <c r="TDB26" s="263"/>
      <c r="TDC26" s="263"/>
      <c r="TDD26" s="263"/>
      <c r="TDE26" s="263"/>
      <c r="TDF26" s="263"/>
      <c r="TDG26" s="263"/>
      <c r="TDH26" s="263"/>
      <c r="TDI26" s="263"/>
      <c r="TDJ26" s="263"/>
      <c r="TDK26" s="263"/>
      <c r="TDL26" s="263"/>
      <c r="TDM26" s="263"/>
      <c r="TDN26" s="263"/>
      <c r="TDO26" s="263"/>
      <c r="TDP26" s="263"/>
      <c r="TDQ26" s="263"/>
      <c r="TDR26" s="263"/>
      <c r="TDS26" s="263"/>
      <c r="TDT26" s="263"/>
      <c r="TDU26" s="263"/>
      <c r="TDV26" s="263"/>
      <c r="TDW26" s="263"/>
      <c r="TDX26" s="263"/>
      <c r="TDY26" s="263"/>
      <c r="TDZ26" s="263"/>
      <c r="TEA26" s="263"/>
      <c r="TEB26" s="263"/>
      <c r="TEC26" s="263"/>
      <c r="TED26" s="263"/>
      <c r="TEE26" s="263"/>
      <c r="TEF26" s="263"/>
      <c r="TEG26" s="263"/>
      <c r="TEH26" s="263"/>
      <c r="TEI26" s="263"/>
      <c r="TEJ26" s="263"/>
      <c r="TEK26" s="263"/>
      <c r="TEL26" s="263"/>
      <c r="TEM26" s="263"/>
      <c r="TEN26" s="263"/>
      <c r="TEO26" s="263"/>
      <c r="TEP26" s="263"/>
      <c r="TEQ26" s="263"/>
      <c r="TER26" s="263"/>
      <c r="TES26" s="263"/>
      <c r="TET26" s="263"/>
      <c r="TEU26" s="263"/>
      <c r="TEV26" s="263"/>
      <c r="TEW26" s="263"/>
      <c r="TEX26" s="263"/>
      <c r="TEY26" s="263"/>
      <c r="TEZ26" s="263"/>
      <c r="TFA26" s="263"/>
      <c r="TFB26" s="263"/>
      <c r="TFC26" s="263"/>
      <c r="TFD26" s="263"/>
      <c r="TFE26" s="263"/>
      <c r="TFF26" s="263"/>
      <c r="TFG26" s="263"/>
      <c r="TFH26" s="263"/>
      <c r="TFI26" s="263"/>
      <c r="TFJ26" s="263"/>
      <c r="TFK26" s="263"/>
      <c r="TFL26" s="263"/>
      <c r="TFM26" s="263"/>
      <c r="TFN26" s="263"/>
      <c r="TFO26" s="263"/>
      <c r="TFP26" s="263"/>
      <c r="TFQ26" s="263"/>
      <c r="TFR26" s="263"/>
      <c r="TFS26" s="263"/>
      <c r="TFT26" s="263"/>
      <c r="TFU26" s="263"/>
      <c r="TFV26" s="263"/>
      <c r="TFW26" s="263"/>
      <c r="TFX26" s="263"/>
      <c r="TFY26" s="263"/>
      <c r="TFZ26" s="263"/>
      <c r="TGA26" s="263"/>
      <c r="TGB26" s="263"/>
      <c r="TGC26" s="263"/>
      <c r="TGD26" s="263"/>
      <c r="TGE26" s="263"/>
      <c r="TGF26" s="263"/>
      <c r="TGG26" s="263"/>
      <c r="TGH26" s="263"/>
      <c r="TGI26" s="263"/>
      <c r="TGJ26" s="263"/>
      <c r="TGK26" s="263"/>
      <c r="TGL26" s="263"/>
      <c r="TGM26" s="263"/>
      <c r="TGN26" s="263"/>
      <c r="TGO26" s="263"/>
      <c r="TGP26" s="263"/>
      <c r="TGQ26" s="263"/>
      <c r="TGR26" s="263"/>
      <c r="TGS26" s="263"/>
      <c r="TGT26" s="263"/>
      <c r="TGU26" s="263"/>
      <c r="TGV26" s="263"/>
      <c r="TGW26" s="263"/>
      <c r="TGX26" s="263"/>
      <c r="TGY26" s="263"/>
      <c r="TGZ26" s="263"/>
      <c r="THA26" s="263"/>
      <c r="THB26" s="263"/>
      <c r="THC26" s="263"/>
      <c r="THD26" s="263"/>
      <c r="THE26" s="263"/>
      <c r="THF26" s="263"/>
      <c r="THG26" s="263"/>
      <c r="THH26" s="263"/>
      <c r="THI26" s="263"/>
      <c r="THJ26" s="263"/>
      <c r="THK26" s="263"/>
      <c r="THL26" s="263"/>
      <c r="THM26" s="263"/>
      <c r="THN26" s="263"/>
      <c r="THO26" s="263"/>
      <c r="THP26" s="263"/>
      <c r="THQ26" s="263"/>
      <c r="THR26" s="263"/>
      <c r="THS26" s="263"/>
      <c r="THT26" s="263"/>
      <c r="THU26" s="263"/>
      <c r="THV26" s="263"/>
      <c r="THW26" s="263"/>
      <c r="THX26" s="263"/>
      <c r="THY26" s="263"/>
      <c r="THZ26" s="263"/>
      <c r="TIA26" s="263"/>
      <c r="TIB26" s="263"/>
      <c r="TIC26" s="263"/>
      <c r="TID26" s="263"/>
      <c r="TIE26" s="263"/>
      <c r="TIF26" s="263"/>
      <c r="TIG26" s="263"/>
      <c r="TIH26" s="263"/>
      <c r="TII26" s="263"/>
      <c r="TIJ26" s="263"/>
      <c r="TIK26" s="263"/>
      <c r="TIL26" s="263"/>
      <c r="TIM26" s="263"/>
      <c r="TIN26" s="263"/>
      <c r="TIO26" s="263"/>
      <c r="TIP26" s="263"/>
      <c r="TIQ26" s="263"/>
      <c r="TIR26" s="263"/>
      <c r="TIS26" s="263"/>
      <c r="TIT26" s="263"/>
      <c r="TIU26" s="263"/>
      <c r="TIV26" s="263"/>
      <c r="TIW26" s="263"/>
      <c r="TIX26" s="263"/>
      <c r="TIY26" s="263"/>
      <c r="TIZ26" s="263"/>
      <c r="TJA26" s="263"/>
      <c r="TJB26" s="263"/>
      <c r="TJC26" s="263"/>
      <c r="TJD26" s="263"/>
      <c r="TJE26" s="263"/>
      <c r="TJF26" s="263"/>
      <c r="TJG26" s="263"/>
      <c r="TJH26" s="263"/>
      <c r="TJI26" s="263"/>
      <c r="TJJ26" s="263"/>
      <c r="TJK26" s="263"/>
      <c r="TJL26" s="263"/>
      <c r="TJM26" s="263"/>
      <c r="TJN26" s="263"/>
      <c r="TJO26" s="263"/>
      <c r="TJP26" s="263"/>
      <c r="TJQ26" s="263"/>
      <c r="TJR26" s="263"/>
      <c r="TJS26" s="263"/>
      <c r="TJT26" s="263"/>
      <c r="TJU26" s="263"/>
      <c r="TJV26" s="263"/>
      <c r="TJW26" s="263"/>
      <c r="TJX26" s="263"/>
      <c r="TJY26" s="263"/>
      <c r="TJZ26" s="263"/>
      <c r="TKA26" s="263"/>
      <c r="TKB26" s="263"/>
      <c r="TKC26" s="263"/>
      <c r="TKD26" s="263"/>
      <c r="TKE26" s="263"/>
      <c r="TKF26" s="263"/>
      <c r="TKG26" s="263"/>
      <c r="TKH26" s="263"/>
      <c r="TKI26" s="263"/>
      <c r="TKJ26" s="263"/>
      <c r="TKK26" s="263"/>
      <c r="TKL26" s="263"/>
      <c r="TKM26" s="263"/>
      <c r="TKN26" s="263"/>
      <c r="TKO26" s="263"/>
      <c r="TKP26" s="263"/>
      <c r="TKQ26" s="263"/>
      <c r="TKR26" s="263"/>
      <c r="TKS26" s="263"/>
      <c r="TKT26" s="263"/>
      <c r="TKU26" s="263"/>
      <c r="TKV26" s="263"/>
      <c r="TKW26" s="263"/>
      <c r="TKX26" s="263"/>
      <c r="TKY26" s="263"/>
      <c r="TKZ26" s="263"/>
      <c r="TLA26" s="263"/>
      <c r="TLB26" s="263"/>
      <c r="TLC26" s="263"/>
      <c r="TLD26" s="263"/>
      <c r="TLE26" s="263"/>
      <c r="TLF26" s="263"/>
      <c r="TLG26" s="263"/>
      <c r="TLH26" s="263"/>
      <c r="TLI26" s="263"/>
      <c r="TLJ26" s="263"/>
      <c r="TLK26" s="263"/>
      <c r="TLL26" s="263"/>
      <c r="TLM26" s="263"/>
      <c r="TLN26" s="263"/>
      <c r="TLO26" s="263"/>
      <c r="TLP26" s="263"/>
      <c r="TLQ26" s="263"/>
      <c r="TLR26" s="263"/>
      <c r="TLS26" s="263"/>
      <c r="TLT26" s="263"/>
      <c r="TLU26" s="263"/>
      <c r="TLV26" s="263"/>
      <c r="TLW26" s="263"/>
      <c r="TLX26" s="263"/>
      <c r="TLY26" s="263"/>
      <c r="TLZ26" s="263"/>
      <c r="TMA26" s="263"/>
      <c r="TMB26" s="263"/>
      <c r="TMC26" s="263"/>
      <c r="TMD26" s="263"/>
      <c r="TME26" s="263"/>
      <c r="TMF26" s="263"/>
      <c r="TMG26" s="263"/>
      <c r="TMH26" s="263"/>
      <c r="TMI26" s="263"/>
      <c r="TMJ26" s="263"/>
      <c r="TMK26" s="263"/>
      <c r="TML26" s="263"/>
      <c r="TMM26" s="263"/>
      <c r="TMN26" s="263"/>
      <c r="TMO26" s="263"/>
      <c r="TMP26" s="263"/>
      <c r="TMQ26" s="263"/>
      <c r="TMR26" s="263"/>
      <c r="TMS26" s="263"/>
      <c r="TMT26" s="263"/>
      <c r="TMU26" s="263"/>
      <c r="TMV26" s="263"/>
      <c r="TMW26" s="263"/>
      <c r="TMX26" s="263"/>
      <c r="TMY26" s="263"/>
      <c r="TMZ26" s="263"/>
      <c r="TNA26" s="263"/>
      <c r="TNB26" s="263"/>
      <c r="TNC26" s="263"/>
      <c r="TND26" s="263"/>
      <c r="TNE26" s="263"/>
      <c r="TNF26" s="263"/>
      <c r="TNG26" s="263"/>
      <c r="TNH26" s="263"/>
      <c r="TNI26" s="263"/>
      <c r="TNJ26" s="263"/>
      <c r="TNK26" s="263"/>
      <c r="TNL26" s="263"/>
      <c r="TNM26" s="263"/>
      <c r="TNN26" s="263"/>
      <c r="TNO26" s="263"/>
      <c r="TNP26" s="263"/>
      <c r="TNQ26" s="263"/>
      <c r="TNR26" s="263"/>
      <c r="TNS26" s="263"/>
      <c r="TNT26" s="263"/>
      <c r="TNU26" s="263"/>
      <c r="TNV26" s="263"/>
      <c r="TNW26" s="263"/>
      <c r="TNX26" s="263"/>
      <c r="TNY26" s="263"/>
      <c r="TNZ26" s="263"/>
      <c r="TOA26" s="263"/>
      <c r="TOB26" s="263"/>
      <c r="TOC26" s="263"/>
      <c r="TOD26" s="263"/>
      <c r="TOE26" s="263"/>
      <c r="TOF26" s="263"/>
      <c r="TOG26" s="263"/>
      <c r="TOH26" s="263"/>
      <c r="TOI26" s="263"/>
      <c r="TOJ26" s="263"/>
      <c r="TOK26" s="263"/>
      <c r="TOL26" s="263"/>
      <c r="TOM26" s="263"/>
      <c r="TON26" s="263"/>
      <c r="TOO26" s="263"/>
      <c r="TOP26" s="263"/>
      <c r="TOQ26" s="263"/>
      <c r="TOR26" s="263"/>
      <c r="TOS26" s="263"/>
      <c r="TOT26" s="263"/>
      <c r="TOU26" s="263"/>
      <c r="TOV26" s="263"/>
      <c r="TOW26" s="263"/>
      <c r="TOX26" s="263"/>
      <c r="TOY26" s="263"/>
      <c r="TOZ26" s="263"/>
      <c r="TPA26" s="263"/>
      <c r="TPB26" s="263"/>
      <c r="TPC26" s="263"/>
      <c r="TPD26" s="263"/>
      <c r="TPE26" s="263"/>
      <c r="TPF26" s="263"/>
      <c r="TPG26" s="263"/>
      <c r="TPH26" s="263"/>
      <c r="TPI26" s="263"/>
      <c r="TPJ26" s="263"/>
      <c r="TPK26" s="263"/>
      <c r="TPL26" s="263"/>
      <c r="TPM26" s="263"/>
      <c r="TPN26" s="263"/>
      <c r="TPO26" s="263"/>
      <c r="TPP26" s="263"/>
      <c r="TPQ26" s="263"/>
      <c r="TPR26" s="263"/>
      <c r="TPS26" s="263"/>
      <c r="TPT26" s="263"/>
      <c r="TPU26" s="263"/>
      <c r="TPV26" s="263"/>
      <c r="TPW26" s="263"/>
      <c r="TPX26" s="263"/>
      <c r="TPY26" s="263"/>
      <c r="TPZ26" s="263"/>
      <c r="TQA26" s="263"/>
      <c r="TQB26" s="263"/>
      <c r="TQC26" s="263"/>
      <c r="TQD26" s="263"/>
      <c r="TQE26" s="263"/>
      <c r="TQF26" s="263"/>
      <c r="TQG26" s="263"/>
      <c r="TQH26" s="263"/>
      <c r="TQI26" s="263"/>
      <c r="TQJ26" s="263"/>
      <c r="TQK26" s="263"/>
      <c r="TQL26" s="263"/>
      <c r="TQM26" s="263"/>
      <c r="TQN26" s="263"/>
      <c r="TQO26" s="263"/>
      <c r="TQP26" s="263"/>
      <c r="TQQ26" s="263"/>
      <c r="TQR26" s="263"/>
      <c r="TQS26" s="263"/>
      <c r="TQT26" s="263"/>
      <c r="TQU26" s="263"/>
      <c r="TQV26" s="263"/>
      <c r="TQW26" s="263"/>
      <c r="TQX26" s="263"/>
      <c r="TQY26" s="263"/>
      <c r="TQZ26" s="263"/>
      <c r="TRA26" s="263"/>
      <c r="TRB26" s="263"/>
      <c r="TRC26" s="263"/>
      <c r="TRD26" s="263"/>
      <c r="TRE26" s="263"/>
      <c r="TRF26" s="263"/>
      <c r="TRG26" s="263"/>
      <c r="TRH26" s="263"/>
      <c r="TRI26" s="263"/>
      <c r="TRJ26" s="263"/>
      <c r="TRK26" s="263"/>
      <c r="TRL26" s="263"/>
      <c r="TRM26" s="263"/>
      <c r="TRN26" s="263"/>
      <c r="TRO26" s="263"/>
      <c r="TRP26" s="263"/>
      <c r="TRQ26" s="263"/>
      <c r="TRR26" s="263"/>
      <c r="TRS26" s="263"/>
      <c r="TRT26" s="263"/>
      <c r="TRU26" s="263"/>
      <c r="TRV26" s="263"/>
      <c r="TRW26" s="263"/>
      <c r="TRX26" s="263"/>
      <c r="TRY26" s="263"/>
      <c r="TRZ26" s="263"/>
      <c r="TSA26" s="263"/>
      <c r="TSB26" s="263"/>
      <c r="TSC26" s="263"/>
      <c r="TSD26" s="263"/>
      <c r="TSE26" s="263"/>
      <c r="TSF26" s="263"/>
      <c r="TSG26" s="263"/>
      <c r="TSH26" s="263"/>
      <c r="TSI26" s="263"/>
      <c r="TSJ26" s="263"/>
      <c r="TSK26" s="263"/>
      <c r="TSL26" s="263"/>
      <c r="TSM26" s="263"/>
      <c r="TSN26" s="263"/>
      <c r="TSO26" s="263"/>
      <c r="TSP26" s="263"/>
      <c r="TSQ26" s="263"/>
      <c r="TSR26" s="263"/>
      <c r="TSS26" s="263"/>
      <c r="TST26" s="263"/>
      <c r="TSU26" s="263"/>
      <c r="TSV26" s="263"/>
      <c r="TSW26" s="263"/>
      <c r="TSX26" s="263"/>
      <c r="TSY26" s="263"/>
      <c r="TSZ26" s="263"/>
      <c r="TTA26" s="263"/>
      <c r="TTB26" s="263"/>
      <c r="TTC26" s="263"/>
      <c r="TTD26" s="263"/>
      <c r="TTE26" s="263"/>
      <c r="TTF26" s="263"/>
      <c r="TTG26" s="263"/>
      <c r="TTH26" s="263"/>
      <c r="TTI26" s="263"/>
      <c r="TTJ26" s="263"/>
      <c r="TTK26" s="263"/>
      <c r="TTL26" s="263"/>
      <c r="TTM26" s="263"/>
      <c r="TTN26" s="263"/>
      <c r="TTO26" s="263"/>
      <c r="TTP26" s="263"/>
      <c r="TTQ26" s="263"/>
      <c r="TTR26" s="263"/>
      <c r="TTS26" s="263"/>
      <c r="TTT26" s="263"/>
      <c r="TTU26" s="263"/>
      <c r="TTV26" s="263"/>
      <c r="TTW26" s="263"/>
      <c r="TTX26" s="263"/>
      <c r="TTY26" s="263"/>
      <c r="TTZ26" s="263"/>
      <c r="TUA26" s="263"/>
      <c r="TUB26" s="263"/>
      <c r="TUC26" s="263"/>
      <c r="TUD26" s="263"/>
      <c r="TUE26" s="263"/>
      <c r="TUF26" s="263"/>
      <c r="TUG26" s="263"/>
      <c r="TUH26" s="263"/>
      <c r="TUI26" s="263"/>
      <c r="TUJ26" s="263"/>
      <c r="TUK26" s="263"/>
      <c r="TUL26" s="263"/>
      <c r="TUM26" s="263"/>
      <c r="TUN26" s="263"/>
      <c r="TUO26" s="263"/>
      <c r="TUP26" s="263"/>
      <c r="TUQ26" s="263"/>
      <c r="TUR26" s="263"/>
      <c r="TUS26" s="263"/>
      <c r="TUT26" s="263"/>
      <c r="TUU26" s="263"/>
      <c r="TUV26" s="263"/>
      <c r="TUW26" s="263"/>
      <c r="TUX26" s="263"/>
      <c r="TUY26" s="263"/>
      <c r="TUZ26" s="263"/>
      <c r="TVA26" s="263"/>
      <c r="TVB26" s="263"/>
      <c r="TVC26" s="263"/>
      <c r="TVD26" s="263"/>
      <c r="TVE26" s="263"/>
      <c r="TVF26" s="263"/>
      <c r="TVG26" s="263"/>
      <c r="TVH26" s="263"/>
      <c r="TVI26" s="263"/>
      <c r="TVJ26" s="263"/>
      <c r="TVK26" s="263"/>
      <c r="TVL26" s="263"/>
      <c r="TVM26" s="263"/>
      <c r="TVN26" s="263"/>
      <c r="TVO26" s="263"/>
      <c r="TVP26" s="263"/>
      <c r="TVQ26" s="263"/>
      <c r="TVR26" s="263"/>
      <c r="TVS26" s="263"/>
      <c r="TVT26" s="263"/>
      <c r="TVU26" s="263"/>
      <c r="TVV26" s="263"/>
      <c r="TVW26" s="263"/>
      <c r="TVX26" s="263"/>
      <c r="TVY26" s="263"/>
      <c r="TVZ26" s="263"/>
      <c r="TWA26" s="263"/>
      <c r="TWB26" s="263"/>
      <c r="TWC26" s="263"/>
      <c r="TWD26" s="263"/>
      <c r="TWE26" s="263"/>
      <c r="TWF26" s="263"/>
      <c r="TWG26" s="263"/>
      <c r="TWH26" s="263"/>
      <c r="TWI26" s="263"/>
      <c r="TWJ26" s="263"/>
      <c r="TWK26" s="263"/>
      <c r="TWL26" s="263"/>
      <c r="TWM26" s="263"/>
      <c r="TWN26" s="263"/>
      <c r="TWO26" s="263"/>
      <c r="TWP26" s="263"/>
      <c r="TWQ26" s="263"/>
      <c r="TWR26" s="263"/>
      <c r="TWS26" s="263"/>
      <c r="TWT26" s="263"/>
      <c r="TWU26" s="263"/>
      <c r="TWV26" s="263"/>
      <c r="TWW26" s="263"/>
      <c r="TWX26" s="263"/>
      <c r="TWY26" s="263"/>
      <c r="TWZ26" s="263"/>
      <c r="TXA26" s="263"/>
      <c r="TXB26" s="263"/>
      <c r="TXC26" s="263"/>
      <c r="TXD26" s="263"/>
      <c r="TXE26" s="263"/>
      <c r="TXF26" s="263"/>
      <c r="TXG26" s="263"/>
      <c r="TXH26" s="263"/>
      <c r="TXI26" s="263"/>
      <c r="TXJ26" s="263"/>
      <c r="TXK26" s="263"/>
      <c r="TXL26" s="263"/>
      <c r="TXM26" s="263"/>
      <c r="TXN26" s="263"/>
      <c r="TXO26" s="263"/>
      <c r="TXP26" s="263"/>
      <c r="TXQ26" s="263"/>
      <c r="TXR26" s="263"/>
      <c r="TXS26" s="263"/>
      <c r="TXT26" s="263"/>
      <c r="TXU26" s="263"/>
      <c r="TXV26" s="263"/>
      <c r="TXW26" s="263"/>
      <c r="TXX26" s="263"/>
      <c r="TXY26" s="263"/>
      <c r="TXZ26" s="263"/>
      <c r="TYA26" s="263"/>
      <c r="TYB26" s="263"/>
      <c r="TYC26" s="263"/>
      <c r="TYD26" s="263"/>
      <c r="TYE26" s="263"/>
      <c r="TYF26" s="263"/>
      <c r="TYG26" s="263"/>
      <c r="TYH26" s="263"/>
      <c r="TYI26" s="263"/>
      <c r="TYJ26" s="263"/>
      <c r="TYK26" s="263"/>
      <c r="TYL26" s="263"/>
      <c r="TYM26" s="263"/>
      <c r="TYN26" s="263"/>
      <c r="TYO26" s="263"/>
      <c r="TYP26" s="263"/>
      <c r="TYQ26" s="263"/>
      <c r="TYR26" s="263"/>
      <c r="TYS26" s="263"/>
      <c r="TYT26" s="263"/>
      <c r="TYU26" s="263"/>
      <c r="TYV26" s="263"/>
      <c r="TYW26" s="263"/>
      <c r="TYX26" s="263"/>
      <c r="TYY26" s="263"/>
      <c r="TYZ26" s="263"/>
      <c r="TZA26" s="263"/>
      <c r="TZB26" s="263"/>
      <c r="TZC26" s="263"/>
      <c r="TZD26" s="263"/>
      <c r="TZE26" s="263"/>
      <c r="TZF26" s="263"/>
      <c r="TZG26" s="263"/>
      <c r="TZH26" s="263"/>
      <c r="TZI26" s="263"/>
      <c r="TZJ26" s="263"/>
      <c r="TZK26" s="263"/>
      <c r="TZL26" s="263"/>
      <c r="TZM26" s="263"/>
      <c r="TZN26" s="263"/>
      <c r="TZO26" s="263"/>
      <c r="TZP26" s="263"/>
      <c r="TZQ26" s="263"/>
      <c r="TZR26" s="263"/>
      <c r="TZS26" s="263"/>
      <c r="TZT26" s="263"/>
      <c r="TZU26" s="263"/>
      <c r="TZV26" s="263"/>
      <c r="TZW26" s="263"/>
      <c r="TZX26" s="263"/>
      <c r="TZY26" s="263"/>
      <c r="TZZ26" s="263"/>
      <c r="UAA26" s="263"/>
      <c r="UAB26" s="263"/>
      <c r="UAC26" s="263"/>
      <c r="UAD26" s="263"/>
      <c r="UAE26" s="263"/>
      <c r="UAF26" s="263"/>
      <c r="UAG26" s="263"/>
      <c r="UAH26" s="263"/>
      <c r="UAI26" s="263"/>
      <c r="UAJ26" s="263"/>
      <c r="UAK26" s="263"/>
      <c r="UAL26" s="263"/>
      <c r="UAM26" s="263"/>
      <c r="UAN26" s="263"/>
      <c r="UAO26" s="263"/>
      <c r="UAP26" s="263"/>
      <c r="UAQ26" s="263"/>
      <c r="UAR26" s="263"/>
      <c r="UAS26" s="263"/>
      <c r="UAT26" s="263"/>
      <c r="UAU26" s="263"/>
      <c r="UAV26" s="263"/>
      <c r="UAW26" s="263"/>
      <c r="UAX26" s="263"/>
      <c r="UAY26" s="263"/>
      <c r="UAZ26" s="263"/>
      <c r="UBA26" s="263"/>
      <c r="UBB26" s="263"/>
      <c r="UBC26" s="263"/>
      <c r="UBD26" s="263"/>
      <c r="UBE26" s="263"/>
      <c r="UBF26" s="263"/>
      <c r="UBG26" s="263"/>
      <c r="UBH26" s="263"/>
      <c r="UBI26" s="263"/>
      <c r="UBJ26" s="263"/>
      <c r="UBK26" s="263"/>
      <c r="UBL26" s="263"/>
      <c r="UBM26" s="263"/>
      <c r="UBN26" s="263"/>
      <c r="UBO26" s="263"/>
      <c r="UBP26" s="263"/>
      <c r="UBQ26" s="263"/>
      <c r="UBR26" s="263"/>
      <c r="UBS26" s="263"/>
      <c r="UBT26" s="263"/>
      <c r="UBU26" s="263"/>
      <c r="UBV26" s="263"/>
      <c r="UBW26" s="263"/>
      <c r="UBX26" s="263"/>
      <c r="UBY26" s="263"/>
      <c r="UBZ26" s="263"/>
      <c r="UCA26" s="263"/>
      <c r="UCB26" s="263"/>
      <c r="UCC26" s="263"/>
      <c r="UCD26" s="263"/>
      <c r="UCE26" s="263"/>
      <c r="UCF26" s="263"/>
      <c r="UCG26" s="263"/>
      <c r="UCH26" s="263"/>
      <c r="UCI26" s="263"/>
      <c r="UCJ26" s="263"/>
      <c r="UCK26" s="263"/>
      <c r="UCL26" s="263"/>
      <c r="UCM26" s="263"/>
      <c r="UCN26" s="263"/>
      <c r="UCO26" s="263"/>
      <c r="UCP26" s="263"/>
      <c r="UCQ26" s="263"/>
      <c r="UCR26" s="263"/>
      <c r="UCS26" s="263"/>
      <c r="UCT26" s="263"/>
      <c r="UCU26" s="263"/>
      <c r="UCV26" s="263"/>
      <c r="UCW26" s="263"/>
      <c r="UCX26" s="263"/>
      <c r="UCY26" s="263"/>
      <c r="UCZ26" s="263"/>
      <c r="UDA26" s="263"/>
      <c r="UDB26" s="263"/>
      <c r="UDC26" s="263"/>
      <c r="UDD26" s="263"/>
      <c r="UDE26" s="263"/>
      <c r="UDF26" s="263"/>
      <c r="UDG26" s="263"/>
      <c r="UDH26" s="263"/>
      <c r="UDI26" s="263"/>
      <c r="UDJ26" s="263"/>
      <c r="UDK26" s="263"/>
      <c r="UDL26" s="263"/>
      <c r="UDM26" s="263"/>
      <c r="UDN26" s="263"/>
      <c r="UDO26" s="263"/>
      <c r="UDP26" s="263"/>
      <c r="UDQ26" s="263"/>
      <c r="UDR26" s="263"/>
      <c r="UDS26" s="263"/>
      <c r="UDT26" s="263"/>
      <c r="UDU26" s="263"/>
      <c r="UDV26" s="263"/>
      <c r="UDW26" s="263"/>
      <c r="UDX26" s="263"/>
      <c r="UDY26" s="263"/>
      <c r="UDZ26" s="263"/>
      <c r="UEA26" s="263"/>
      <c r="UEB26" s="263"/>
      <c r="UEC26" s="263"/>
      <c r="UED26" s="263"/>
      <c r="UEE26" s="263"/>
      <c r="UEF26" s="263"/>
      <c r="UEG26" s="263"/>
      <c r="UEH26" s="263"/>
      <c r="UEI26" s="263"/>
      <c r="UEJ26" s="263"/>
      <c r="UEK26" s="263"/>
      <c r="UEL26" s="263"/>
      <c r="UEM26" s="263"/>
      <c r="UEN26" s="263"/>
      <c r="UEO26" s="263"/>
      <c r="UEP26" s="263"/>
      <c r="UEQ26" s="263"/>
      <c r="UER26" s="263"/>
      <c r="UES26" s="263"/>
      <c r="UET26" s="263"/>
      <c r="UEU26" s="263"/>
      <c r="UEV26" s="263"/>
      <c r="UEW26" s="263"/>
      <c r="UEX26" s="263"/>
      <c r="UEY26" s="263"/>
      <c r="UEZ26" s="263"/>
      <c r="UFA26" s="263"/>
      <c r="UFB26" s="263"/>
      <c r="UFC26" s="263"/>
      <c r="UFD26" s="263"/>
      <c r="UFE26" s="263"/>
      <c r="UFF26" s="263"/>
      <c r="UFG26" s="263"/>
      <c r="UFH26" s="263"/>
      <c r="UFI26" s="263"/>
      <c r="UFJ26" s="263"/>
      <c r="UFK26" s="263"/>
      <c r="UFL26" s="263"/>
      <c r="UFM26" s="263"/>
      <c r="UFN26" s="263"/>
      <c r="UFO26" s="263"/>
      <c r="UFP26" s="263"/>
      <c r="UFQ26" s="263"/>
      <c r="UFR26" s="263"/>
      <c r="UFS26" s="263"/>
      <c r="UFT26" s="263"/>
      <c r="UFU26" s="263"/>
      <c r="UFV26" s="263"/>
      <c r="UFW26" s="263"/>
      <c r="UFX26" s="263"/>
      <c r="UFY26" s="263"/>
      <c r="UFZ26" s="263"/>
      <c r="UGA26" s="263"/>
      <c r="UGB26" s="263"/>
      <c r="UGC26" s="263"/>
      <c r="UGD26" s="263"/>
      <c r="UGE26" s="263"/>
      <c r="UGF26" s="263"/>
      <c r="UGG26" s="263"/>
      <c r="UGH26" s="263"/>
      <c r="UGI26" s="263"/>
      <c r="UGJ26" s="263"/>
      <c r="UGK26" s="263"/>
      <c r="UGL26" s="263"/>
      <c r="UGM26" s="263"/>
      <c r="UGN26" s="263"/>
      <c r="UGO26" s="263"/>
      <c r="UGP26" s="263"/>
      <c r="UGQ26" s="263"/>
      <c r="UGR26" s="263"/>
      <c r="UGS26" s="263"/>
      <c r="UGT26" s="263"/>
      <c r="UGU26" s="263"/>
      <c r="UGV26" s="263"/>
      <c r="UGW26" s="263"/>
      <c r="UGX26" s="263"/>
      <c r="UGY26" s="263"/>
      <c r="UGZ26" s="263"/>
      <c r="UHA26" s="263"/>
      <c r="UHB26" s="263"/>
      <c r="UHC26" s="263"/>
      <c r="UHD26" s="263"/>
      <c r="UHE26" s="263"/>
      <c r="UHF26" s="263"/>
      <c r="UHG26" s="263"/>
      <c r="UHH26" s="263"/>
      <c r="UHI26" s="263"/>
      <c r="UHJ26" s="263"/>
      <c r="UHK26" s="263"/>
      <c r="UHL26" s="263"/>
      <c r="UHM26" s="263"/>
      <c r="UHN26" s="263"/>
      <c r="UHO26" s="263"/>
      <c r="UHP26" s="263"/>
      <c r="UHQ26" s="263"/>
      <c r="UHR26" s="263"/>
      <c r="UHS26" s="263"/>
      <c r="UHT26" s="263"/>
      <c r="UHU26" s="263"/>
      <c r="UHV26" s="263"/>
      <c r="UHW26" s="263"/>
      <c r="UHX26" s="263"/>
      <c r="UHY26" s="263"/>
      <c r="UHZ26" s="263"/>
      <c r="UIA26" s="263"/>
      <c r="UIB26" s="263"/>
      <c r="UIC26" s="263"/>
      <c r="UID26" s="263"/>
      <c r="UIE26" s="263"/>
      <c r="UIF26" s="263"/>
      <c r="UIG26" s="263"/>
      <c r="UIH26" s="263"/>
      <c r="UII26" s="263"/>
      <c r="UIJ26" s="263"/>
      <c r="UIK26" s="263"/>
      <c r="UIL26" s="263"/>
      <c r="UIM26" s="263"/>
      <c r="UIN26" s="263"/>
      <c r="UIO26" s="263"/>
      <c r="UIP26" s="263"/>
      <c r="UIQ26" s="263"/>
      <c r="UIR26" s="263"/>
      <c r="UIS26" s="263"/>
      <c r="UIT26" s="263"/>
      <c r="UIU26" s="263"/>
      <c r="UIV26" s="263"/>
      <c r="UIW26" s="263"/>
      <c r="UIX26" s="263"/>
      <c r="UIY26" s="263"/>
      <c r="UIZ26" s="263"/>
      <c r="UJA26" s="263"/>
      <c r="UJB26" s="263"/>
      <c r="UJC26" s="263"/>
      <c r="UJD26" s="263"/>
      <c r="UJE26" s="263"/>
      <c r="UJF26" s="263"/>
      <c r="UJG26" s="263"/>
      <c r="UJH26" s="263"/>
      <c r="UJI26" s="263"/>
      <c r="UJJ26" s="263"/>
      <c r="UJK26" s="263"/>
      <c r="UJL26" s="263"/>
      <c r="UJM26" s="263"/>
      <c r="UJN26" s="263"/>
      <c r="UJO26" s="263"/>
      <c r="UJP26" s="263"/>
      <c r="UJQ26" s="263"/>
      <c r="UJR26" s="263"/>
      <c r="UJS26" s="263"/>
      <c r="UJT26" s="263"/>
      <c r="UJU26" s="263"/>
      <c r="UJV26" s="263"/>
      <c r="UJW26" s="263"/>
      <c r="UJX26" s="263"/>
      <c r="UJY26" s="263"/>
      <c r="UJZ26" s="263"/>
      <c r="UKA26" s="263"/>
      <c r="UKB26" s="263"/>
      <c r="UKC26" s="263"/>
      <c r="UKD26" s="263"/>
      <c r="UKE26" s="263"/>
      <c r="UKF26" s="263"/>
      <c r="UKG26" s="263"/>
      <c r="UKH26" s="263"/>
      <c r="UKI26" s="263"/>
      <c r="UKJ26" s="263"/>
      <c r="UKK26" s="263"/>
      <c r="UKL26" s="263"/>
      <c r="UKM26" s="263"/>
      <c r="UKN26" s="263"/>
      <c r="UKO26" s="263"/>
      <c r="UKP26" s="263"/>
      <c r="UKQ26" s="263"/>
      <c r="UKR26" s="263"/>
      <c r="UKS26" s="263"/>
      <c r="UKT26" s="263"/>
      <c r="UKU26" s="263"/>
      <c r="UKV26" s="263"/>
      <c r="UKW26" s="263"/>
      <c r="UKX26" s="263"/>
      <c r="UKY26" s="263"/>
      <c r="UKZ26" s="263"/>
      <c r="ULA26" s="263"/>
      <c r="ULB26" s="263"/>
      <c r="ULC26" s="263"/>
      <c r="ULD26" s="263"/>
      <c r="ULE26" s="263"/>
      <c r="ULF26" s="263"/>
      <c r="ULG26" s="263"/>
      <c r="ULH26" s="263"/>
      <c r="ULI26" s="263"/>
      <c r="ULJ26" s="263"/>
      <c r="ULK26" s="263"/>
      <c r="ULL26" s="263"/>
      <c r="ULM26" s="263"/>
      <c r="ULN26" s="263"/>
      <c r="ULO26" s="263"/>
      <c r="ULP26" s="263"/>
      <c r="ULQ26" s="263"/>
      <c r="ULR26" s="263"/>
      <c r="ULS26" s="263"/>
      <c r="ULT26" s="263"/>
      <c r="ULU26" s="263"/>
      <c r="ULV26" s="263"/>
      <c r="ULW26" s="263"/>
      <c r="ULX26" s="263"/>
      <c r="ULY26" s="263"/>
      <c r="ULZ26" s="263"/>
      <c r="UMA26" s="263"/>
      <c r="UMB26" s="263"/>
      <c r="UMC26" s="263"/>
      <c r="UMD26" s="263"/>
      <c r="UME26" s="263"/>
      <c r="UMF26" s="263"/>
      <c r="UMG26" s="263"/>
      <c r="UMH26" s="263"/>
      <c r="UMI26" s="263"/>
      <c r="UMJ26" s="263"/>
      <c r="UMK26" s="263"/>
      <c r="UML26" s="263"/>
      <c r="UMM26" s="263"/>
      <c r="UMN26" s="263"/>
      <c r="UMO26" s="263"/>
      <c r="UMP26" s="263"/>
      <c r="UMQ26" s="263"/>
      <c r="UMR26" s="263"/>
      <c r="UMS26" s="263"/>
      <c r="UMT26" s="263"/>
      <c r="UMU26" s="263"/>
      <c r="UMV26" s="263"/>
      <c r="UMW26" s="263"/>
      <c r="UMX26" s="263"/>
      <c r="UMY26" s="263"/>
      <c r="UMZ26" s="263"/>
      <c r="UNA26" s="263"/>
      <c r="UNB26" s="263"/>
      <c r="UNC26" s="263"/>
      <c r="UND26" s="263"/>
      <c r="UNE26" s="263"/>
      <c r="UNF26" s="263"/>
      <c r="UNG26" s="263"/>
      <c r="UNH26" s="263"/>
      <c r="UNI26" s="263"/>
      <c r="UNJ26" s="263"/>
      <c r="UNK26" s="263"/>
      <c r="UNL26" s="263"/>
      <c r="UNM26" s="263"/>
      <c r="UNN26" s="263"/>
      <c r="UNO26" s="263"/>
      <c r="UNP26" s="263"/>
      <c r="UNQ26" s="263"/>
      <c r="UNR26" s="263"/>
      <c r="UNS26" s="263"/>
      <c r="UNT26" s="263"/>
      <c r="UNU26" s="263"/>
      <c r="UNV26" s="263"/>
      <c r="UNW26" s="263"/>
      <c r="UNX26" s="263"/>
      <c r="UNY26" s="263"/>
      <c r="UNZ26" s="263"/>
      <c r="UOA26" s="263"/>
      <c r="UOB26" s="263"/>
      <c r="UOC26" s="263"/>
      <c r="UOD26" s="263"/>
      <c r="UOE26" s="263"/>
      <c r="UOF26" s="263"/>
      <c r="UOG26" s="263"/>
      <c r="UOH26" s="263"/>
      <c r="UOI26" s="263"/>
      <c r="UOJ26" s="263"/>
      <c r="UOK26" s="263"/>
      <c r="UOL26" s="263"/>
      <c r="UOM26" s="263"/>
      <c r="UON26" s="263"/>
      <c r="UOO26" s="263"/>
      <c r="UOP26" s="263"/>
      <c r="UOQ26" s="263"/>
      <c r="UOR26" s="263"/>
      <c r="UOS26" s="263"/>
      <c r="UOT26" s="263"/>
      <c r="UOU26" s="263"/>
      <c r="UOV26" s="263"/>
      <c r="UOW26" s="263"/>
      <c r="UOX26" s="263"/>
      <c r="UOY26" s="263"/>
      <c r="UOZ26" s="263"/>
      <c r="UPA26" s="263"/>
      <c r="UPB26" s="263"/>
      <c r="UPC26" s="263"/>
      <c r="UPD26" s="263"/>
      <c r="UPE26" s="263"/>
      <c r="UPF26" s="263"/>
      <c r="UPG26" s="263"/>
      <c r="UPH26" s="263"/>
      <c r="UPI26" s="263"/>
      <c r="UPJ26" s="263"/>
      <c r="UPK26" s="263"/>
      <c r="UPL26" s="263"/>
      <c r="UPM26" s="263"/>
      <c r="UPN26" s="263"/>
      <c r="UPO26" s="263"/>
      <c r="UPP26" s="263"/>
      <c r="UPQ26" s="263"/>
      <c r="UPR26" s="263"/>
      <c r="UPS26" s="263"/>
      <c r="UPT26" s="263"/>
      <c r="UPU26" s="263"/>
      <c r="UPV26" s="263"/>
      <c r="UPW26" s="263"/>
      <c r="UPX26" s="263"/>
      <c r="UPY26" s="263"/>
      <c r="UPZ26" s="263"/>
      <c r="UQA26" s="263"/>
      <c r="UQB26" s="263"/>
      <c r="UQC26" s="263"/>
      <c r="UQD26" s="263"/>
      <c r="UQE26" s="263"/>
      <c r="UQF26" s="263"/>
      <c r="UQG26" s="263"/>
      <c r="UQH26" s="263"/>
      <c r="UQI26" s="263"/>
      <c r="UQJ26" s="263"/>
      <c r="UQK26" s="263"/>
      <c r="UQL26" s="263"/>
      <c r="UQM26" s="263"/>
      <c r="UQN26" s="263"/>
      <c r="UQO26" s="263"/>
      <c r="UQP26" s="263"/>
      <c r="UQQ26" s="263"/>
      <c r="UQR26" s="263"/>
      <c r="UQS26" s="263"/>
      <c r="UQT26" s="263"/>
      <c r="UQU26" s="263"/>
      <c r="UQV26" s="263"/>
      <c r="UQW26" s="263"/>
      <c r="UQX26" s="263"/>
      <c r="UQY26" s="263"/>
      <c r="UQZ26" s="263"/>
      <c r="URA26" s="263"/>
      <c r="URB26" s="263"/>
      <c r="URC26" s="263"/>
      <c r="URD26" s="263"/>
      <c r="URE26" s="263"/>
      <c r="URF26" s="263"/>
      <c r="URG26" s="263"/>
      <c r="URH26" s="263"/>
      <c r="URI26" s="263"/>
      <c r="URJ26" s="263"/>
      <c r="URK26" s="263"/>
      <c r="URL26" s="263"/>
      <c r="URM26" s="263"/>
      <c r="URN26" s="263"/>
      <c r="URO26" s="263"/>
      <c r="URP26" s="263"/>
      <c r="URQ26" s="263"/>
      <c r="URR26" s="263"/>
      <c r="URS26" s="263"/>
      <c r="URT26" s="263"/>
      <c r="URU26" s="263"/>
      <c r="URV26" s="263"/>
      <c r="URW26" s="263"/>
      <c r="URX26" s="263"/>
      <c r="URY26" s="263"/>
      <c r="URZ26" s="263"/>
      <c r="USA26" s="263"/>
      <c r="USB26" s="263"/>
      <c r="USC26" s="263"/>
      <c r="USD26" s="263"/>
      <c r="USE26" s="263"/>
      <c r="USF26" s="263"/>
      <c r="USG26" s="263"/>
      <c r="USH26" s="263"/>
      <c r="USI26" s="263"/>
      <c r="USJ26" s="263"/>
      <c r="USK26" s="263"/>
      <c r="USL26" s="263"/>
      <c r="USM26" s="263"/>
      <c r="USN26" s="263"/>
      <c r="USO26" s="263"/>
      <c r="USP26" s="263"/>
      <c r="USQ26" s="263"/>
      <c r="USR26" s="263"/>
      <c r="USS26" s="263"/>
      <c r="UST26" s="263"/>
      <c r="USU26" s="263"/>
      <c r="USV26" s="263"/>
      <c r="USW26" s="263"/>
      <c r="USX26" s="263"/>
      <c r="USY26" s="263"/>
      <c r="USZ26" s="263"/>
      <c r="UTA26" s="263"/>
      <c r="UTB26" s="263"/>
      <c r="UTC26" s="263"/>
      <c r="UTD26" s="263"/>
      <c r="UTE26" s="263"/>
      <c r="UTF26" s="263"/>
      <c r="UTG26" s="263"/>
      <c r="UTH26" s="263"/>
      <c r="UTI26" s="263"/>
      <c r="UTJ26" s="263"/>
      <c r="UTK26" s="263"/>
      <c r="UTL26" s="263"/>
      <c r="UTM26" s="263"/>
      <c r="UTN26" s="263"/>
      <c r="UTO26" s="263"/>
      <c r="UTP26" s="263"/>
      <c r="UTQ26" s="263"/>
      <c r="UTR26" s="263"/>
      <c r="UTS26" s="263"/>
      <c r="UTT26" s="263"/>
      <c r="UTU26" s="263"/>
      <c r="UTV26" s="263"/>
      <c r="UTW26" s="263"/>
      <c r="UTX26" s="263"/>
      <c r="UTY26" s="263"/>
      <c r="UTZ26" s="263"/>
      <c r="UUA26" s="263"/>
      <c r="UUB26" s="263"/>
      <c r="UUC26" s="263"/>
      <c r="UUD26" s="263"/>
      <c r="UUE26" s="263"/>
      <c r="UUF26" s="263"/>
      <c r="UUG26" s="263"/>
      <c r="UUH26" s="263"/>
      <c r="UUI26" s="263"/>
      <c r="UUJ26" s="263"/>
      <c r="UUK26" s="263"/>
      <c r="UUL26" s="263"/>
      <c r="UUM26" s="263"/>
      <c r="UUN26" s="263"/>
      <c r="UUO26" s="263"/>
      <c r="UUP26" s="263"/>
      <c r="UUQ26" s="263"/>
      <c r="UUR26" s="263"/>
      <c r="UUS26" s="263"/>
      <c r="UUT26" s="263"/>
      <c r="UUU26" s="263"/>
      <c r="UUV26" s="263"/>
      <c r="UUW26" s="263"/>
      <c r="UUX26" s="263"/>
      <c r="UUY26" s="263"/>
      <c r="UUZ26" s="263"/>
      <c r="UVA26" s="263"/>
      <c r="UVB26" s="263"/>
      <c r="UVC26" s="263"/>
      <c r="UVD26" s="263"/>
      <c r="UVE26" s="263"/>
      <c r="UVF26" s="263"/>
      <c r="UVG26" s="263"/>
      <c r="UVH26" s="263"/>
      <c r="UVI26" s="263"/>
      <c r="UVJ26" s="263"/>
      <c r="UVK26" s="263"/>
      <c r="UVL26" s="263"/>
      <c r="UVM26" s="263"/>
      <c r="UVN26" s="263"/>
      <c r="UVO26" s="263"/>
      <c r="UVP26" s="263"/>
      <c r="UVQ26" s="263"/>
      <c r="UVR26" s="263"/>
      <c r="UVS26" s="263"/>
      <c r="UVT26" s="263"/>
      <c r="UVU26" s="263"/>
      <c r="UVV26" s="263"/>
      <c r="UVW26" s="263"/>
      <c r="UVX26" s="263"/>
      <c r="UVY26" s="263"/>
      <c r="UVZ26" s="263"/>
      <c r="UWA26" s="263"/>
      <c r="UWB26" s="263"/>
      <c r="UWC26" s="263"/>
      <c r="UWD26" s="263"/>
      <c r="UWE26" s="263"/>
      <c r="UWF26" s="263"/>
      <c r="UWG26" s="263"/>
      <c r="UWH26" s="263"/>
      <c r="UWI26" s="263"/>
      <c r="UWJ26" s="263"/>
      <c r="UWK26" s="263"/>
      <c r="UWL26" s="263"/>
      <c r="UWM26" s="263"/>
      <c r="UWN26" s="263"/>
      <c r="UWO26" s="263"/>
      <c r="UWP26" s="263"/>
      <c r="UWQ26" s="263"/>
      <c r="UWR26" s="263"/>
      <c r="UWS26" s="263"/>
      <c r="UWT26" s="263"/>
      <c r="UWU26" s="263"/>
      <c r="UWV26" s="263"/>
      <c r="UWW26" s="263"/>
      <c r="UWX26" s="263"/>
      <c r="UWY26" s="263"/>
      <c r="UWZ26" s="263"/>
      <c r="UXA26" s="263"/>
      <c r="UXB26" s="263"/>
      <c r="UXC26" s="263"/>
      <c r="UXD26" s="263"/>
      <c r="UXE26" s="263"/>
      <c r="UXF26" s="263"/>
      <c r="UXG26" s="263"/>
      <c r="UXH26" s="263"/>
      <c r="UXI26" s="263"/>
      <c r="UXJ26" s="263"/>
      <c r="UXK26" s="263"/>
      <c r="UXL26" s="263"/>
      <c r="UXM26" s="263"/>
      <c r="UXN26" s="263"/>
      <c r="UXO26" s="263"/>
      <c r="UXP26" s="263"/>
      <c r="UXQ26" s="263"/>
      <c r="UXR26" s="263"/>
      <c r="UXS26" s="263"/>
      <c r="UXT26" s="263"/>
      <c r="UXU26" s="263"/>
      <c r="UXV26" s="263"/>
      <c r="UXW26" s="263"/>
      <c r="UXX26" s="263"/>
      <c r="UXY26" s="263"/>
      <c r="UXZ26" s="263"/>
      <c r="UYA26" s="263"/>
      <c r="UYB26" s="263"/>
      <c r="UYC26" s="263"/>
      <c r="UYD26" s="263"/>
      <c r="UYE26" s="263"/>
      <c r="UYF26" s="263"/>
      <c r="UYG26" s="263"/>
      <c r="UYH26" s="263"/>
      <c r="UYI26" s="263"/>
      <c r="UYJ26" s="263"/>
      <c r="UYK26" s="263"/>
      <c r="UYL26" s="263"/>
      <c r="UYM26" s="263"/>
      <c r="UYN26" s="263"/>
      <c r="UYO26" s="263"/>
      <c r="UYP26" s="263"/>
      <c r="UYQ26" s="263"/>
      <c r="UYR26" s="263"/>
      <c r="UYS26" s="263"/>
      <c r="UYT26" s="263"/>
      <c r="UYU26" s="263"/>
      <c r="UYV26" s="263"/>
      <c r="UYW26" s="263"/>
      <c r="UYX26" s="263"/>
      <c r="UYY26" s="263"/>
      <c r="UYZ26" s="263"/>
      <c r="UZA26" s="263"/>
      <c r="UZB26" s="263"/>
      <c r="UZC26" s="263"/>
      <c r="UZD26" s="263"/>
      <c r="UZE26" s="263"/>
      <c r="UZF26" s="263"/>
      <c r="UZG26" s="263"/>
      <c r="UZH26" s="263"/>
      <c r="UZI26" s="263"/>
      <c r="UZJ26" s="263"/>
      <c r="UZK26" s="263"/>
      <c r="UZL26" s="263"/>
      <c r="UZM26" s="263"/>
      <c r="UZN26" s="263"/>
      <c r="UZO26" s="263"/>
      <c r="UZP26" s="263"/>
      <c r="UZQ26" s="263"/>
      <c r="UZR26" s="263"/>
      <c r="UZS26" s="263"/>
      <c r="UZT26" s="263"/>
      <c r="UZU26" s="263"/>
      <c r="UZV26" s="263"/>
      <c r="UZW26" s="263"/>
      <c r="UZX26" s="263"/>
      <c r="UZY26" s="263"/>
      <c r="UZZ26" s="263"/>
      <c r="VAA26" s="263"/>
      <c r="VAB26" s="263"/>
      <c r="VAC26" s="263"/>
      <c r="VAD26" s="263"/>
      <c r="VAE26" s="263"/>
      <c r="VAF26" s="263"/>
      <c r="VAG26" s="263"/>
      <c r="VAH26" s="263"/>
      <c r="VAI26" s="263"/>
      <c r="VAJ26" s="263"/>
      <c r="VAK26" s="263"/>
      <c r="VAL26" s="263"/>
      <c r="VAM26" s="263"/>
      <c r="VAN26" s="263"/>
      <c r="VAO26" s="263"/>
      <c r="VAP26" s="263"/>
      <c r="VAQ26" s="263"/>
      <c r="VAR26" s="263"/>
      <c r="VAS26" s="263"/>
      <c r="VAT26" s="263"/>
      <c r="VAU26" s="263"/>
      <c r="VAV26" s="263"/>
      <c r="VAW26" s="263"/>
      <c r="VAX26" s="263"/>
      <c r="VAY26" s="263"/>
      <c r="VAZ26" s="263"/>
      <c r="VBA26" s="263"/>
      <c r="VBB26" s="263"/>
      <c r="VBC26" s="263"/>
      <c r="VBD26" s="263"/>
      <c r="VBE26" s="263"/>
      <c r="VBF26" s="263"/>
      <c r="VBG26" s="263"/>
      <c r="VBH26" s="263"/>
      <c r="VBI26" s="263"/>
      <c r="VBJ26" s="263"/>
      <c r="VBK26" s="263"/>
      <c r="VBL26" s="263"/>
      <c r="VBM26" s="263"/>
      <c r="VBN26" s="263"/>
      <c r="VBO26" s="263"/>
      <c r="VBP26" s="263"/>
      <c r="VBQ26" s="263"/>
      <c r="VBR26" s="263"/>
      <c r="VBS26" s="263"/>
      <c r="VBT26" s="263"/>
      <c r="VBU26" s="263"/>
      <c r="VBV26" s="263"/>
      <c r="VBW26" s="263"/>
      <c r="VBX26" s="263"/>
      <c r="VBY26" s="263"/>
      <c r="VBZ26" s="263"/>
      <c r="VCA26" s="263"/>
      <c r="VCB26" s="263"/>
      <c r="VCC26" s="263"/>
      <c r="VCD26" s="263"/>
      <c r="VCE26" s="263"/>
      <c r="VCF26" s="263"/>
      <c r="VCG26" s="263"/>
      <c r="VCH26" s="263"/>
      <c r="VCI26" s="263"/>
      <c r="VCJ26" s="263"/>
      <c r="VCK26" s="263"/>
      <c r="VCL26" s="263"/>
      <c r="VCM26" s="263"/>
      <c r="VCN26" s="263"/>
      <c r="VCO26" s="263"/>
      <c r="VCP26" s="263"/>
      <c r="VCQ26" s="263"/>
      <c r="VCR26" s="263"/>
      <c r="VCS26" s="263"/>
      <c r="VCT26" s="263"/>
      <c r="VCU26" s="263"/>
      <c r="VCV26" s="263"/>
      <c r="VCW26" s="263"/>
      <c r="VCX26" s="263"/>
      <c r="VCY26" s="263"/>
      <c r="VCZ26" s="263"/>
      <c r="VDA26" s="263"/>
      <c r="VDB26" s="263"/>
      <c r="VDC26" s="263"/>
      <c r="VDD26" s="263"/>
      <c r="VDE26" s="263"/>
      <c r="VDF26" s="263"/>
      <c r="VDG26" s="263"/>
      <c r="VDH26" s="263"/>
      <c r="VDI26" s="263"/>
      <c r="VDJ26" s="263"/>
      <c r="VDK26" s="263"/>
      <c r="VDL26" s="263"/>
      <c r="VDM26" s="263"/>
      <c r="VDN26" s="263"/>
      <c r="VDO26" s="263"/>
      <c r="VDP26" s="263"/>
      <c r="VDQ26" s="263"/>
      <c r="VDR26" s="263"/>
      <c r="VDS26" s="263"/>
      <c r="VDT26" s="263"/>
      <c r="VDU26" s="263"/>
      <c r="VDV26" s="263"/>
      <c r="VDW26" s="263"/>
      <c r="VDX26" s="263"/>
      <c r="VDY26" s="263"/>
      <c r="VDZ26" s="263"/>
      <c r="VEA26" s="263"/>
      <c r="VEB26" s="263"/>
      <c r="VEC26" s="263"/>
      <c r="VED26" s="263"/>
      <c r="VEE26" s="263"/>
      <c r="VEF26" s="263"/>
      <c r="VEG26" s="263"/>
      <c r="VEH26" s="263"/>
      <c r="VEI26" s="263"/>
      <c r="VEJ26" s="263"/>
      <c r="VEK26" s="263"/>
      <c r="VEL26" s="263"/>
      <c r="VEM26" s="263"/>
      <c r="VEN26" s="263"/>
      <c r="VEO26" s="263"/>
      <c r="VEP26" s="263"/>
      <c r="VEQ26" s="263"/>
      <c r="VER26" s="263"/>
      <c r="VES26" s="263"/>
      <c r="VET26" s="263"/>
      <c r="VEU26" s="263"/>
      <c r="VEV26" s="263"/>
      <c r="VEW26" s="263"/>
      <c r="VEX26" s="263"/>
      <c r="VEY26" s="263"/>
      <c r="VEZ26" s="263"/>
      <c r="VFA26" s="263"/>
      <c r="VFB26" s="263"/>
      <c r="VFC26" s="263"/>
      <c r="VFD26" s="263"/>
      <c r="VFE26" s="263"/>
      <c r="VFF26" s="263"/>
      <c r="VFG26" s="263"/>
      <c r="VFH26" s="263"/>
      <c r="VFI26" s="263"/>
      <c r="VFJ26" s="263"/>
      <c r="VFK26" s="263"/>
      <c r="VFL26" s="263"/>
      <c r="VFM26" s="263"/>
      <c r="VFN26" s="263"/>
      <c r="VFO26" s="263"/>
      <c r="VFP26" s="263"/>
      <c r="VFQ26" s="263"/>
      <c r="VFR26" s="263"/>
      <c r="VFS26" s="263"/>
      <c r="VFT26" s="263"/>
      <c r="VFU26" s="263"/>
      <c r="VFV26" s="263"/>
      <c r="VFW26" s="263"/>
      <c r="VFX26" s="263"/>
      <c r="VFY26" s="263"/>
      <c r="VFZ26" s="263"/>
      <c r="VGA26" s="263"/>
      <c r="VGB26" s="263"/>
      <c r="VGC26" s="263"/>
      <c r="VGD26" s="263"/>
      <c r="VGE26" s="263"/>
      <c r="VGF26" s="263"/>
      <c r="VGG26" s="263"/>
      <c r="VGH26" s="263"/>
      <c r="VGI26" s="263"/>
      <c r="VGJ26" s="263"/>
      <c r="VGK26" s="263"/>
      <c r="VGL26" s="263"/>
      <c r="VGM26" s="263"/>
      <c r="VGN26" s="263"/>
      <c r="VGO26" s="263"/>
      <c r="VGP26" s="263"/>
      <c r="VGQ26" s="263"/>
      <c r="VGR26" s="263"/>
      <c r="VGS26" s="263"/>
      <c r="VGT26" s="263"/>
      <c r="VGU26" s="263"/>
      <c r="VGV26" s="263"/>
      <c r="VGW26" s="263"/>
      <c r="VGX26" s="263"/>
      <c r="VGY26" s="263"/>
      <c r="VGZ26" s="263"/>
      <c r="VHA26" s="263"/>
      <c r="VHB26" s="263"/>
      <c r="VHC26" s="263"/>
      <c r="VHD26" s="263"/>
      <c r="VHE26" s="263"/>
      <c r="VHF26" s="263"/>
      <c r="VHG26" s="263"/>
      <c r="VHH26" s="263"/>
      <c r="VHI26" s="263"/>
      <c r="VHJ26" s="263"/>
      <c r="VHK26" s="263"/>
      <c r="VHL26" s="263"/>
      <c r="VHM26" s="263"/>
      <c r="VHN26" s="263"/>
      <c r="VHO26" s="263"/>
      <c r="VHP26" s="263"/>
      <c r="VHQ26" s="263"/>
      <c r="VHR26" s="263"/>
      <c r="VHS26" s="263"/>
      <c r="VHT26" s="263"/>
      <c r="VHU26" s="263"/>
      <c r="VHV26" s="263"/>
      <c r="VHW26" s="263"/>
      <c r="VHX26" s="263"/>
      <c r="VHY26" s="263"/>
      <c r="VHZ26" s="263"/>
      <c r="VIA26" s="263"/>
      <c r="VIB26" s="263"/>
      <c r="VIC26" s="263"/>
      <c r="VID26" s="263"/>
      <c r="VIE26" s="263"/>
      <c r="VIF26" s="263"/>
      <c r="VIG26" s="263"/>
      <c r="VIH26" s="263"/>
      <c r="VII26" s="263"/>
      <c r="VIJ26" s="263"/>
      <c r="VIK26" s="263"/>
      <c r="VIL26" s="263"/>
      <c r="VIM26" s="263"/>
      <c r="VIN26" s="263"/>
      <c r="VIO26" s="263"/>
      <c r="VIP26" s="263"/>
      <c r="VIQ26" s="263"/>
      <c r="VIR26" s="263"/>
      <c r="VIS26" s="263"/>
      <c r="VIT26" s="263"/>
      <c r="VIU26" s="263"/>
      <c r="VIV26" s="263"/>
      <c r="VIW26" s="263"/>
      <c r="VIX26" s="263"/>
      <c r="VIY26" s="263"/>
      <c r="VIZ26" s="263"/>
      <c r="VJA26" s="263"/>
      <c r="VJB26" s="263"/>
      <c r="VJC26" s="263"/>
      <c r="VJD26" s="263"/>
      <c r="VJE26" s="263"/>
      <c r="VJF26" s="263"/>
      <c r="VJG26" s="263"/>
      <c r="VJH26" s="263"/>
      <c r="VJI26" s="263"/>
      <c r="VJJ26" s="263"/>
      <c r="VJK26" s="263"/>
      <c r="VJL26" s="263"/>
      <c r="VJM26" s="263"/>
      <c r="VJN26" s="263"/>
      <c r="VJO26" s="263"/>
      <c r="VJP26" s="263"/>
      <c r="VJQ26" s="263"/>
      <c r="VJR26" s="263"/>
      <c r="VJS26" s="263"/>
      <c r="VJT26" s="263"/>
      <c r="VJU26" s="263"/>
      <c r="VJV26" s="263"/>
      <c r="VJW26" s="263"/>
      <c r="VJX26" s="263"/>
      <c r="VJY26" s="263"/>
      <c r="VJZ26" s="263"/>
      <c r="VKA26" s="263"/>
      <c r="VKB26" s="263"/>
      <c r="VKC26" s="263"/>
      <c r="VKD26" s="263"/>
      <c r="VKE26" s="263"/>
      <c r="VKF26" s="263"/>
      <c r="VKG26" s="263"/>
      <c r="VKH26" s="263"/>
      <c r="VKI26" s="263"/>
      <c r="VKJ26" s="263"/>
      <c r="VKK26" s="263"/>
      <c r="VKL26" s="263"/>
      <c r="VKM26" s="263"/>
      <c r="VKN26" s="263"/>
      <c r="VKO26" s="263"/>
      <c r="VKP26" s="263"/>
      <c r="VKQ26" s="263"/>
      <c r="VKR26" s="263"/>
      <c r="VKS26" s="263"/>
      <c r="VKT26" s="263"/>
      <c r="VKU26" s="263"/>
      <c r="VKV26" s="263"/>
      <c r="VKW26" s="263"/>
      <c r="VKX26" s="263"/>
      <c r="VKY26" s="263"/>
      <c r="VKZ26" s="263"/>
      <c r="VLA26" s="263"/>
      <c r="VLB26" s="263"/>
      <c r="VLC26" s="263"/>
      <c r="VLD26" s="263"/>
      <c r="VLE26" s="263"/>
      <c r="VLF26" s="263"/>
      <c r="VLG26" s="263"/>
      <c r="VLH26" s="263"/>
      <c r="VLI26" s="263"/>
      <c r="VLJ26" s="263"/>
      <c r="VLK26" s="263"/>
      <c r="VLL26" s="263"/>
      <c r="VLM26" s="263"/>
      <c r="VLN26" s="263"/>
      <c r="VLO26" s="263"/>
      <c r="VLP26" s="263"/>
      <c r="VLQ26" s="263"/>
      <c r="VLR26" s="263"/>
      <c r="VLS26" s="263"/>
      <c r="VLT26" s="263"/>
      <c r="VLU26" s="263"/>
      <c r="VLV26" s="263"/>
      <c r="VLW26" s="263"/>
      <c r="VLX26" s="263"/>
      <c r="VLY26" s="263"/>
      <c r="VLZ26" s="263"/>
      <c r="VMA26" s="263"/>
      <c r="VMB26" s="263"/>
      <c r="VMC26" s="263"/>
      <c r="VMD26" s="263"/>
      <c r="VME26" s="263"/>
      <c r="VMF26" s="263"/>
      <c r="VMG26" s="263"/>
      <c r="VMH26" s="263"/>
      <c r="VMI26" s="263"/>
      <c r="VMJ26" s="263"/>
      <c r="VMK26" s="263"/>
      <c r="VML26" s="263"/>
      <c r="VMM26" s="263"/>
      <c r="VMN26" s="263"/>
      <c r="VMO26" s="263"/>
      <c r="VMP26" s="263"/>
      <c r="VMQ26" s="263"/>
      <c r="VMR26" s="263"/>
      <c r="VMS26" s="263"/>
      <c r="VMT26" s="263"/>
      <c r="VMU26" s="263"/>
      <c r="VMV26" s="263"/>
      <c r="VMW26" s="263"/>
      <c r="VMX26" s="263"/>
      <c r="VMY26" s="263"/>
      <c r="VMZ26" s="263"/>
      <c r="VNA26" s="263"/>
      <c r="VNB26" s="263"/>
      <c r="VNC26" s="263"/>
      <c r="VND26" s="263"/>
      <c r="VNE26" s="263"/>
      <c r="VNF26" s="263"/>
      <c r="VNG26" s="263"/>
      <c r="VNH26" s="263"/>
      <c r="VNI26" s="263"/>
      <c r="VNJ26" s="263"/>
      <c r="VNK26" s="263"/>
      <c r="VNL26" s="263"/>
      <c r="VNM26" s="263"/>
      <c r="VNN26" s="263"/>
      <c r="VNO26" s="263"/>
      <c r="VNP26" s="263"/>
      <c r="VNQ26" s="263"/>
      <c r="VNR26" s="263"/>
      <c r="VNS26" s="263"/>
      <c r="VNT26" s="263"/>
      <c r="VNU26" s="263"/>
      <c r="VNV26" s="263"/>
      <c r="VNW26" s="263"/>
      <c r="VNX26" s="263"/>
      <c r="VNY26" s="263"/>
      <c r="VNZ26" s="263"/>
      <c r="VOA26" s="263"/>
      <c r="VOB26" s="263"/>
      <c r="VOC26" s="263"/>
      <c r="VOD26" s="263"/>
      <c r="VOE26" s="263"/>
      <c r="VOF26" s="263"/>
      <c r="VOG26" s="263"/>
      <c r="VOH26" s="263"/>
      <c r="VOI26" s="263"/>
      <c r="VOJ26" s="263"/>
      <c r="VOK26" s="263"/>
      <c r="VOL26" s="263"/>
      <c r="VOM26" s="263"/>
      <c r="VON26" s="263"/>
      <c r="VOO26" s="263"/>
      <c r="VOP26" s="263"/>
      <c r="VOQ26" s="263"/>
      <c r="VOR26" s="263"/>
      <c r="VOS26" s="263"/>
      <c r="VOT26" s="263"/>
      <c r="VOU26" s="263"/>
      <c r="VOV26" s="263"/>
      <c r="VOW26" s="263"/>
      <c r="VOX26" s="263"/>
      <c r="VOY26" s="263"/>
      <c r="VOZ26" s="263"/>
      <c r="VPA26" s="263"/>
      <c r="VPB26" s="263"/>
      <c r="VPC26" s="263"/>
      <c r="VPD26" s="263"/>
      <c r="VPE26" s="263"/>
      <c r="VPF26" s="263"/>
      <c r="VPG26" s="263"/>
      <c r="VPH26" s="263"/>
      <c r="VPI26" s="263"/>
      <c r="VPJ26" s="263"/>
      <c r="VPK26" s="263"/>
      <c r="VPL26" s="263"/>
      <c r="VPM26" s="263"/>
      <c r="VPN26" s="263"/>
      <c r="VPO26" s="263"/>
      <c r="VPP26" s="263"/>
      <c r="VPQ26" s="263"/>
      <c r="VPR26" s="263"/>
      <c r="VPS26" s="263"/>
      <c r="VPT26" s="263"/>
      <c r="VPU26" s="263"/>
      <c r="VPV26" s="263"/>
      <c r="VPW26" s="263"/>
      <c r="VPX26" s="263"/>
      <c r="VPY26" s="263"/>
      <c r="VPZ26" s="263"/>
      <c r="VQA26" s="263"/>
      <c r="VQB26" s="263"/>
      <c r="VQC26" s="263"/>
      <c r="VQD26" s="263"/>
      <c r="VQE26" s="263"/>
      <c r="VQF26" s="263"/>
      <c r="VQG26" s="263"/>
      <c r="VQH26" s="263"/>
      <c r="VQI26" s="263"/>
      <c r="VQJ26" s="263"/>
      <c r="VQK26" s="263"/>
      <c r="VQL26" s="263"/>
      <c r="VQM26" s="263"/>
      <c r="VQN26" s="263"/>
      <c r="VQO26" s="263"/>
      <c r="VQP26" s="263"/>
      <c r="VQQ26" s="263"/>
      <c r="VQR26" s="263"/>
      <c r="VQS26" s="263"/>
      <c r="VQT26" s="263"/>
      <c r="VQU26" s="263"/>
      <c r="VQV26" s="263"/>
      <c r="VQW26" s="263"/>
      <c r="VQX26" s="263"/>
      <c r="VQY26" s="263"/>
      <c r="VQZ26" s="263"/>
      <c r="VRA26" s="263"/>
      <c r="VRB26" s="263"/>
      <c r="VRC26" s="263"/>
      <c r="VRD26" s="263"/>
      <c r="VRE26" s="263"/>
      <c r="VRF26" s="263"/>
      <c r="VRG26" s="263"/>
      <c r="VRH26" s="263"/>
      <c r="VRI26" s="263"/>
      <c r="VRJ26" s="263"/>
      <c r="VRK26" s="263"/>
      <c r="VRL26" s="263"/>
      <c r="VRM26" s="263"/>
      <c r="VRN26" s="263"/>
      <c r="VRO26" s="263"/>
      <c r="VRP26" s="263"/>
      <c r="VRQ26" s="263"/>
      <c r="VRR26" s="263"/>
      <c r="VRS26" s="263"/>
      <c r="VRT26" s="263"/>
      <c r="VRU26" s="263"/>
      <c r="VRV26" s="263"/>
      <c r="VRW26" s="263"/>
      <c r="VRX26" s="263"/>
      <c r="VRY26" s="263"/>
      <c r="VRZ26" s="263"/>
      <c r="VSA26" s="263"/>
      <c r="VSB26" s="263"/>
      <c r="VSC26" s="263"/>
      <c r="VSD26" s="263"/>
      <c r="VSE26" s="263"/>
      <c r="VSF26" s="263"/>
      <c r="VSG26" s="263"/>
      <c r="VSH26" s="263"/>
      <c r="VSI26" s="263"/>
      <c r="VSJ26" s="263"/>
      <c r="VSK26" s="263"/>
      <c r="VSL26" s="263"/>
      <c r="VSM26" s="263"/>
      <c r="VSN26" s="263"/>
      <c r="VSO26" s="263"/>
      <c r="VSP26" s="263"/>
      <c r="VSQ26" s="263"/>
      <c r="VSR26" s="263"/>
      <c r="VSS26" s="263"/>
      <c r="VST26" s="263"/>
      <c r="VSU26" s="263"/>
      <c r="VSV26" s="263"/>
      <c r="VSW26" s="263"/>
      <c r="VSX26" s="263"/>
      <c r="VSY26" s="263"/>
      <c r="VSZ26" s="263"/>
      <c r="VTA26" s="263"/>
      <c r="VTB26" s="263"/>
      <c r="VTC26" s="263"/>
      <c r="VTD26" s="263"/>
      <c r="VTE26" s="263"/>
      <c r="VTF26" s="263"/>
      <c r="VTG26" s="263"/>
      <c r="VTH26" s="263"/>
      <c r="VTI26" s="263"/>
      <c r="VTJ26" s="263"/>
      <c r="VTK26" s="263"/>
      <c r="VTL26" s="263"/>
      <c r="VTM26" s="263"/>
      <c r="VTN26" s="263"/>
      <c r="VTO26" s="263"/>
      <c r="VTP26" s="263"/>
      <c r="VTQ26" s="263"/>
      <c r="VTR26" s="263"/>
      <c r="VTS26" s="263"/>
      <c r="VTT26" s="263"/>
      <c r="VTU26" s="263"/>
      <c r="VTV26" s="263"/>
      <c r="VTW26" s="263"/>
      <c r="VTX26" s="263"/>
      <c r="VTY26" s="263"/>
      <c r="VTZ26" s="263"/>
      <c r="VUA26" s="263"/>
      <c r="VUB26" s="263"/>
      <c r="VUC26" s="263"/>
      <c r="VUD26" s="263"/>
      <c r="VUE26" s="263"/>
      <c r="VUF26" s="263"/>
      <c r="VUG26" s="263"/>
      <c r="VUH26" s="263"/>
      <c r="VUI26" s="263"/>
      <c r="VUJ26" s="263"/>
      <c r="VUK26" s="263"/>
      <c r="VUL26" s="263"/>
      <c r="VUM26" s="263"/>
      <c r="VUN26" s="263"/>
      <c r="VUO26" s="263"/>
      <c r="VUP26" s="263"/>
      <c r="VUQ26" s="263"/>
      <c r="VUR26" s="263"/>
      <c r="VUS26" s="263"/>
      <c r="VUT26" s="263"/>
      <c r="VUU26" s="263"/>
      <c r="VUV26" s="263"/>
      <c r="VUW26" s="263"/>
      <c r="VUX26" s="263"/>
      <c r="VUY26" s="263"/>
      <c r="VUZ26" s="263"/>
      <c r="VVA26" s="263"/>
      <c r="VVB26" s="263"/>
      <c r="VVC26" s="263"/>
      <c r="VVD26" s="263"/>
      <c r="VVE26" s="263"/>
      <c r="VVF26" s="263"/>
      <c r="VVG26" s="263"/>
      <c r="VVH26" s="263"/>
      <c r="VVI26" s="263"/>
      <c r="VVJ26" s="263"/>
      <c r="VVK26" s="263"/>
      <c r="VVL26" s="263"/>
      <c r="VVM26" s="263"/>
      <c r="VVN26" s="263"/>
      <c r="VVO26" s="263"/>
      <c r="VVP26" s="263"/>
      <c r="VVQ26" s="263"/>
      <c r="VVR26" s="263"/>
      <c r="VVS26" s="263"/>
      <c r="VVT26" s="263"/>
      <c r="VVU26" s="263"/>
      <c r="VVV26" s="263"/>
      <c r="VVW26" s="263"/>
      <c r="VVX26" s="263"/>
      <c r="VVY26" s="263"/>
      <c r="VVZ26" s="263"/>
      <c r="VWA26" s="263"/>
      <c r="VWB26" s="263"/>
      <c r="VWC26" s="263"/>
      <c r="VWD26" s="263"/>
      <c r="VWE26" s="263"/>
      <c r="VWF26" s="263"/>
      <c r="VWG26" s="263"/>
      <c r="VWH26" s="263"/>
      <c r="VWI26" s="263"/>
      <c r="VWJ26" s="263"/>
      <c r="VWK26" s="263"/>
      <c r="VWL26" s="263"/>
      <c r="VWM26" s="263"/>
      <c r="VWN26" s="263"/>
      <c r="VWO26" s="263"/>
      <c r="VWP26" s="263"/>
      <c r="VWQ26" s="263"/>
      <c r="VWR26" s="263"/>
      <c r="VWS26" s="263"/>
      <c r="VWT26" s="263"/>
      <c r="VWU26" s="263"/>
      <c r="VWV26" s="263"/>
      <c r="VWW26" s="263"/>
      <c r="VWX26" s="263"/>
      <c r="VWY26" s="263"/>
      <c r="VWZ26" s="263"/>
      <c r="VXA26" s="263"/>
      <c r="VXB26" s="263"/>
      <c r="VXC26" s="263"/>
      <c r="VXD26" s="263"/>
      <c r="VXE26" s="263"/>
      <c r="VXF26" s="263"/>
      <c r="VXG26" s="263"/>
      <c r="VXH26" s="263"/>
      <c r="VXI26" s="263"/>
      <c r="VXJ26" s="263"/>
      <c r="VXK26" s="263"/>
      <c r="VXL26" s="263"/>
      <c r="VXM26" s="263"/>
      <c r="VXN26" s="263"/>
      <c r="VXO26" s="263"/>
      <c r="VXP26" s="263"/>
      <c r="VXQ26" s="263"/>
      <c r="VXR26" s="263"/>
      <c r="VXS26" s="263"/>
      <c r="VXT26" s="263"/>
      <c r="VXU26" s="263"/>
      <c r="VXV26" s="263"/>
      <c r="VXW26" s="263"/>
      <c r="VXX26" s="263"/>
      <c r="VXY26" s="263"/>
      <c r="VXZ26" s="263"/>
      <c r="VYA26" s="263"/>
      <c r="VYB26" s="263"/>
      <c r="VYC26" s="263"/>
      <c r="VYD26" s="263"/>
      <c r="VYE26" s="263"/>
      <c r="VYF26" s="263"/>
      <c r="VYG26" s="263"/>
      <c r="VYH26" s="263"/>
      <c r="VYI26" s="263"/>
      <c r="VYJ26" s="263"/>
      <c r="VYK26" s="263"/>
      <c r="VYL26" s="263"/>
      <c r="VYM26" s="263"/>
      <c r="VYN26" s="263"/>
      <c r="VYO26" s="263"/>
      <c r="VYP26" s="263"/>
      <c r="VYQ26" s="263"/>
      <c r="VYR26" s="263"/>
      <c r="VYS26" s="263"/>
      <c r="VYT26" s="263"/>
      <c r="VYU26" s="263"/>
      <c r="VYV26" s="263"/>
      <c r="VYW26" s="263"/>
      <c r="VYX26" s="263"/>
      <c r="VYY26" s="263"/>
      <c r="VYZ26" s="263"/>
      <c r="VZA26" s="263"/>
      <c r="VZB26" s="263"/>
      <c r="VZC26" s="263"/>
      <c r="VZD26" s="263"/>
      <c r="VZE26" s="263"/>
      <c r="VZF26" s="263"/>
      <c r="VZG26" s="263"/>
      <c r="VZH26" s="263"/>
      <c r="VZI26" s="263"/>
      <c r="VZJ26" s="263"/>
      <c r="VZK26" s="263"/>
      <c r="VZL26" s="263"/>
      <c r="VZM26" s="263"/>
      <c r="VZN26" s="263"/>
      <c r="VZO26" s="263"/>
      <c r="VZP26" s="263"/>
      <c r="VZQ26" s="263"/>
      <c r="VZR26" s="263"/>
      <c r="VZS26" s="263"/>
      <c r="VZT26" s="263"/>
      <c r="VZU26" s="263"/>
      <c r="VZV26" s="263"/>
      <c r="VZW26" s="263"/>
      <c r="VZX26" s="263"/>
      <c r="VZY26" s="263"/>
      <c r="VZZ26" s="263"/>
      <c r="WAA26" s="263"/>
      <c r="WAB26" s="263"/>
      <c r="WAC26" s="263"/>
      <c r="WAD26" s="263"/>
      <c r="WAE26" s="263"/>
      <c r="WAF26" s="263"/>
      <c r="WAG26" s="263"/>
      <c r="WAH26" s="263"/>
      <c r="WAI26" s="263"/>
      <c r="WAJ26" s="263"/>
      <c r="WAK26" s="263"/>
      <c r="WAL26" s="263"/>
      <c r="WAM26" s="263"/>
      <c r="WAN26" s="263"/>
      <c r="WAO26" s="263"/>
      <c r="WAP26" s="263"/>
      <c r="WAQ26" s="263"/>
      <c r="WAR26" s="263"/>
      <c r="WAS26" s="263"/>
      <c r="WAT26" s="263"/>
      <c r="WAU26" s="263"/>
      <c r="WAV26" s="263"/>
      <c r="WAW26" s="263"/>
      <c r="WAX26" s="263"/>
      <c r="WAY26" s="263"/>
      <c r="WAZ26" s="263"/>
      <c r="WBA26" s="263"/>
      <c r="WBB26" s="263"/>
      <c r="WBC26" s="263"/>
      <c r="WBD26" s="263"/>
      <c r="WBE26" s="263"/>
      <c r="WBF26" s="263"/>
      <c r="WBG26" s="263"/>
      <c r="WBH26" s="263"/>
      <c r="WBI26" s="263"/>
      <c r="WBJ26" s="263"/>
      <c r="WBK26" s="263"/>
      <c r="WBL26" s="263"/>
      <c r="WBM26" s="263"/>
      <c r="WBN26" s="263"/>
      <c r="WBO26" s="263"/>
      <c r="WBP26" s="263"/>
      <c r="WBQ26" s="263"/>
      <c r="WBR26" s="263"/>
      <c r="WBS26" s="263"/>
      <c r="WBT26" s="263"/>
      <c r="WBU26" s="263"/>
      <c r="WBV26" s="263"/>
      <c r="WBW26" s="263"/>
      <c r="WBX26" s="263"/>
      <c r="WBY26" s="263"/>
      <c r="WBZ26" s="263"/>
      <c r="WCA26" s="263"/>
      <c r="WCB26" s="263"/>
      <c r="WCC26" s="263"/>
      <c r="WCD26" s="263"/>
      <c r="WCE26" s="263"/>
      <c r="WCF26" s="263"/>
      <c r="WCG26" s="263"/>
      <c r="WCH26" s="263"/>
      <c r="WCI26" s="263"/>
      <c r="WCJ26" s="263"/>
      <c r="WCK26" s="263"/>
      <c r="WCL26" s="263"/>
      <c r="WCM26" s="263"/>
      <c r="WCN26" s="263"/>
      <c r="WCO26" s="263"/>
      <c r="WCP26" s="263"/>
      <c r="WCQ26" s="263"/>
      <c r="WCR26" s="263"/>
      <c r="WCS26" s="263"/>
      <c r="WCT26" s="263"/>
      <c r="WCU26" s="263"/>
      <c r="WCV26" s="263"/>
      <c r="WCW26" s="263"/>
      <c r="WCX26" s="263"/>
      <c r="WCY26" s="263"/>
      <c r="WCZ26" s="263"/>
      <c r="WDA26" s="263"/>
      <c r="WDB26" s="263"/>
      <c r="WDC26" s="263"/>
      <c r="WDD26" s="263"/>
      <c r="WDE26" s="263"/>
      <c r="WDF26" s="263"/>
      <c r="WDG26" s="263"/>
      <c r="WDH26" s="263"/>
      <c r="WDI26" s="263"/>
      <c r="WDJ26" s="263"/>
      <c r="WDK26" s="263"/>
      <c r="WDL26" s="263"/>
      <c r="WDM26" s="263"/>
      <c r="WDN26" s="263"/>
      <c r="WDO26" s="263"/>
      <c r="WDP26" s="263"/>
      <c r="WDQ26" s="263"/>
      <c r="WDR26" s="263"/>
      <c r="WDS26" s="263"/>
      <c r="WDT26" s="263"/>
      <c r="WDU26" s="263"/>
      <c r="WDV26" s="263"/>
      <c r="WDW26" s="263"/>
      <c r="WDX26" s="263"/>
      <c r="WDY26" s="263"/>
      <c r="WDZ26" s="263"/>
      <c r="WEA26" s="263"/>
      <c r="WEB26" s="263"/>
      <c r="WEC26" s="263"/>
      <c r="WED26" s="263"/>
      <c r="WEE26" s="263"/>
      <c r="WEF26" s="263"/>
      <c r="WEG26" s="263"/>
      <c r="WEH26" s="263"/>
      <c r="WEI26" s="263"/>
      <c r="WEJ26" s="263"/>
      <c r="WEK26" s="263"/>
      <c r="WEL26" s="263"/>
      <c r="WEM26" s="263"/>
      <c r="WEN26" s="263"/>
      <c r="WEO26" s="263"/>
      <c r="WEP26" s="263"/>
      <c r="WEQ26" s="263"/>
      <c r="WER26" s="263"/>
      <c r="WES26" s="263"/>
      <c r="WET26" s="263"/>
      <c r="WEU26" s="263"/>
      <c r="WEV26" s="263"/>
      <c r="WEW26" s="263"/>
      <c r="WEX26" s="263"/>
      <c r="WEY26" s="263"/>
      <c r="WEZ26" s="263"/>
      <c r="WFA26" s="263"/>
      <c r="WFB26" s="263"/>
      <c r="WFC26" s="263"/>
      <c r="WFD26" s="263"/>
      <c r="WFE26" s="263"/>
      <c r="WFF26" s="263"/>
      <c r="WFG26" s="263"/>
      <c r="WFH26" s="263"/>
      <c r="WFI26" s="263"/>
      <c r="WFJ26" s="263"/>
      <c r="WFK26" s="263"/>
      <c r="WFL26" s="263"/>
      <c r="WFM26" s="263"/>
      <c r="WFN26" s="263"/>
      <c r="WFO26" s="263"/>
      <c r="WFP26" s="263"/>
      <c r="WFQ26" s="263"/>
      <c r="WFR26" s="263"/>
      <c r="WFS26" s="263"/>
      <c r="WFT26" s="263"/>
      <c r="WFU26" s="263"/>
      <c r="WFV26" s="263"/>
      <c r="WFW26" s="263"/>
      <c r="WFX26" s="263"/>
      <c r="WFY26" s="263"/>
      <c r="WFZ26" s="263"/>
      <c r="WGA26" s="263"/>
      <c r="WGB26" s="263"/>
      <c r="WGC26" s="263"/>
      <c r="WGD26" s="263"/>
      <c r="WGE26" s="263"/>
      <c r="WGF26" s="263"/>
      <c r="WGG26" s="263"/>
      <c r="WGH26" s="263"/>
      <c r="WGI26" s="263"/>
      <c r="WGJ26" s="263"/>
      <c r="WGK26" s="263"/>
      <c r="WGL26" s="263"/>
      <c r="WGM26" s="263"/>
      <c r="WGN26" s="263"/>
      <c r="WGO26" s="263"/>
      <c r="WGP26" s="263"/>
      <c r="WGQ26" s="263"/>
      <c r="WGR26" s="263"/>
      <c r="WGS26" s="263"/>
      <c r="WGT26" s="263"/>
      <c r="WGU26" s="263"/>
      <c r="WGV26" s="263"/>
      <c r="WGW26" s="263"/>
      <c r="WGX26" s="263"/>
      <c r="WGY26" s="263"/>
      <c r="WGZ26" s="263"/>
      <c r="WHA26" s="263"/>
      <c r="WHB26" s="263"/>
      <c r="WHC26" s="263"/>
      <c r="WHD26" s="263"/>
      <c r="WHE26" s="263"/>
      <c r="WHF26" s="263"/>
      <c r="WHG26" s="263"/>
      <c r="WHH26" s="263"/>
      <c r="WHI26" s="263"/>
      <c r="WHJ26" s="263"/>
      <c r="WHK26" s="263"/>
      <c r="WHL26" s="263"/>
      <c r="WHM26" s="263"/>
      <c r="WHN26" s="263"/>
      <c r="WHO26" s="263"/>
      <c r="WHP26" s="263"/>
      <c r="WHQ26" s="263"/>
      <c r="WHR26" s="263"/>
      <c r="WHS26" s="263"/>
      <c r="WHT26" s="263"/>
      <c r="WHU26" s="263"/>
      <c r="WHV26" s="263"/>
      <c r="WHW26" s="263"/>
      <c r="WHX26" s="263"/>
      <c r="WHY26" s="263"/>
      <c r="WHZ26" s="263"/>
      <c r="WIA26" s="263"/>
      <c r="WIB26" s="263"/>
      <c r="WIC26" s="263"/>
      <c r="WID26" s="263"/>
      <c r="WIE26" s="263"/>
      <c r="WIF26" s="263"/>
      <c r="WIG26" s="263"/>
      <c r="WIH26" s="263"/>
      <c r="WII26" s="263"/>
      <c r="WIJ26" s="263"/>
      <c r="WIK26" s="263"/>
      <c r="WIL26" s="263"/>
      <c r="WIM26" s="263"/>
      <c r="WIN26" s="263"/>
      <c r="WIO26" s="263"/>
      <c r="WIP26" s="263"/>
      <c r="WIQ26" s="263"/>
      <c r="WIR26" s="263"/>
      <c r="WIS26" s="263"/>
      <c r="WIT26" s="263"/>
      <c r="WIU26" s="263"/>
      <c r="WIV26" s="263"/>
      <c r="WIW26" s="263"/>
      <c r="WIX26" s="263"/>
      <c r="WIY26" s="263"/>
      <c r="WIZ26" s="263"/>
      <c r="WJA26" s="263"/>
      <c r="WJB26" s="263"/>
      <c r="WJC26" s="263"/>
      <c r="WJD26" s="263"/>
      <c r="WJE26" s="263"/>
      <c r="WJF26" s="263"/>
      <c r="WJG26" s="263"/>
      <c r="WJH26" s="263"/>
      <c r="WJI26" s="263"/>
      <c r="WJJ26" s="263"/>
      <c r="WJK26" s="263"/>
      <c r="WJL26" s="263"/>
      <c r="WJM26" s="263"/>
      <c r="WJN26" s="263"/>
      <c r="WJO26" s="263"/>
      <c r="WJP26" s="263"/>
      <c r="WJQ26" s="263"/>
      <c r="WJR26" s="263"/>
      <c r="WJS26" s="263"/>
      <c r="WJT26" s="263"/>
      <c r="WJU26" s="263"/>
      <c r="WJV26" s="263"/>
      <c r="WJW26" s="263"/>
      <c r="WJX26" s="263"/>
      <c r="WJY26" s="263"/>
      <c r="WJZ26" s="263"/>
      <c r="WKA26" s="263"/>
      <c r="WKB26" s="263"/>
      <c r="WKC26" s="263"/>
      <c r="WKD26" s="263"/>
      <c r="WKE26" s="263"/>
      <c r="WKF26" s="263"/>
      <c r="WKG26" s="263"/>
      <c r="WKH26" s="263"/>
      <c r="WKI26" s="263"/>
      <c r="WKJ26" s="263"/>
      <c r="WKK26" s="263"/>
      <c r="WKL26" s="263"/>
      <c r="WKM26" s="263"/>
      <c r="WKN26" s="263"/>
      <c r="WKO26" s="263"/>
      <c r="WKP26" s="263"/>
      <c r="WKQ26" s="263"/>
      <c r="WKR26" s="263"/>
      <c r="WKS26" s="263"/>
      <c r="WKT26" s="263"/>
      <c r="WKU26" s="263"/>
      <c r="WKV26" s="263"/>
      <c r="WKW26" s="263"/>
      <c r="WKX26" s="263"/>
      <c r="WKY26" s="263"/>
      <c r="WKZ26" s="263"/>
      <c r="WLA26" s="263"/>
      <c r="WLB26" s="263"/>
      <c r="WLC26" s="263"/>
      <c r="WLD26" s="263"/>
      <c r="WLE26" s="263"/>
      <c r="WLF26" s="263"/>
      <c r="WLG26" s="263"/>
      <c r="WLH26" s="263"/>
      <c r="WLI26" s="263"/>
      <c r="WLJ26" s="263"/>
      <c r="WLK26" s="263"/>
      <c r="WLL26" s="263"/>
      <c r="WLM26" s="263"/>
      <c r="WLN26" s="263"/>
      <c r="WLO26" s="263"/>
      <c r="WLP26" s="263"/>
      <c r="WLQ26" s="263"/>
      <c r="WLR26" s="263"/>
      <c r="WLS26" s="263"/>
      <c r="WLT26" s="263"/>
      <c r="WLU26" s="263"/>
      <c r="WLV26" s="263"/>
      <c r="WLW26" s="263"/>
      <c r="WLX26" s="263"/>
      <c r="WLY26" s="263"/>
      <c r="WLZ26" s="263"/>
      <c r="WMA26" s="263"/>
      <c r="WMB26" s="263"/>
      <c r="WMC26" s="263"/>
      <c r="WMD26" s="263"/>
      <c r="WME26" s="263"/>
      <c r="WMF26" s="263"/>
      <c r="WMG26" s="263"/>
      <c r="WMH26" s="263"/>
      <c r="WMI26" s="263"/>
      <c r="WMJ26" s="263"/>
      <c r="WMK26" s="263"/>
      <c r="WML26" s="263"/>
      <c r="WMM26" s="263"/>
      <c r="WMN26" s="263"/>
      <c r="WMO26" s="263"/>
      <c r="WMP26" s="263"/>
      <c r="WMQ26" s="263"/>
      <c r="WMR26" s="263"/>
      <c r="WMS26" s="263"/>
      <c r="WMT26" s="263"/>
      <c r="WMU26" s="263"/>
      <c r="WMV26" s="263"/>
      <c r="WMW26" s="263"/>
      <c r="WMX26" s="263"/>
      <c r="WMY26" s="263"/>
      <c r="WMZ26" s="263"/>
      <c r="WNA26" s="263"/>
      <c r="WNB26" s="263"/>
      <c r="WNC26" s="263"/>
      <c r="WND26" s="263"/>
      <c r="WNE26" s="263"/>
      <c r="WNF26" s="263"/>
      <c r="WNG26" s="263"/>
      <c r="WNH26" s="263"/>
      <c r="WNI26" s="263"/>
      <c r="WNJ26" s="263"/>
      <c r="WNK26" s="263"/>
      <c r="WNL26" s="263"/>
      <c r="WNM26" s="263"/>
      <c r="WNN26" s="263"/>
      <c r="WNO26" s="263"/>
      <c r="WNP26" s="263"/>
      <c r="WNQ26" s="263"/>
      <c r="WNR26" s="263"/>
      <c r="WNS26" s="263"/>
      <c r="WNT26" s="263"/>
      <c r="WNU26" s="263"/>
      <c r="WNV26" s="263"/>
      <c r="WNW26" s="263"/>
      <c r="WNX26" s="263"/>
      <c r="WNY26" s="263"/>
      <c r="WNZ26" s="263"/>
      <c r="WOA26" s="263"/>
      <c r="WOB26" s="263"/>
      <c r="WOC26" s="263"/>
      <c r="WOD26" s="263"/>
      <c r="WOE26" s="263"/>
      <c r="WOF26" s="263"/>
      <c r="WOG26" s="263"/>
      <c r="WOH26" s="263"/>
      <c r="WOI26" s="263"/>
      <c r="WOJ26" s="263"/>
      <c r="WOK26" s="263"/>
      <c r="WOL26" s="263"/>
      <c r="WOM26" s="263"/>
      <c r="WON26" s="263"/>
      <c r="WOO26" s="263"/>
      <c r="WOP26" s="263"/>
      <c r="WOQ26" s="263"/>
      <c r="WOR26" s="263"/>
      <c r="WOS26" s="263"/>
      <c r="WOT26" s="263"/>
      <c r="WOU26" s="263"/>
      <c r="WOV26" s="263"/>
      <c r="WOW26" s="263"/>
      <c r="WOX26" s="263"/>
      <c r="WOY26" s="263"/>
      <c r="WOZ26" s="263"/>
      <c r="WPA26" s="263"/>
      <c r="WPB26" s="263"/>
      <c r="WPC26" s="263"/>
      <c r="WPD26" s="263"/>
      <c r="WPE26" s="263"/>
      <c r="WPF26" s="263"/>
      <c r="WPG26" s="263"/>
      <c r="WPH26" s="263"/>
      <c r="WPI26" s="263"/>
      <c r="WPJ26" s="263"/>
      <c r="WPK26" s="263"/>
      <c r="WPL26" s="263"/>
      <c r="WPM26" s="263"/>
      <c r="WPN26" s="263"/>
      <c r="WPO26" s="263"/>
      <c r="WPP26" s="263"/>
      <c r="WPQ26" s="263"/>
      <c r="WPR26" s="263"/>
      <c r="WPS26" s="263"/>
      <c r="WPT26" s="263"/>
      <c r="WPU26" s="263"/>
      <c r="WPV26" s="263"/>
      <c r="WPW26" s="263"/>
      <c r="WPX26" s="263"/>
      <c r="WPY26" s="263"/>
      <c r="WPZ26" s="263"/>
      <c r="WQA26" s="263"/>
      <c r="WQB26" s="263"/>
      <c r="WQC26" s="263"/>
      <c r="WQD26" s="263"/>
      <c r="WQE26" s="263"/>
      <c r="WQF26" s="263"/>
      <c r="WQG26" s="263"/>
      <c r="WQH26" s="263"/>
      <c r="WQI26" s="263"/>
      <c r="WQJ26" s="263"/>
      <c r="WQK26" s="263"/>
      <c r="WQL26" s="263"/>
      <c r="WQM26" s="263"/>
      <c r="WQN26" s="263"/>
      <c r="WQO26" s="263"/>
      <c r="WQP26" s="263"/>
      <c r="WQQ26" s="263"/>
      <c r="WQR26" s="263"/>
      <c r="WQS26" s="263"/>
      <c r="WQT26" s="263"/>
      <c r="WQU26" s="263"/>
      <c r="WQV26" s="263"/>
      <c r="WQW26" s="263"/>
      <c r="WQX26" s="263"/>
      <c r="WQY26" s="263"/>
      <c r="WQZ26" s="263"/>
      <c r="WRA26" s="263"/>
      <c r="WRB26" s="263"/>
      <c r="WRC26" s="263"/>
      <c r="WRD26" s="263"/>
      <c r="WRE26" s="263"/>
      <c r="WRF26" s="263"/>
      <c r="WRG26" s="263"/>
      <c r="WRH26" s="263"/>
      <c r="WRI26" s="263"/>
      <c r="WRJ26" s="263"/>
      <c r="WRK26" s="263"/>
      <c r="WRL26" s="263"/>
      <c r="WRM26" s="263"/>
      <c r="WRN26" s="263"/>
      <c r="WRO26" s="263"/>
      <c r="WRP26" s="263"/>
      <c r="WRQ26" s="263"/>
      <c r="WRR26" s="263"/>
      <c r="WRS26" s="263"/>
      <c r="WRT26" s="263"/>
      <c r="WRU26" s="263"/>
      <c r="WRV26" s="263"/>
      <c r="WRW26" s="263"/>
      <c r="WRX26" s="263"/>
      <c r="WRY26" s="263"/>
      <c r="WRZ26" s="263"/>
      <c r="WSA26" s="263"/>
      <c r="WSB26" s="263"/>
      <c r="WSC26" s="263"/>
      <c r="WSD26" s="263"/>
      <c r="WSE26" s="263"/>
      <c r="WSF26" s="263"/>
      <c r="WSG26" s="263"/>
      <c r="WSH26" s="263"/>
      <c r="WSI26" s="263"/>
      <c r="WSJ26" s="263"/>
      <c r="WSK26" s="263"/>
      <c r="WSL26" s="263"/>
      <c r="WSM26" s="263"/>
      <c r="WSN26" s="263"/>
      <c r="WSO26" s="263"/>
      <c r="WSP26" s="263"/>
      <c r="WSQ26" s="263"/>
      <c r="WSR26" s="263"/>
      <c r="WSS26" s="263"/>
      <c r="WST26" s="263"/>
      <c r="WSU26" s="263"/>
      <c r="WSV26" s="263"/>
      <c r="WSW26" s="263"/>
      <c r="WSX26" s="263"/>
      <c r="WSY26" s="263"/>
      <c r="WSZ26" s="263"/>
      <c r="WTA26" s="263"/>
      <c r="WTB26" s="263"/>
      <c r="WTC26" s="263"/>
      <c r="WTD26" s="263"/>
      <c r="WTE26" s="263"/>
      <c r="WTF26" s="263"/>
      <c r="WTG26" s="263"/>
      <c r="WTH26" s="263"/>
      <c r="WTI26" s="263"/>
      <c r="WTJ26" s="263"/>
      <c r="WTK26" s="263"/>
      <c r="WTL26" s="263"/>
      <c r="WTM26" s="263"/>
      <c r="WTN26" s="263"/>
      <c r="WTO26" s="263"/>
      <c r="WTP26" s="263"/>
      <c r="WTQ26" s="263"/>
      <c r="WTR26" s="263"/>
      <c r="WTS26" s="263"/>
      <c r="WTT26" s="263"/>
      <c r="WTU26" s="263"/>
      <c r="WTV26" s="263"/>
      <c r="WTW26" s="263"/>
      <c r="WTX26" s="263"/>
      <c r="WTY26" s="263"/>
      <c r="WTZ26" s="263"/>
      <c r="WUA26" s="263"/>
      <c r="WUB26" s="263"/>
      <c r="WUC26" s="263"/>
      <c r="WUD26" s="263"/>
      <c r="WUE26" s="263"/>
      <c r="WUF26" s="263"/>
      <c r="WUG26" s="263"/>
      <c r="WUH26" s="263"/>
      <c r="WUI26" s="263"/>
      <c r="WUJ26" s="263"/>
      <c r="WUK26" s="263"/>
      <c r="WUL26" s="263"/>
      <c r="WUM26" s="263"/>
      <c r="WUN26" s="263"/>
      <c r="WUO26" s="263"/>
      <c r="WUP26" s="263"/>
      <c r="WUQ26" s="263"/>
      <c r="WUR26" s="263"/>
      <c r="WUS26" s="263"/>
      <c r="WUT26" s="263"/>
      <c r="WUU26" s="263"/>
      <c r="WUV26" s="263"/>
      <c r="WUW26" s="263"/>
      <c r="WUX26" s="263"/>
      <c r="WUY26" s="263"/>
      <c r="WUZ26" s="263"/>
      <c r="WVA26" s="263"/>
      <c r="WVB26" s="263"/>
      <c r="WVC26" s="263"/>
      <c r="WVD26" s="263"/>
      <c r="WVE26" s="263"/>
      <c r="WVF26" s="263"/>
      <c r="WVG26" s="263"/>
      <c r="WVH26" s="263"/>
      <c r="WVI26" s="263"/>
      <c r="WVJ26" s="263"/>
      <c r="WVK26" s="263"/>
      <c r="WVL26" s="263"/>
      <c r="WVM26" s="263"/>
      <c r="WVN26" s="263"/>
      <c r="WVO26" s="263"/>
      <c r="WVP26" s="263"/>
      <c r="WVQ26" s="263"/>
      <c r="WVR26" s="263"/>
      <c r="WVS26" s="263"/>
      <c r="WVT26" s="263"/>
      <c r="WVU26" s="263"/>
      <c r="WVV26" s="263"/>
      <c r="WVW26" s="263"/>
      <c r="WVX26" s="263"/>
      <c r="WVY26" s="263"/>
      <c r="WVZ26" s="263"/>
      <c r="WWA26" s="263"/>
      <c r="WWB26" s="263"/>
      <c r="WWC26" s="263"/>
      <c r="WWD26" s="263"/>
      <c r="WWE26" s="263"/>
      <c r="WWF26" s="263"/>
      <c r="WWG26" s="263"/>
      <c r="WWH26" s="263"/>
      <c r="WWI26" s="263"/>
      <c r="WWJ26" s="263"/>
      <c r="WWK26" s="263"/>
      <c r="WWL26" s="263"/>
      <c r="WWM26" s="263"/>
      <c r="WWN26" s="263"/>
      <c r="WWO26" s="263"/>
      <c r="WWP26" s="263"/>
      <c r="WWQ26" s="263"/>
      <c r="WWR26" s="263"/>
      <c r="WWS26" s="263"/>
      <c r="WWT26" s="263"/>
      <c r="WWU26" s="263"/>
      <c r="WWV26" s="263"/>
      <c r="WWW26" s="263"/>
      <c r="WWX26" s="263"/>
      <c r="WWY26" s="263"/>
      <c r="WWZ26" s="263"/>
      <c r="WXA26" s="263"/>
      <c r="WXB26" s="263"/>
      <c r="WXC26" s="263"/>
      <c r="WXD26" s="263"/>
      <c r="WXE26" s="263"/>
      <c r="WXF26" s="263"/>
      <c r="WXG26" s="263"/>
      <c r="WXH26" s="263"/>
      <c r="WXI26" s="263"/>
      <c r="WXJ26" s="263"/>
      <c r="WXK26" s="263"/>
      <c r="WXL26" s="263"/>
      <c r="WXM26" s="263"/>
      <c r="WXN26" s="263"/>
      <c r="WXO26" s="263"/>
      <c r="WXP26" s="263"/>
      <c r="WXQ26" s="263"/>
      <c r="WXR26" s="263"/>
      <c r="WXS26" s="263"/>
      <c r="WXT26" s="263"/>
      <c r="WXU26" s="263"/>
      <c r="WXV26" s="263"/>
      <c r="WXW26" s="263"/>
      <c r="WXX26" s="263"/>
      <c r="WXY26" s="263"/>
      <c r="WXZ26" s="263"/>
      <c r="WYA26" s="263"/>
      <c r="WYB26" s="263"/>
      <c r="WYC26" s="263"/>
      <c r="WYD26" s="263"/>
      <c r="WYE26" s="263"/>
      <c r="WYF26" s="263"/>
      <c r="WYG26" s="263"/>
      <c r="WYH26" s="263"/>
      <c r="WYI26" s="263"/>
      <c r="WYJ26" s="263"/>
      <c r="WYK26" s="263"/>
      <c r="WYL26" s="263"/>
      <c r="WYM26" s="263"/>
      <c r="WYN26" s="263"/>
      <c r="WYO26" s="263"/>
      <c r="WYP26" s="263"/>
      <c r="WYQ26" s="263"/>
      <c r="WYR26" s="263"/>
      <c r="WYS26" s="263"/>
      <c r="WYT26" s="263"/>
      <c r="WYU26" s="263"/>
      <c r="WYV26" s="263"/>
      <c r="WYW26" s="263"/>
      <c r="WYX26" s="263"/>
      <c r="WYY26" s="263"/>
      <c r="WYZ26" s="263"/>
      <c r="WZA26" s="263"/>
      <c r="WZB26" s="263"/>
      <c r="WZC26" s="263"/>
      <c r="WZD26" s="263"/>
      <c r="WZE26" s="263"/>
      <c r="WZF26" s="263"/>
      <c r="WZG26" s="263"/>
      <c r="WZH26" s="263"/>
      <c r="WZI26" s="263"/>
      <c r="WZJ26" s="263"/>
      <c r="WZK26" s="263"/>
      <c r="WZL26" s="263"/>
      <c r="WZM26" s="263"/>
      <c r="WZN26" s="263"/>
      <c r="WZO26" s="263"/>
      <c r="WZP26" s="263"/>
      <c r="WZQ26" s="263"/>
      <c r="WZR26" s="263"/>
      <c r="WZS26" s="263"/>
      <c r="WZT26" s="263"/>
      <c r="WZU26" s="263"/>
      <c r="WZV26" s="263"/>
      <c r="WZW26" s="263"/>
      <c r="WZX26" s="263"/>
      <c r="WZY26" s="263"/>
      <c r="WZZ26" s="263"/>
      <c r="XAA26" s="263"/>
      <c r="XAB26" s="263"/>
      <c r="XAC26" s="263"/>
      <c r="XAD26" s="263"/>
      <c r="XAE26" s="263"/>
      <c r="XAF26" s="263"/>
      <c r="XAG26" s="263"/>
      <c r="XAH26" s="263"/>
      <c r="XAI26" s="263"/>
      <c r="XAJ26" s="263"/>
      <c r="XAK26" s="263"/>
      <c r="XAL26" s="263"/>
      <c r="XAM26" s="263"/>
      <c r="XAN26" s="263"/>
      <c r="XAO26" s="263"/>
      <c r="XAP26" s="263"/>
      <c r="XAQ26" s="263"/>
      <c r="XAR26" s="263"/>
      <c r="XAS26" s="263"/>
      <c r="XAT26" s="263"/>
      <c r="XAU26" s="263"/>
      <c r="XAV26" s="263"/>
      <c r="XAW26" s="263"/>
      <c r="XAX26" s="263"/>
      <c r="XAY26" s="263"/>
      <c r="XAZ26" s="263"/>
      <c r="XBA26" s="263"/>
      <c r="XBB26" s="263"/>
      <c r="XBC26" s="263"/>
      <c r="XBD26" s="263"/>
      <c r="XBE26" s="263"/>
      <c r="XBF26" s="263"/>
      <c r="XBG26" s="263"/>
      <c r="XBH26" s="263"/>
      <c r="XBI26" s="263"/>
      <c r="XBJ26" s="263"/>
      <c r="XBK26" s="263"/>
      <c r="XBL26" s="263"/>
      <c r="XBM26" s="263"/>
      <c r="XBN26" s="263"/>
      <c r="XBO26" s="263"/>
      <c r="XBP26" s="263"/>
      <c r="XBQ26" s="263"/>
      <c r="XBR26" s="263"/>
      <c r="XBS26" s="263"/>
      <c r="XBT26" s="263"/>
      <c r="XBU26" s="263"/>
      <c r="XBV26" s="263"/>
      <c r="XBW26" s="263"/>
      <c r="XBX26" s="263"/>
      <c r="XBY26" s="263"/>
      <c r="XBZ26" s="263"/>
      <c r="XCA26" s="263"/>
      <c r="XCB26" s="263"/>
      <c r="XCC26" s="263"/>
      <c r="XCD26" s="263"/>
      <c r="XCE26" s="263"/>
      <c r="XCF26" s="263"/>
      <c r="XCG26" s="263"/>
      <c r="XCH26" s="263"/>
      <c r="XCI26" s="263"/>
      <c r="XCJ26" s="263"/>
      <c r="XCK26" s="263"/>
      <c r="XCL26" s="263"/>
      <c r="XCM26" s="263"/>
      <c r="XCN26" s="263"/>
      <c r="XCO26" s="263"/>
      <c r="XCP26" s="263"/>
      <c r="XCQ26" s="263"/>
      <c r="XCR26" s="263"/>
      <c r="XCS26" s="263"/>
      <c r="XCT26" s="263"/>
      <c r="XCU26" s="263"/>
      <c r="XCV26" s="263"/>
      <c r="XCW26" s="263"/>
      <c r="XCX26" s="263"/>
      <c r="XCY26" s="263"/>
      <c r="XCZ26" s="263"/>
      <c r="XDA26" s="263"/>
      <c r="XDB26" s="263"/>
      <c r="XDC26" s="263"/>
      <c r="XDD26" s="263"/>
      <c r="XDE26" s="263"/>
      <c r="XDF26" s="263"/>
      <c r="XDG26" s="263"/>
      <c r="XDH26" s="263"/>
      <c r="XDI26" s="263"/>
      <c r="XDJ26" s="263"/>
      <c r="XDK26" s="263"/>
      <c r="XDL26" s="263"/>
      <c r="XDM26" s="263"/>
      <c r="XDN26" s="263"/>
      <c r="XDO26" s="263"/>
      <c r="XDP26" s="263"/>
      <c r="XDQ26" s="263"/>
      <c r="XDR26" s="263"/>
      <c r="XDS26" s="263"/>
      <c r="XDT26" s="263"/>
      <c r="XDU26" s="263"/>
      <c r="XDV26" s="263"/>
      <c r="XDW26" s="263"/>
      <c r="XDX26" s="263"/>
      <c r="XDY26" s="263"/>
      <c r="XDZ26" s="263"/>
      <c r="XEA26" s="263"/>
      <c r="XEB26" s="263"/>
      <c r="XEC26" s="263"/>
      <c r="XED26" s="263"/>
      <c r="XEE26" s="263"/>
      <c r="XEF26" s="263"/>
      <c r="XEG26" s="263"/>
      <c r="XEH26" s="263"/>
      <c r="XEI26" s="263"/>
      <c r="XEJ26" s="263"/>
      <c r="XEK26" s="263"/>
      <c r="XEL26" s="263"/>
      <c r="XEM26" s="263"/>
      <c r="XEN26" s="263"/>
      <c r="XEO26" s="263"/>
      <c r="XEP26" s="263"/>
      <c r="XEQ26" s="263"/>
      <c r="XER26" s="263"/>
      <c r="XES26" s="263"/>
      <c r="XET26" s="263"/>
      <c r="XEU26" s="263"/>
      <c r="XEV26" s="263"/>
    </row>
    <row r="27" spans="1:16376" s="274" customFormat="1" ht="13.5" x14ac:dyDescent="0.2">
      <c r="A27" s="263" t="str">
        <f>'Stille Reserven'!A60</f>
        <v>Gewinnsteuerkorrektur (12.823%)</v>
      </c>
      <c r="B27" s="265">
        <f>'Stille Reserven'!B60</f>
        <v>0</v>
      </c>
      <c r="C27" s="265">
        <f>'Stille Reserven'!C60</f>
        <v>-2571</v>
      </c>
      <c r="D27" s="265">
        <f>'Stille Reserven'!D60</f>
        <v>-5092</v>
      </c>
      <c r="E27" s="265">
        <f>'Stille Reserven'!E60</f>
        <v>-6652</v>
      </c>
      <c r="F27" s="265">
        <f>'Stille Reserven'!F60</f>
        <v>16630</v>
      </c>
      <c r="G27" s="265">
        <f>'Stille Reserven'!G60</f>
        <v>-4731</v>
      </c>
      <c r="H27" s="265">
        <f>'Stille Reserven'!H60</f>
        <v>-6412</v>
      </c>
      <c r="I27" s="265">
        <f>'Stille Reserven'!I60</f>
        <v>-6412</v>
      </c>
      <c r="J27" s="265">
        <f>'Stille Reserven'!J60</f>
        <v>-6412</v>
      </c>
      <c r="K27" s="265">
        <f>'Stille Reserven'!K60</f>
        <v>-6412</v>
      </c>
      <c r="L27" s="265">
        <f>'Stille Reserven'!L60</f>
        <v>-6412</v>
      </c>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c r="HV27" s="263"/>
      <c r="HW27" s="263"/>
      <c r="HX27" s="263"/>
      <c r="HY27" s="263"/>
      <c r="HZ27" s="263"/>
      <c r="IA27" s="263"/>
      <c r="IB27" s="263"/>
      <c r="IC27" s="263"/>
      <c r="ID27" s="263"/>
      <c r="IE27" s="263"/>
      <c r="IF27" s="263"/>
      <c r="IG27" s="263"/>
      <c r="IH27" s="263"/>
      <c r="II27" s="263"/>
      <c r="IJ27" s="263"/>
      <c r="IK27" s="263"/>
      <c r="IL27" s="263"/>
      <c r="IM27" s="263"/>
      <c r="IN27" s="263"/>
      <c r="IO27" s="263"/>
      <c r="IP27" s="263"/>
      <c r="IQ27" s="263"/>
      <c r="IR27" s="263"/>
      <c r="IS27" s="263"/>
      <c r="IT27" s="263"/>
      <c r="IU27" s="263"/>
      <c r="IV27" s="263"/>
      <c r="IW27" s="263"/>
      <c r="IX27" s="263"/>
      <c r="IY27" s="263"/>
      <c r="IZ27" s="263"/>
      <c r="JA27" s="263"/>
      <c r="JB27" s="263"/>
      <c r="JC27" s="263"/>
      <c r="JD27" s="263"/>
      <c r="JE27" s="263"/>
      <c r="JF27" s="263"/>
      <c r="JG27" s="263"/>
      <c r="JH27" s="263"/>
      <c r="JI27" s="263"/>
      <c r="JJ27" s="263"/>
      <c r="JK27" s="263"/>
      <c r="JL27" s="263"/>
      <c r="JM27" s="263"/>
      <c r="JN27" s="263"/>
      <c r="JO27" s="263"/>
      <c r="JP27" s="263"/>
      <c r="JQ27" s="263"/>
      <c r="JR27" s="263"/>
      <c r="JS27" s="263"/>
      <c r="JT27" s="263"/>
      <c r="JU27" s="263"/>
      <c r="JV27" s="263"/>
      <c r="JW27" s="263"/>
      <c r="JX27" s="263"/>
      <c r="JY27" s="263"/>
      <c r="JZ27" s="263"/>
      <c r="KA27" s="263"/>
      <c r="KB27" s="263"/>
      <c r="KC27" s="263"/>
      <c r="KD27" s="263"/>
      <c r="KE27" s="263"/>
      <c r="KF27" s="263"/>
      <c r="KG27" s="263"/>
      <c r="KH27" s="263"/>
      <c r="KI27" s="263"/>
      <c r="KJ27" s="263"/>
      <c r="KK27" s="263"/>
      <c r="KL27" s="263"/>
      <c r="KM27" s="263"/>
      <c r="KN27" s="263"/>
      <c r="KO27" s="263"/>
      <c r="KP27" s="263"/>
      <c r="KQ27" s="263"/>
      <c r="KR27" s="263"/>
      <c r="KS27" s="263"/>
      <c r="KT27" s="263"/>
      <c r="KU27" s="263"/>
      <c r="KV27" s="263"/>
      <c r="KW27" s="263"/>
      <c r="KX27" s="263"/>
      <c r="KY27" s="263"/>
      <c r="KZ27" s="263"/>
      <c r="LA27" s="263"/>
      <c r="LB27" s="263"/>
      <c r="LC27" s="263"/>
      <c r="LD27" s="263"/>
      <c r="LE27" s="263"/>
      <c r="LF27" s="263"/>
      <c r="LG27" s="263"/>
      <c r="LH27" s="263"/>
      <c r="LI27" s="263"/>
      <c r="LJ27" s="263"/>
      <c r="LK27" s="263"/>
      <c r="LL27" s="263"/>
      <c r="LM27" s="263"/>
      <c r="LN27" s="263"/>
      <c r="LO27" s="263"/>
      <c r="LP27" s="263"/>
      <c r="LQ27" s="263"/>
      <c r="LR27" s="263"/>
      <c r="LS27" s="263"/>
      <c r="LT27" s="263"/>
      <c r="LU27" s="263"/>
      <c r="LV27" s="263"/>
      <c r="LW27" s="263"/>
      <c r="LX27" s="263"/>
      <c r="LY27" s="263"/>
      <c r="LZ27" s="263"/>
      <c r="MA27" s="263"/>
      <c r="MB27" s="263"/>
      <c r="MC27" s="263"/>
      <c r="MD27" s="263"/>
      <c r="ME27" s="263"/>
      <c r="MF27" s="263"/>
      <c r="MG27" s="263"/>
      <c r="MH27" s="263"/>
      <c r="MI27" s="263"/>
      <c r="MJ27" s="263"/>
      <c r="MK27" s="263"/>
      <c r="ML27" s="263"/>
      <c r="MM27" s="263"/>
      <c r="MN27" s="263"/>
      <c r="MO27" s="263"/>
      <c r="MP27" s="263"/>
      <c r="MQ27" s="263"/>
      <c r="MR27" s="263"/>
      <c r="MS27" s="263"/>
      <c r="MT27" s="263"/>
      <c r="MU27" s="263"/>
      <c r="MV27" s="263"/>
      <c r="MW27" s="263"/>
      <c r="MX27" s="263"/>
      <c r="MY27" s="263"/>
      <c r="MZ27" s="263"/>
      <c r="NA27" s="263"/>
      <c r="NB27" s="263"/>
      <c r="NC27" s="263"/>
      <c r="ND27" s="263"/>
      <c r="NE27" s="263"/>
      <c r="NF27" s="263"/>
      <c r="NG27" s="263"/>
      <c r="NH27" s="263"/>
      <c r="NI27" s="263"/>
      <c r="NJ27" s="263"/>
      <c r="NK27" s="263"/>
      <c r="NL27" s="263"/>
      <c r="NM27" s="263"/>
      <c r="NN27" s="263"/>
      <c r="NO27" s="263"/>
      <c r="NP27" s="263"/>
      <c r="NQ27" s="263"/>
      <c r="NR27" s="263"/>
      <c r="NS27" s="263"/>
      <c r="NT27" s="263"/>
      <c r="NU27" s="263"/>
      <c r="NV27" s="263"/>
      <c r="NW27" s="263"/>
      <c r="NX27" s="263"/>
      <c r="NY27" s="263"/>
      <c r="NZ27" s="263"/>
      <c r="OA27" s="263"/>
      <c r="OB27" s="263"/>
      <c r="OC27" s="263"/>
      <c r="OD27" s="263"/>
      <c r="OE27" s="263"/>
      <c r="OF27" s="263"/>
      <c r="OG27" s="263"/>
      <c r="OH27" s="263"/>
      <c r="OI27" s="263"/>
      <c r="OJ27" s="263"/>
      <c r="OK27" s="263"/>
      <c r="OL27" s="263"/>
      <c r="OM27" s="263"/>
      <c r="ON27" s="263"/>
      <c r="OO27" s="263"/>
      <c r="OP27" s="263"/>
      <c r="OQ27" s="263"/>
      <c r="OR27" s="263"/>
      <c r="OS27" s="263"/>
      <c r="OT27" s="263"/>
      <c r="OU27" s="263"/>
      <c r="OV27" s="263"/>
      <c r="OW27" s="263"/>
      <c r="OX27" s="263"/>
      <c r="OY27" s="263"/>
      <c r="OZ27" s="263"/>
      <c r="PA27" s="263"/>
      <c r="PB27" s="263"/>
      <c r="PC27" s="263"/>
      <c r="PD27" s="263"/>
      <c r="PE27" s="263"/>
      <c r="PF27" s="263"/>
      <c r="PG27" s="263"/>
      <c r="PH27" s="263"/>
      <c r="PI27" s="263"/>
      <c r="PJ27" s="263"/>
      <c r="PK27" s="263"/>
      <c r="PL27" s="263"/>
      <c r="PM27" s="263"/>
      <c r="PN27" s="263"/>
      <c r="PO27" s="263"/>
      <c r="PP27" s="263"/>
      <c r="PQ27" s="263"/>
      <c r="PR27" s="263"/>
      <c r="PS27" s="263"/>
      <c r="PT27" s="263"/>
      <c r="PU27" s="263"/>
      <c r="PV27" s="263"/>
      <c r="PW27" s="263"/>
      <c r="PX27" s="263"/>
      <c r="PY27" s="263"/>
      <c r="PZ27" s="263"/>
      <c r="QA27" s="263"/>
      <c r="QB27" s="263"/>
      <c r="QC27" s="263"/>
      <c r="QD27" s="263"/>
      <c r="QE27" s="263"/>
      <c r="QF27" s="263"/>
      <c r="QG27" s="263"/>
      <c r="QH27" s="263"/>
      <c r="QI27" s="263"/>
      <c r="QJ27" s="263"/>
      <c r="QK27" s="263"/>
      <c r="QL27" s="263"/>
      <c r="QM27" s="263"/>
      <c r="QN27" s="263"/>
      <c r="QO27" s="263"/>
      <c r="QP27" s="263"/>
      <c r="QQ27" s="263"/>
      <c r="QR27" s="263"/>
      <c r="QS27" s="263"/>
      <c r="QT27" s="263"/>
      <c r="QU27" s="263"/>
      <c r="QV27" s="263"/>
      <c r="QW27" s="263"/>
      <c r="QX27" s="263"/>
      <c r="QY27" s="263"/>
      <c r="QZ27" s="263"/>
      <c r="RA27" s="263"/>
      <c r="RB27" s="263"/>
      <c r="RC27" s="263"/>
      <c r="RD27" s="263"/>
      <c r="RE27" s="263"/>
      <c r="RF27" s="263"/>
      <c r="RG27" s="263"/>
      <c r="RH27" s="263"/>
      <c r="RI27" s="263"/>
      <c r="RJ27" s="263"/>
      <c r="RK27" s="263"/>
      <c r="RL27" s="263"/>
      <c r="RM27" s="263"/>
      <c r="RN27" s="263"/>
      <c r="RO27" s="263"/>
      <c r="RP27" s="263"/>
      <c r="RQ27" s="263"/>
      <c r="RR27" s="263"/>
      <c r="RS27" s="263"/>
      <c r="RT27" s="263"/>
      <c r="RU27" s="263"/>
      <c r="RV27" s="263"/>
      <c r="RW27" s="263"/>
      <c r="RX27" s="263"/>
      <c r="RY27" s="263"/>
      <c r="RZ27" s="263"/>
      <c r="SA27" s="263"/>
      <c r="SB27" s="263"/>
      <c r="SC27" s="263"/>
      <c r="SD27" s="263"/>
      <c r="SE27" s="263"/>
      <c r="SF27" s="263"/>
      <c r="SG27" s="263"/>
      <c r="SH27" s="263"/>
      <c r="SI27" s="263"/>
      <c r="SJ27" s="263"/>
      <c r="SK27" s="263"/>
      <c r="SL27" s="263"/>
      <c r="SM27" s="263"/>
      <c r="SN27" s="263"/>
      <c r="SO27" s="263"/>
      <c r="SP27" s="263"/>
      <c r="SQ27" s="263"/>
      <c r="SR27" s="263"/>
      <c r="SS27" s="263"/>
      <c r="ST27" s="263"/>
      <c r="SU27" s="263"/>
      <c r="SV27" s="263"/>
      <c r="SW27" s="263"/>
      <c r="SX27" s="263"/>
      <c r="SY27" s="263"/>
      <c r="SZ27" s="263"/>
      <c r="TA27" s="263"/>
      <c r="TB27" s="263"/>
      <c r="TC27" s="263"/>
      <c r="TD27" s="263"/>
      <c r="TE27" s="263"/>
      <c r="TF27" s="263"/>
      <c r="TG27" s="263"/>
      <c r="TH27" s="263"/>
      <c r="TI27" s="263"/>
      <c r="TJ27" s="263"/>
      <c r="TK27" s="263"/>
      <c r="TL27" s="263"/>
      <c r="TM27" s="263"/>
      <c r="TN27" s="263"/>
      <c r="TO27" s="263"/>
      <c r="TP27" s="263"/>
      <c r="TQ27" s="263"/>
      <c r="TR27" s="263"/>
      <c r="TS27" s="263"/>
      <c r="TT27" s="263"/>
      <c r="TU27" s="263"/>
      <c r="TV27" s="263"/>
      <c r="TW27" s="263"/>
      <c r="TX27" s="263"/>
      <c r="TY27" s="263"/>
      <c r="TZ27" s="263"/>
      <c r="UA27" s="263"/>
      <c r="UB27" s="263"/>
      <c r="UC27" s="263"/>
      <c r="UD27" s="263"/>
      <c r="UE27" s="263"/>
      <c r="UF27" s="263"/>
      <c r="UG27" s="263"/>
      <c r="UH27" s="263"/>
      <c r="UI27" s="263"/>
      <c r="UJ27" s="263"/>
      <c r="UK27" s="263"/>
      <c r="UL27" s="263"/>
      <c r="UM27" s="263"/>
      <c r="UN27" s="263"/>
      <c r="UO27" s="263"/>
      <c r="UP27" s="263"/>
      <c r="UQ27" s="263"/>
      <c r="UR27" s="263"/>
      <c r="US27" s="263"/>
      <c r="UT27" s="263"/>
      <c r="UU27" s="263"/>
      <c r="UV27" s="263"/>
      <c r="UW27" s="263"/>
      <c r="UX27" s="263"/>
      <c r="UY27" s="263"/>
      <c r="UZ27" s="263"/>
      <c r="VA27" s="263"/>
      <c r="VB27" s="263"/>
      <c r="VC27" s="263"/>
      <c r="VD27" s="263"/>
      <c r="VE27" s="263"/>
      <c r="VF27" s="263"/>
      <c r="VG27" s="263"/>
      <c r="VH27" s="263"/>
      <c r="VI27" s="263"/>
      <c r="VJ27" s="263"/>
      <c r="VK27" s="263"/>
      <c r="VL27" s="263"/>
      <c r="VM27" s="263"/>
      <c r="VN27" s="263"/>
      <c r="VO27" s="263"/>
      <c r="VP27" s="263"/>
      <c r="VQ27" s="263"/>
      <c r="VR27" s="263"/>
      <c r="VS27" s="263"/>
      <c r="VT27" s="263"/>
      <c r="VU27" s="263"/>
      <c r="VV27" s="263"/>
      <c r="VW27" s="263"/>
      <c r="VX27" s="263"/>
      <c r="VY27" s="263"/>
      <c r="VZ27" s="263"/>
      <c r="WA27" s="263"/>
      <c r="WB27" s="263"/>
      <c r="WC27" s="263"/>
      <c r="WD27" s="263"/>
      <c r="WE27" s="263"/>
      <c r="WF27" s="263"/>
      <c r="WG27" s="263"/>
      <c r="WH27" s="263"/>
      <c r="WI27" s="263"/>
      <c r="WJ27" s="263"/>
      <c r="WK27" s="263"/>
      <c r="WL27" s="263"/>
      <c r="WM27" s="263"/>
      <c r="WN27" s="263"/>
      <c r="WO27" s="263"/>
      <c r="WP27" s="263"/>
      <c r="WQ27" s="263"/>
      <c r="WR27" s="263"/>
      <c r="WS27" s="263"/>
      <c r="WT27" s="263"/>
      <c r="WU27" s="263"/>
      <c r="WV27" s="263"/>
      <c r="WW27" s="263"/>
      <c r="WX27" s="263"/>
      <c r="WY27" s="263"/>
      <c r="WZ27" s="263"/>
      <c r="XA27" s="263"/>
      <c r="XB27" s="263"/>
      <c r="XC27" s="263"/>
      <c r="XD27" s="263"/>
      <c r="XE27" s="263"/>
      <c r="XF27" s="263"/>
      <c r="XG27" s="263"/>
      <c r="XH27" s="263"/>
      <c r="XI27" s="263"/>
      <c r="XJ27" s="263"/>
      <c r="XK27" s="263"/>
      <c r="XL27" s="263"/>
      <c r="XM27" s="263"/>
      <c r="XN27" s="263"/>
      <c r="XO27" s="263"/>
      <c r="XP27" s="263"/>
      <c r="XQ27" s="263"/>
      <c r="XR27" s="263"/>
      <c r="XS27" s="263"/>
      <c r="XT27" s="263"/>
      <c r="XU27" s="263"/>
      <c r="XV27" s="263"/>
      <c r="XW27" s="263"/>
      <c r="XX27" s="263"/>
      <c r="XY27" s="263"/>
      <c r="XZ27" s="263"/>
      <c r="YA27" s="263"/>
      <c r="YB27" s="263"/>
      <c r="YC27" s="263"/>
      <c r="YD27" s="263"/>
      <c r="YE27" s="263"/>
      <c r="YF27" s="263"/>
      <c r="YG27" s="263"/>
      <c r="YH27" s="263"/>
      <c r="YI27" s="263"/>
      <c r="YJ27" s="263"/>
      <c r="YK27" s="263"/>
      <c r="YL27" s="263"/>
      <c r="YM27" s="263"/>
      <c r="YN27" s="263"/>
      <c r="YO27" s="263"/>
      <c r="YP27" s="263"/>
      <c r="YQ27" s="263"/>
      <c r="YR27" s="263"/>
      <c r="YS27" s="263"/>
      <c r="YT27" s="263"/>
      <c r="YU27" s="263"/>
      <c r="YV27" s="263"/>
      <c r="YW27" s="263"/>
      <c r="YX27" s="263"/>
      <c r="YY27" s="263"/>
      <c r="YZ27" s="263"/>
      <c r="ZA27" s="263"/>
      <c r="ZB27" s="263"/>
      <c r="ZC27" s="263"/>
      <c r="ZD27" s="263"/>
      <c r="ZE27" s="263"/>
      <c r="ZF27" s="263"/>
      <c r="ZG27" s="263"/>
      <c r="ZH27" s="263"/>
      <c r="ZI27" s="263"/>
      <c r="ZJ27" s="263"/>
      <c r="ZK27" s="263"/>
      <c r="ZL27" s="263"/>
      <c r="ZM27" s="263"/>
      <c r="ZN27" s="263"/>
      <c r="ZO27" s="263"/>
      <c r="ZP27" s="263"/>
      <c r="ZQ27" s="263"/>
      <c r="ZR27" s="263"/>
      <c r="ZS27" s="263"/>
      <c r="ZT27" s="263"/>
      <c r="ZU27" s="263"/>
      <c r="ZV27" s="263"/>
      <c r="ZW27" s="263"/>
      <c r="ZX27" s="263"/>
      <c r="ZY27" s="263"/>
      <c r="ZZ27" s="263"/>
      <c r="AAA27" s="263"/>
      <c r="AAB27" s="263"/>
      <c r="AAC27" s="263"/>
      <c r="AAD27" s="263"/>
      <c r="AAE27" s="263"/>
      <c r="AAF27" s="263"/>
      <c r="AAG27" s="263"/>
      <c r="AAH27" s="263"/>
      <c r="AAI27" s="263"/>
      <c r="AAJ27" s="263"/>
      <c r="AAK27" s="263"/>
      <c r="AAL27" s="263"/>
      <c r="AAM27" s="263"/>
      <c r="AAN27" s="263"/>
      <c r="AAO27" s="263"/>
      <c r="AAP27" s="263"/>
      <c r="AAQ27" s="263"/>
      <c r="AAR27" s="263"/>
      <c r="AAS27" s="263"/>
      <c r="AAT27" s="263"/>
      <c r="AAU27" s="263"/>
      <c r="AAV27" s="263"/>
      <c r="AAW27" s="263"/>
      <c r="AAX27" s="263"/>
      <c r="AAY27" s="263"/>
      <c r="AAZ27" s="263"/>
      <c r="ABA27" s="263"/>
      <c r="ABB27" s="263"/>
      <c r="ABC27" s="263"/>
      <c r="ABD27" s="263"/>
      <c r="ABE27" s="263"/>
      <c r="ABF27" s="263"/>
      <c r="ABG27" s="263"/>
      <c r="ABH27" s="263"/>
      <c r="ABI27" s="263"/>
      <c r="ABJ27" s="263"/>
      <c r="ABK27" s="263"/>
      <c r="ABL27" s="263"/>
      <c r="ABM27" s="263"/>
      <c r="ABN27" s="263"/>
      <c r="ABO27" s="263"/>
      <c r="ABP27" s="263"/>
      <c r="ABQ27" s="263"/>
      <c r="ABR27" s="263"/>
      <c r="ABS27" s="263"/>
      <c r="ABT27" s="263"/>
      <c r="ABU27" s="263"/>
      <c r="ABV27" s="263"/>
      <c r="ABW27" s="263"/>
      <c r="ABX27" s="263"/>
      <c r="ABY27" s="263"/>
      <c r="ABZ27" s="263"/>
      <c r="ACA27" s="263"/>
      <c r="ACB27" s="263"/>
      <c r="ACC27" s="263"/>
      <c r="ACD27" s="263"/>
      <c r="ACE27" s="263"/>
      <c r="ACF27" s="263"/>
      <c r="ACG27" s="263"/>
      <c r="ACH27" s="263"/>
      <c r="ACI27" s="263"/>
      <c r="ACJ27" s="263"/>
      <c r="ACK27" s="263"/>
      <c r="ACL27" s="263"/>
      <c r="ACM27" s="263"/>
      <c r="ACN27" s="263"/>
      <c r="ACO27" s="263"/>
      <c r="ACP27" s="263"/>
      <c r="ACQ27" s="263"/>
      <c r="ACR27" s="263"/>
      <c r="ACS27" s="263"/>
      <c r="ACT27" s="263"/>
      <c r="ACU27" s="263"/>
      <c r="ACV27" s="263"/>
      <c r="ACW27" s="263"/>
      <c r="ACX27" s="263"/>
      <c r="ACY27" s="263"/>
      <c r="ACZ27" s="263"/>
      <c r="ADA27" s="263"/>
      <c r="ADB27" s="263"/>
      <c r="ADC27" s="263"/>
      <c r="ADD27" s="263"/>
      <c r="ADE27" s="263"/>
      <c r="ADF27" s="263"/>
      <c r="ADG27" s="263"/>
      <c r="ADH27" s="263"/>
      <c r="ADI27" s="263"/>
      <c r="ADJ27" s="263"/>
      <c r="ADK27" s="263"/>
      <c r="ADL27" s="263"/>
      <c r="ADM27" s="263"/>
      <c r="ADN27" s="263"/>
      <c r="ADO27" s="263"/>
      <c r="ADP27" s="263"/>
      <c r="ADQ27" s="263"/>
      <c r="ADR27" s="263"/>
      <c r="ADS27" s="263"/>
      <c r="ADT27" s="263"/>
      <c r="ADU27" s="263"/>
      <c r="ADV27" s="263"/>
      <c r="ADW27" s="263"/>
      <c r="ADX27" s="263"/>
      <c r="ADY27" s="263"/>
      <c r="ADZ27" s="263"/>
      <c r="AEA27" s="263"/>
      <c r="AEB27" s="263"/>
      <c r="AEC27" s="263"/>
      <c r="AED27" s="263"/>
      <c r="AEE27" s="263"/>
      <c r="AEF27" s="263"/>
      <c r="AEG27" s="263"/>
      <c r="AEH27" s="263"/>
      <c r="AEI27" s="263"/>
      <c r="AEJ27" s="263"/>
      <c r="AEK27" s="263"/>
      <c r="AEL27" s="263"/>
      <c r="AEM27" s="263"/>
      <c r="AEN27" s="263"/>
      <c r="AEO27" s="263"/>
      <c r="AEP27" s="263"/>
      <c r="AEQ27" s="263"/>
      <c r="AER27" s="263"/>
      <c r="AES27" s="263"/>
      <c r="AET27" s="263"/>
      <c r="AEU27" s="263"/>
      <c r="AEV27" s="263"/>
      <c r="AEW27" s="263"/>
      <c r="AEX27" s="263"/>
      <c r="AEY27" s="263"/>
      <c r="AEZ27" s="263"/>
      <c r="AFA27" s="263"/>
      <c r="AFB27" s="263"/>
      <c r="AFC27" s="263"/>
      <c r="AFD27" s="263"/>
      <c r="AFE27" s="263"/>
      <c r="AFF27" s="263"/>
      <c r="AFG27" s="263"/>
      <c r="AFH27" s="263"/>
      <c r="AFI27" s="263"/>
      <c r="AFJ27" s="263"/>
      <c r="AFK27" s="263"/>
      <c r="AFL27" s="263"/>
      <c r="AFM27" s="263"/>
      <c r="AFN27" s="263"/>
      <c r="AFO27" s="263"/>
      <c r="AFP27" s="263"/>
      <c r="AFQ27" s="263"/>
      <c r="AFR27" s="263"/>
      <c r="AFS27" s="263"/>
      <c r="AFT27" s="263"/>
      <c r="AFU27" s="263"/>
      <c r="AFV27" s="263"/>
      <c r="AFW27" s="263"/>
      <c r="AFX27" s="263"/>
      <c r="AFY27" s="263"/>
      <c r="AFZ27" s="263"/>
      <c r="AGA27" s="263"/>
      <c r="AGB27" s="263"/>
      <c r="AGC27" s="263"/>
      <c r="AGD27" s="263"/>
      <c r="AGE27" s="263"/>
      <c r="AGF27" s="263"/>
      <c r="AGG27" s="263"/>
      <c r="AGH27" s="263"/>
      <c r="AGI27" s="263"/>
      <c r="AGJ27" s="263"/>
      <c r="AGK27" s="263"/>
      <c r="AGL27" s="263"/>
      <c r="AGM27" s="263"/>
      <c r="AGN27" s="263"/>
      <c r="AGO27" s="263"/>
      <c r="AGP27" s="263"/>
      <c r="AGQ27" s="263"/>
      <c r="AGR27" s="263"/>
      <c r="AGS27" s="263"/>
      <c r="AGT27" s="263"/>
      <c r="AGU27" s="263"/>
      <c r="AGV27" s="263"/>
      <c r="AGW27" s="263"/>
      <c r="AGX27" s="263"/>
      <c r="AGY27" s="263"/>
      <c r="AGZ27" s="263"/>
      <c r="AHA27" s="263"/>
      <c r="AHB27" s="263"/>
      <c r="AHC27" s="263"/>
      <c r="AHD27" s="263"/>
      <c r="AHE27" s="263"/>
      <c r="AHF27" s="263"/>
      <c r="AHG27" s="263"/>
      <c r="AHH27" s="263"/>
      <c r="AHI27" s="263"/>
      <c r="AHJ27" s="263"/>
      <c r="AHK27" s="263"/>
      <c r="AHL27" s="263"/>
      <c r="AHM27" s="263"/>
      <c r="AHN27" s="263"/>
      <c r="AHO27" s="263"/>
      <c r="AHP27" s="263"/>
      <c r="AHQ27" s="263"/>
      <c r="AHR27" s="263"/>
      <c r="AHS27" s="263"/>
      <c r="AHT27" s="263"/>
      <c r="AHU27" s="263"/>
      <c r="AHV27" s="263"/>
      <c r="AHW27" s="263"/>
      <c r="AHX27" s="263"/>
      <c r="AHY27" s="263"/>
      <c r="AHZ27" s="263"/>
      <c r="AIA27" s="263"/>
      <c r="AIB27" s="263"/>
      <c r="AIC27" s="263"/>
      <c r="AID27" s="263"/>
      <c r="AIE27" s="263"/>
      <c r="AIF27" s="263"/>
      <c r="AIG27" s="263"/>
      <c r="AIH27" s="263"/>
      <c r="AII27" s="263"/>
      <c r="AIJ27" s="263"/>
      <c r="AIK27" s="263"/>
      <c r="AIL27" s="263"/>
      <c r="AIM27" s="263"/>
      <c r="AIN27" s="263"/>
      <c r="AIO27" s="263"/>
      <c r="AIP27" s="263"/>
      <c r="AIQ27" s="263"/>
      <c r="AIR27" s="263"/>
      <c r="AIS27" s="263"/>
      <c r="AIT27" s="263"/>
      <c r="AIU27" s="263"/>
      <c r="AIV27" s="263"/>
      <c r="AIW27" s="263"/>
      <c r="AIX27" s="263"/>
      <c r="AIY27" s="263"/>
      <c r="AIZ27" s="263"/>
      <c r="AJA27" s="263"/>
      <c r="AJB27" s="263"/>
      <c r="AJC27" s="263"/>
      <c r="AJD27" s="263"/>
      <c r="AJE27" s="263"/>
      <c r="AJF27" s="263"/>
      <c r="AJG27" s="263"/>
      <c r="AJH27" s="263"/>
      <c r="AJI27" s="263"/>
      <c r="AJJ27" s="263"/>
      <c r="AJK27" s="263"/>
      <c r="AJL27" s="263"/>
      <c r="AJM27" s="263"/>
      <c r="AJN27" s="263"/>
      <c r="AJO27" s="263"/>
      <c r="AJP27" s="263"/>
      <c r="AJQ27" s="263"/>
      <c r="AJR27" s="263"/>
      <c r="AJS27" s="263"/>
      <c r="AJT27" s="263"/>
      <c r="AJU27" s="263"/>
      <c r="AJV27" s="263"/>
      <c r="AJW27" s="263"/>
      <c r="AJX27" s="263"/>
      <c r="AJY27" s="263"/>
      <c r="AJZ27" s="263"/>
      <c r="AKA27" s="263"/>
      <c r="AKB27" s="263"/>
      <c r="AKC27" s="263"/>
      <c r="AKD27" s="263"/>
      <c r="AKE27" s="263"/>
      <c r="AKF27" s="263"/>
      <c r="AKG27" s="263"/>
      <c r="AKH27" s="263"/>
      <c r="AKI27" s="263"/>
      <c r="AKJ27" s="263"/>
      <c r="AKK27" s="263"/>
      <c r="AKL27" s="263"/>
      <c r="AKM27" s="263"/>
      <c r="AKN27" s="263"/>
      <c r="AKO27" s="263"/>
      <c r="AKP27" s="263"/>
      <c r="AKQ27" s="263"/>
      <c r="AKR27" s="263"/>
      <c r="AKS27" s="263"/>
      <c r="AKT27" s="263"/>
      <c r="AKU27" s="263"/>
      <c r="AKV27" s="263"/>
      <c r="AKW27" s="263"/>
      <c r="AKX27" s="263"/>
      <c r="AKY27" s="263"/>
      <c r="AKZ27" s="263"/>
      <c r="ALA27" s="263"/>
      <c r="ALB27" s="263"/>
      <c r="ALC27" s="263"/>
      <c r="ALD27" s="263"/>
      <c r="ALE27" s="263"/>
      <c r="ALF27" s="263"/>
      <c r="ALG27" s="263"/>
      <c r="ALH27" s="263"/>
      <c r="ALI27" s="263"/>
      <c r="ALJ27" s="263"/>
      <c r="ALK27" s="263"/>
      <c r="ALL27" s="263"/>
      <c r="ALM27" s="263"/>
      <c r="ALN27" s="263"/>
      <c r="ALO27" s="263"/>
      <c r="ALP27" s="263"/>
      <c r="ALQ27" s="263"/>
      <c r="ALR27" s="263"/>
      <c r="ALS27" s="263"/>
      <c r="ALT27" s="263"/>
      <c r="ALU27" s="263"/>
      <c r="ALV27" s="263"/>
      <c r="ALW27" s="263"/>
      <c r="ALX27" s="263"/>
      <c r="ALY27" s="263"/>
      <c r="ALZ27" s="263"/>
      <c r="AMA27" s="263"/>
      <c r="AMB27" s="263"/>
      <c r="AMC27" s="263"/>
      <c r="AMD27" s="263"/>
      <c r="AME27" s="263"/>
      <c r="AMF27" s="263"/>
      <c r="AMG27" s="263"/>
      <c r="AMH27" s="263"/>
      <c r="AMI27" s="263"/>
      <c r="AMJ27" s="263"/>
      <c r="AMK27" s="263"/>
      <c r="AML27" s="263"/>
      <c r="AMM27" s="263"/>
      <c r="AMN27" s="263"/>
      <c r="AMO27" s="263"/>
      <c r="AMP27" s="263"/>
      <c r="AMQ27" s="263"/>
      <c r="AMR27" s="263"/>
      <c r="AMS27" s="263"/>
      <c r="AMT27" s="263"/>
      <c r="AMU27" s="263"/>
      <c r="AMV27" s="263"/>
      <c r="AMW27" s="263"/>
      <c r="AMX27" s="263"/>
      <c r="AMY27" s="263"/>
      <c r="AMZ27" s="263"/>
      <c r="ANA27" s="263"/>
      <c r="ANB27" s="263"/>
      <c r="ANC27" s="263"/>
      <c r="AND27" s="263"/>
      <c r="ANE27" s="263"/>
      <c r="ANF27" s="263"/>
      <c r="ANG27" s="263"/>
      <c r="ANH27" s="263"/>
      <c r="ANI27" s="263"/>
      <c r="ANJ27" s="263"/>
      <c r="ANK27" s="263"/>
      <c r="ANL27" s="263"/>
      <c r="ANM27" s="263"/>
      <c r="ANN27" s="263"/>
      <c r="ANO27" s="263"/>
      <c r="ANP27" s="263"/>
      <c r="ANQ27" s="263"/>
      <c r="ANR27" s="263"/>
      <c r="ANS27" s="263"/>
      <c r="ANT27" s="263"/>
      <c r="ANU27" s="263"/>
      <c r="ANV27" s="263"/>
      <c r="ANW27" s="263"/>
      <c r="ANX27" s="263"/>
      <c r="ANY27" s="263"/>
      <c r="ANZ27" s="263"/>
      <c r="AOA27" s="263"/>
      <c r="AOB27" s="263"/>
      <c r="AOC27" s="263"/>
      <c r="AOD27" s="263"/>
      <c r="AOE27" s="263"/>
      <c r="AOF27" s="263"/>
      <c r="AOG27" s="263"/>
      <c r="AOH27" s="263"/>
      <c r="AOI27" s="263"/>
      <c r="AOJ27" s="263"/>
      <c r="AOK27" s="263"/>
      <c r="AOL27" s="263"/>
      <c r="AOM27" s="263"/>
      <c r="AON27" s="263"/>
      <c r="AOO27" s="263"/>
      <c r="AOP27" s="263"/>
      <c r="AOQ27" s="263"/>
      <c r="AOR27" s="263"/>
      <c r="AOS27" s="263"/>
      <c r="AOT27" s="263"/>
      <c r="AOU27" s="263"/>
      <c r="AOV27" s="263"/>
      <c r="AOW27" s="263"/>
      <c r="AOX27" s="263"/>
      <c r="AOY27" s="263"/>
      <c r="AOZ27" s="263"/>
      <c r="APA27" s="263"/>
      <c r="APB27" s="263"/>
      <c r="APC27" s="263"/>
      <c r="APD27" s="263"/>
      <c r="APE27" s="263"/>
      <c r="APF27" s="263"/>
      <c r="APG27" s="263"/>
      <c r="APH27" s="263"/>
      <c r="API27" s="263"/>
      <c r="APJ27" s="263"/>
      <c r="APK27" s="263"/>
      <c r="APL27" s="263"/>
      <c r="APM27" s="263"/>
      <c r="APN27" s="263"/>
      <c r="APO27" s="263"/>
      <c r="APP27" s="263"/>
      <c r="APQ27" s="263"/>
      <c r="APR27" s="263"/>
      <c r="APS27" s="263"/>
      <c r="APT27" s="263"/>
      <c r="APU27" s="263"/>
      <c r="APV27" s="263"/>
      <c r="APW27" s="263"/>
      <c r="APX27" s="263"/>
      <c r="APY27" s="263"/>
      <c r="APZ27" s="263"/>
      <c r="AQA27" s="263"/>
      <c r="AQB27" s="263"/>
      <c r="AQC27" s="263"/>
      <c r="AQD27" s="263"/>
      <c r="AQE27" s="263"/>
      <c r="AQF27" s="263"/>
      <c r="AQG27" s="263"/>
      <c r="AQH27" s="263"/>
      <c r="AQI27" s="263"/>
      <c r="AQJ27" s="263"/>
      <c r="AQK27" s="263"/>
      <c r="AQL27" s="263"/>
      <c r="AQM27" s="263"/>
      <c r="AQN27" s="263"/>
      <c r="AQO27" s="263"/>
      <c r="AQP27" s="263"/>
      <c r="AQQ27" s="263"/>
      <c r="AQR27" s="263"/>
      <c r="AQS27" s="263"/>
      <c r="AQT27" s="263"/>
      <c r="AQU27" s="263"/>
      <c r="AQV27" s="263"/>
      <c r="AQW27" s="263"/>
      <c r="AQX27" s="263"/>
      <c r="AQY27" s="263"/>
      <c r="AQZ27" s="263"/>
      <c r="ARA27" s="263"/>
      <c r="ARB27" s="263"/>
      <c r="ARC27" s="263"/>
      <c r="ARD27" s="263"/>
      <c r="ARE27" s="263"/>
      <c r="ARF27" s="263"/>
      <c r="ARG27" s="263"/>
      <c r="ARH27" s="263"/>
      <c r="ARI27" s="263"/>
      <c r="ARJ27" s="263"/>
      <c r="ARK27" s="263"/>
      <c r="ARL27" s="263"/>
      <c r="ARM27" s="263"/>
      <c r="ARN27" s="263"/>
      <c r="ARO27" s="263"/>
      <c r="ARP27" s="263"/>
      <c r="ARQ27" s="263"/>
      <c r="ARR27" s="263"/>
      <c r="ARS27" s="263"/>
      <c r="ART27" s="263"/>
      <c r="ARU27" s="263"/>
      <c r="ARV27" s="263"/>
      <c r="ARW27" s="263"/>
      <c r="ARX27" s="263"/>
      <c r="ARY27" s="263"/>
      <c r="ARZ27" s="263"/>
      <c r="ASA27" s="263"/>
      <c r="ASB27" s="263"/>
      <c r="ASC27" s="263"/>
      <c r="ASD27" s="263"/>
      <c r="ASE27" s="263"/>
      <c r="ASF27" s="263"/>
      <c r="ASG27" s="263"/>
      <c r="ASH27" s="263"/>
      <c r="ASI27" s="263"/>
      <c r="ASJ27" s="263"/>
      <c r="ASK27" s="263"/>
      <c r="ASL27" s="263"/>
      <c r="ASM27" s="263"/>
      <c r="ASN27" s="263"/>
      <c r="ASO27" s="263"/>
      <c r="ASP27" s="263"/>
      <c r="ASQ27" s="263"/>
      <c r="ASR27" s="263"/>
      <c r="ASS27" s="263"/>
      <c r="AST27" s="263"/>
      <c r="ASU27" s="263"/>
      <c r="ASV27" s="263"/>
      <c r="ASW27" s="263"/>
      <c r="ASX27" s="263"/>
      <c r="ASY27" s="263"/>
      <c r="ASZ27" s="263"/>
      <c r="ATA27" s="263"/>
      <c r="ATB27" s="263"/>
      <c r="ATC27" s="263"/>
      <c r="ATD27" s="263"/>
      <c r="ATE27" s="263"/>
      <c r="ATF27" s="263"/>
      <c r="ATG27" s="263"/>
      <c r="ATH27" s="263"/>
      <c r="ATI27" s="263"/>
      <c r="ATJ27" s="263"/>
      <c r="ATK27" s="263"/>
      <c r="ATL27" s="263"/>
      <c r="ATM27" s="263"/>
      <c r="ATN27" s="263"/>
      <c r="ATO27" s="263"/>
      <c r="ATP27" s="263"/>
      <c r="ATQ27" s="263"/>
      <c r="ATR27" s="263"/>
      <c r="ATS27" s="263"/>
      <c r="ATT27" s="263"/>
      <c r="ATU27" s="263"/>
      <c r="ATV27" s="263"/>
      <c r="ATW27" s="263"/>
      <c r="ATX27" s="263"/>
      <c r="ATY27" s="263"/>
      <c r="ATZ27" s="263"/>
      <c r="AUA27" s="263"/>
      <c r="AUB27" s="263"/>
      <c r="AUC27" s="263"/>
      <c r="AUD27" s="263"/>
      <c r="AUE27" s="263"/>
      <c r="AUF27" s="263"/>
      <c r="AUG27" s="263"/>
      <c r="AUH27" s="263"/>
      <c r="AUI27" s="263"/>
      <c r="AUJ27" s="263"/>
      <c r="AUK27" s="263"/>
      <c r="AUL27" s="263"/>
      <c r="AUM27" s="263"/>
      <c r="AUN27" s="263"/>
      <c r="AUO27" s="263"/>
      <c r="AUP27" s="263"/>
      <c r="AUQ27" s="263"/>
      <c r="AUR27" s="263"/>
      <c r="AUS27" s="263"/>
      <c r="AUT27" s="263"/>
      <c r="AUU27" s="263"/>
      <c r="AUV27" s="263"/>
      <c r="AUW27" s="263"/>
      <c r="AUX27" s="263"/>
      <c r="AUY27" s="263"/>
      <c r="AUZ27" s="263"/>
      <c r="AVA27" s="263"/>
      <c r="AVB27" s="263"/>
      <c r="AVC27" s="263"/>
      <c r="AVD27" s="263"/>
      <c r="AVE27" s="263"/>
      <c r="AVF27" s="263"/>
      <c r="AVG27" s="263"/>
      <c r="AVH27" s="263"/>
      <c r="AVI27" s="263"/>
      <c r="AVJ27" s="263"/>
      <c r="AVK27" s="263"/>
      <c r="AVL27" s="263"/>
      <c r="AVM27" s="263"/>
      <c r="AVN27" s="263"/>
      <c r="AVO27" s="263"/>
      <c r="AVP27" s="263"/>
      <c r="AVQ27" s="263"/>
      <c r="AVR27" s="263"/>
      <c r="AVS27" s="263"/>
      <c r="AVT27" s="263"/>
      <c r="AVU27" s="263"/>
      <c r="AVV27" s="263"/>
      <c r="AVW27" s="263"/>
      <c r="AVX27" s="263"/>
      <c r="AVY27" s="263"/>
      <c r="AVZ27" s="263"/>
      <c r="AWA27" s="263"/>
      <c r="AWB27" s="263"/>
      <c r="AWC27" s="263"/>
      <c r="AWD27" s="263"/>
      <c r="AWE27" s="263"/>
      <c r="AWF27" s="263"/>
      <c r="AWG27" s="263"/>
      <c r="AWH27" s="263"/>
      <c r="AWI27" s="263"/>
      <c r="AWJ27" s="263"/>
      <c r="AWK27" s="263"/>
      <c r="AWL27" s="263"/>
      <c r="AWM27" s="263"/>
      <c r="AWN27" s="263"/>
      <c r="AWO27" s="263"/>
      <c r="AWP27" s="263"/>
      <c r="AWQ27" s="263"/>
      <c r="AWR27" s="263"/>
      <c r="AWS27" s="263"/>
      <c r="AWT27" s="263"/>
      <c r="AWU27" s="263"/>
      <c r="AWV27" s="263"/>
      <c r="AWW27" s="263"/>
      <c r="AWX27" s="263"/>
      <c r="AWY27" s="263"/>
      <c r="AWZ27" s="263"/>
      <c r="AXA27" s="263"/>
      <c r="AXB27" s="263"/>
      <c r="AXC27" s="263"/>
      <c r="AXD27" s="263"/>
      <c r="AXE27" s="263"/>
      <c r="AXF27" s="263"/>
      <c r="AXG27" s="263"/>
      <c r="AXH27" s="263"/>
      <c r="AXI27" s="263"/>
      <c r="AXJ27" s="263"/>
      <c r="AXK27" s="263"/>
      <c r="AXL27" s="263"/>
      <c r="AXM27" s="263"/>
      <c r="AXN27" s="263"/>
      <c r="AXO27" s="263"/>
      <c r="AXP27" s="263"/>
      <c r="AXQ27" s="263"/>
      <c r="AXR27" s="263"/>
      <c r="AXS27" s="263"/>
      <c r="AXT27" s="263"/>
      <c r="AXU27" s="263"/>
      <c r="AXV27" s="263"/>
      <c r="AXW27" s="263"/>
      <c r="AXX27" s="263"/>
      <c r="AXY27" s="263"/>
      <c r="AXZ27" s="263"/>
      <c r="AYA27" s="263"/>
      <c r="AYB27" s="263"/>
      <c r="AYC27" s="263"/>
      <c r="AYD27" s="263"/>
      <c r="AYE27" s="263"/>
      <c r="AYF27" s="263"/>
      <c r="AYG27" s="263"/>
      <c r="AYH27" s="263"/>
      <c r="AYI27" s="263"/>
      <c r="AYJ27" s="263"/>
      <c r="AYK27" s="263"/>
      <c r="AYL27" s="263"/>
      <c r="AYM27" s="263"/>
      <c r="AYN27" s="263"/>
      <c r="AYO27" s="263"/>
      <c r="AYP27" s="263"/>
      <c r="AYQ27" s="263"/>
      <c r="AYR27" s="263"/>
      <c r="AYS27" s="263"/>
      <c r="AYT27" s="263"/>
      <c r="AYU27" s="263"/>
      <c r="AYV27" s="263"/>
      <c r="AYW27" s="263"/>
      <c r="AYX27" s="263"/>
      <c r="AYY27" s="263"/>
      <c r="AYZ27" s="263"/>
      <c r="AZA27" s="263"/>
      <c r="AZB27" s="263"/>
      <c r="AZC27" s="263"/>
      <c r="AZD27" s="263"/>
      <c r="AZE27" s="263"/>
      <c r="AZF27" s="263"/>
      <c r="AZG27" s="263"/>
      <c r="AZH27" s="263"/>
      <c r="AZI27" s="263"/>
      <c r="AZJ27" s="263"/>
      <c r="AZK27" s="263"/>
      <c r="AZL27" s="263"/>
      <c r="AZM27" s="263"/>
      <c r="AZN27" s="263"/>
      <c r="AZO27" s="263"/>
      <c r="AZP27" s="263"/>
      <c r="AZQ27" s="263"/>
      <c r="AZR27" s="263"/>
      <c r="AZS27" s="263"/>
      <c r="AZT27" s="263"/>
      <c r="AZU27" s="263"/>
      <c r="AZV27" s="263"/>
      <c r="AZW27" s="263"/>
      <c r="AZX27" s="263"/>
      <c r="AZY27" s="263"/>
      <c r="AZZ27" s="263"/>
      <c r="BAA27" s="263"/>
      <c r="BAB27" s="263"/>
      <c r="BAC27" s="263"/>
      <c r="BAD27" s="263"/>
      <c r="BAE27" s="263"/>
      <c r="BAF27" s="263"/>
      <c r="BAG27" s="263"/>
      <c r="BAH27" s="263"/>
      <c r="BAI27" s="263"/>
      <c r="BAJ27" s="263"/>
      <c r="BAK27" s="263"/>
      <c r="BAL27" s="263"/>
      <c r="BAM27" s="263"/>
      <c r="BAN27" s="263"/>
      <c r="BAO27" s="263"/>
      <c r="BAP27" s="263"/>
      <c r="BAQ27" s="263"/>
      <c r="BAR27" s="263"/>
      <c r="BAS27" s="263"/>
      <c r="BAT27" s="263"/>
      <c r="BAU27" s="263"/>
      <c r="BAV27" s="263"/>
      <c r="BAW27" s="263"/>
      <c r="BAX27" s="263"/>
      <c r="BAY27" s="263"/>
      <c r="BAZ27" s="263"/>
      <c r="BBA27" s="263"/>
      <c r="BBB27" s="263"/>
      <c r="BBC27" s="263"/>
      <c r="BBD27" s="263"/>
      <c r="BBE27" s="263"/>
      <c r="BBF27" s="263"/>
      <c r="BBG27" s="263"/>
      <c r="BBH27" s="263"/>
      <c r="BBI27" s="263"/>
      <c r="BBJ27" s="263"/>
      <c r="BBK27" s="263"/>
      <c r="BBL27" s="263"/>
      <c r="BBM27" s="263"/>
      <c r="BBN27" s="263"/>
      <c r="BBO27" s="263"/>
      <c r="BBP27" s="263"/>
      <c r="BBQ27" s="263"/>
      <c r="BBR27" s="263"/>
      <c r="BBS27" s="263"/>
      <c r="BBT27" s="263"/>
      <c r="BBU27" s="263"/>
      <c r="BBV27" s="263"/>
      <c r="BBW27" s="263"/>
      <c r="BBX27" s="263"/>
      <c r="BBY27" s="263"/>
      <c r="BBZ27" s="263"/>
      <c r="BCA27" s="263"/>
      <c r="BCB27" s="263"/>
      <c r="BCC27" s="263"/>
      <c r="BCD27" s="263"/>
      <c r="BCE27" s="263"/>
      <c r="BCF27" s="263"/>
      <c r="BCG27" s="263"/>
      <c r="BCH27" s="263"/>
      <c r="BCI27" s="263"/>
      <c r="BCJ27" s="263"/>
      <c r="BCK27" s="263"/>
      <c r="BCL27" s="263"/>
      <c r="BCM27" s="263"/>
      <c r="BCN27" s="263"/>
      <c r="BCO27" s="263"/>
      <c r="BCP27" s="263"/>
      <c r="BCQ27" s="263"/>
      <c r="BCR27" s="263"/>
      <c r="BCS27" s="263"/>
      <c r="BCT27" s="263"/>
      <c r="BCU27" s="263"/>
      <c r="BCV27" s="263"/>
      <c r="BCW27" s="263"/>
      <c r="BCX27" s="263"/>
      <c r="BCY27" s="263"/>
      <c r="BCZ27" s="263"/>
      <c r="BDA27" s="263"/>
      <c r="BDB27" s="263"/>
      <c r="BDC27" s="263"/>
      <c r="BDD27" s="263"/>
      <c r="BDE27" s="263"/>
      <c r="BDF27" s="263"/>
      <c r="BDG27" s="263"/>
      <c r="BDH27" s="263"/>
      <c r="BDI27" s="263"/>
      <c r="BDJ27" s="263"/>
      <c r="BDK27" s="263"/>
      <c r="BDL27" s="263"/>
      <c r="BDM27" s="263"/>
      <c r="BDN27" s="263"/>
      <c r="BDO27" s="263"/>
      <c r="BDP27" s="263"/>
      <c r="BDQ27" s="263"/>
      <c r="BDR27" s="263"/>
      <c r="BDS27" s="263"/>
      <c r="BDT27" s="263"/>
      <c r="BDU27" s="263"/>
      <c r="BDV27" s="263"/>
      <c r="BDW27" s="263"/>
      <c r="BDX27" s="263"/>
      <c r="BDY27" s="263"/>
      <c r="BDZ27" s="263"/>
      <c r="BEA27" s="263"/>
      <c r="BEB27" s="263"/>
      <c r="BEC27" s="263"/>
      <c r="BED27" s="263"/>
      <c r="BEE27" s="263"/>
      <c r="BEF27" s="263"/>
      <c r="BEG27" s="263"/>
      <c r="BEH27" s="263"/>
      <c r="BEI27" s="263"/>
      <c r="BEJ27" s="263"/>
      <c r="BEK27" s="263"/>
      <c r="BEL27" s="263"/>
      <c r="BEM27" s="263"/>
      <c r="BEN27" s="263"/>
      <c r="BEO27" s="263"/>
      <c r="BEP27" s="263"/>
      <c r="BEQ27" s="263"/>
      <c r="BER27" s="263"/>
      <c r="BES27" s="263"/>
      <c r="BET27" s="263"/>
      <c r="BEU27" s="263"/>
      <c r="BEV27" s="263"/>
      <c r="BEW27" s="263"/>
      <c r="BEX27" s="263"/>
      <c r="BEY27" s="263"/>
      <c r="BEZ27" s="263"/>
      <c r="BFA27" s="263"/>
      <c r="BFB27" s="263"/>
      <c r="BFC27" s="263"/>
      <c r="BFD27" s="263"/>
      <c r="BFE27" s="263"/>
      <c r="BFF27" s="263"/>
      <c r="BFG27" s="263"/>
      <c r="BFH27" s="263"/>
      <c r="BFI27" s="263"/>
      <c r="BFJ27" s="263"/>
      <c r="BFK27" s="263"/>
      <c r="BFL27" s="263"/>
      <c r="BFM27" s="263"/>
      <c r="BFN27" s="263"/>
      <c r="BFO27" s="263"/>
      <c r="BFP27" s="263"/>
      <c r="BFQ27" s="263"/>
      <c r="BFR27" s="263"/>
      <c r="BFS27" s="263"/>
      <c r="BFT27" s="263"/>
      <c r="BFU27" s="263"/>
      <c r="BFV27" s="263"/>
      <c r="BFW27" s="263"/>
      <c r="BFX27" s="263"/>
      <c r="BFY27" s="263"/>
      <c r="BFZ27" s="263"/>
      <c r="BGA27" s="263"/>
      <c r="BGB27" s="263"/>
      <c r="BGC27" s="263"/>
      <c r="BGD27" s="263"/>
      <c r="BGE27" s="263"/>
      <c r="BGF27" s="263"/>
      <c r="BGG27" s="263"/>
      <c r="BGH27" s="263"/>
      <c r="BGI27" s="263"/>
      <c r="BGJ27" s="263"/>
      <c r="BGK27" s="263"/>
      <c r="BGL27" s="263"/>
      <c r="BGM27" s="263"/>
      <c r="BGN27" s="263"/>
      <c r="BGO27" s="263"/>
      <c r="BGP27" s="263"/>
      <c r="BGQ27" s="263"/>
      <c r="BGR27" s="263"/>
      <c r="BGS27" s="263"/>
      <c r="BGT27" s="263"/>
      <c r="BGU27" s="263"/>
      <c r="BGV27" s="263"/>
      <c r="BGW27" s="263"/>
      <c r="BGX27" s="263"/>
      <c r="BGY27" s="263"/>
      <c r="BGZ27" s="263"/>
      <c r="BHA27" s="263"/>
      <c r="BHB27" s="263"/>
      <c r="BHC27" s="263"/>
      <c r="BHD27" s="263"/>
      <c r="BHE27" s="263"/>
      <c r="BHF27" s="263"/>
      <c r="BHG27" s="263"/>
      <c r="BHH27" s="263"/>
      <c r="BHI27" s="263"/>
      <c r="BHJ27" s="263"/>
      <c r="BHK27" s="263"/>
      <c r="BHL27" s="263"/>
      <c r="BHM27" s="263"/>
      <c r="BHN27" s="263"/>
      <c r="BHO27" s="263"/>
      <c r="BHP27" s="263"/>
      <c r="BHQ27" s="263"/>
      <c r="BHR27" s="263"/>
      <c r="BHS27" s="263"/>
      <c r="BHT27" s="263"/>
      <c r="BHU27" s="263"/>
      <c r="BHV27" s="263"/>
      <c r="BHW27" s="263"/>
      <c r="BHX27" s="263"/>
      <c r="BHY27" s="263"/>
      <c r="BHZ27" s="263"/>
      <c r="BIA27" s="263"/>
      <c r="BIB27" s="263"/>
      <c r="BIC27" s="263"/>
      <c r="BID27" s="263"/>
      <c r="BIE27" s="263"/>
      <c r="BIF27" s="263"/>
      <c r="BIG27" s="263"/>
      <c r="BIH27" s="263"/>
      <c r="BII27" s="263"/>
      <c r="BIJ27" s="263"/>
      <c r="BIK27" s="263"/>
      <c r="BIL27" s="263"/>
      <c r="BIM27" s="263"/>
      <c r="BIN27" s="263"/>
      <c r="BIO27" s="263"/>
      <c r="BIP27" s="263"/>
      <c r="BIQ27" s="263"/>
      <c r="BIR27" s="263"/>
      <c r="BIS27" s="263"/>
      <c r="BIT27" s="263"/>
      <c r="BIU27" s="263"/>
      <c r="BIV27" s="263"/>
      <c r="BIW27" s="263"/>
      <c r="BIX27" s="263"/>
      <c r="BIY27" s="263"/>
      <c r="BIZ27" s="263"/>
      <c r="BJA27" s="263"/>
      <c r="BJB27" s="263"/>
      <c r="BJC27" s="263"/>
      <c r="BJD27" s="263"/>
      <c r="BJE27" s="263"/>
      <c r="BJF27" s="263"/>
      <c r="BJG27" s="263"/>
      <c r="BJH27" s="263"/>
      <c r="BJI27" s="263"/>
      <c r="BJJ27" s="263"/>
      <c r="BJK27" s="263"/>
      <c r="BJL27" s="263"/>
      <c r="BJM27" s="263"/>
      <c r="BJN27" s="263"/>
      <c r="BJO27" s="263"/>
      <c r="BJP27" s="263"/>
      <c r="BJQ27" s="263"/>
      <c r="BJR27" s="263"/>
      <c r="BJS27" s="263"/>
      <c r="BJT27" s="263"/>
      <c r="BJU27" s="263"/>
      <c r="BJV27" s="263"/>
      <c r="BJW27" s="263"/>
      <c r="BJX27" s="263"/>
      <c r="BJY27" s="263"/>
      <c r="BJZ27" s="263"/>
      <c r="BKA27" s="263"/>
      <c r="BKB27" s="263"/>
      <c r="BKC27" s="263"/>
      <c r="BKD27" s="263"/>
      <c r="BKE27" s="263"/>
      <c r="BKF27" s="263"/>
      <c r="BKG27" s="263"/>
      <c r="BKH27" s="263"/>
      <c r="BKI27" s="263"/>
      <c r="BKJ27" s="263"/>
      <c r="BKK27" s="263"/>
      <c r="BKL27" s="263"/>
      <c r="BKM27" s="263"/>
      <c r="BKN27" s="263"/>
      <c r="BKO27" s="263"/>
      <c r="BKP27" s="263"/>
      <c r="BKQ27" s="263"/>
      <c r="BKR27" s="263"/>
      <c r="BKS27" s="263"/>
      <c r="BKT27" s="263"/>
      <c r="BKU27" s="263"/>
      <c r="BKV27" s="263"/>
      <c r="BKW27" s="263"/>
      <c r="BKX27" s="263"/>
      <c r="BKY27" s="263"/>
      <c r="BKZ27" s="263"/>
      <c r="BLA27" s="263"/>
      <c r="BLB27" s="263"/>
      <c r="BLC27" s="263"/>
      <c r="BLD27" s="263"/>
      <c r="BLE27" s="263"/>
      <c r="BLF27" s="263"/>
      <c r="BLG27" s="263"/>
      <c r="BLH27" s="263"/>
      <c r="BLI27" s="263"/>
      <c r="BLJ27" s="263"/>
      <c r="BLK27" s="263"/>
      <c r="BLL27" s="263"/>
      <c r="BLM27" s="263"/>
      <c r="BLN27" s="263"/>
      <c r="BLO27" s="263"/>
      <c r="BLP27" s="263"/>
      <c r="BLQ27" s="263"/>
      <c r="BLR27" s="263"/>
      <c r="BLS27" s="263"/>
      <c r="BLT27" s="263"/>
      <c r="BLU27" s="263"/>
      <c r="BLV27" s="263"/>
      <c r="BLW27" s="263"/>
      <c r="BLX27" s="263"/>
      <c r="BLY27" s="263"/>
      <c r="BLZ27" s="263"/>
      <c r="BMA27" s="263"/>
      <c r="BMB27" s="263"/>
      <c r="BMC27" s="263"/>
      <c r="BMD27" s="263"/>
      <c r="BME27" s="263"/>
      <c r="BMF27" s="263"/>
      <c r="BMG27" s="263"/>
      <c r="BMH27" s="263"/>
      <c r="BMI27" s="263"/>
      <c r="BMJ27" s="263"/>
      <c r="BMK27" s="263"/>
      <c r="BML27" s="263"/>
      <c r="BMM27" s="263"/>
      <c r="BMN27" s="263"/>
      <c r="BMO27" s="263"/>
      <c r="BMP27" s="263"/>
      <c r="BMQ27" s="263"/>
      <c r="BMR27" s="263"/>
      <c r="BMS27" s="263"/>
      <c r="BMT27" s="263"/>
      <c r="BMU27" s="263"/>
      <c r="BMV27" s="263"/>
      <c r="BMW27" s="263"/>
      <c r="BMX27" s="263"/>
      <c r="BMY27" s="263"/>
      <c r="BMZ27" s="263"/>
      <c r="BNA27" s="263"/>
      <c r="BNB27" s="263"/>
      <c r="BNC27" s="263"/>
      <c r="BND27" s="263"/>
      <c r="BNE27" s="263"/>
      <c r="BNF27" s="263"/>
      <c r="BNG27" s="263"/>
      <c r="BNH27" s="263"/>
      <c r="BNI27" s="263"/>
      <c r="BNJ27" s="263"/>
      <c r="BNK27" s="263"/>
      <c r="BNL27" s="263"/>
      <c r="BNM27" s="263"/>
      <c r="BNN27" s="263"/>
      <c r="BNO27" s="263"/>
      <c r="BNP27" s="263"/>
      <c r="BNQ27" s="263"/>
      <c r="BNR27" s="263"/>
      <c r="BNS27" s="263"/>
      <c r="BNT27" s="263"/>
      <c r="BNU27" s="263"/>
      <c r="BNV27" s="263"/>
      <c r="BNW27" s="263"/>
      <c r="BNX27" s="263"/>
      <c r="BNY27" s="263"/>
      <c r="BNZ27" s="263"/>
      <c r="BOA27" s="263"/>
      <c r="BOB27" s="263"/>
      <c r="BOC27" s="263"/>
      <c r="BOD27" s="263"/>
      <c r="BOE27" s="263"/>
      <c r="BOF27" s="263"/>
      <c r="BOG27" s="263"/>
      <c r="BOH27" s="263"/>
      <c r="BOI27" s="263"/>
      <c r="BOJ27" s="263"/>
      <c r="BOK27" s="263"/>
      <c r="BOL27" s="263"/>
      <c r="BOM27" s="263"/>
      <c r="BON27" s="263"/>
      <c r="BOO27" s="263"/>
      <c r="BOP27" s="263"/>
      <c r="BOQ27" s="263"/>
      <c r="BOR27" s="263"/>
      <c r="BOS27" s="263"/>
      <c r="BOT27" s="263"/>
      <c r="BOU27" s="263"/>
      <c r="BOV27" s="263"/>
      <c r="BOW27" s="263"/>
      <c r="BOX27" s="263"/>
      <c r="BOY27" s="263"/>
      <c r="BOZ27" s="263"/>
      <c r="BPA27" s="263"/>
      <c r="BPB27" s="263"/>
      <c r="BPC27" s="263"/>
      <c r="BPD27" s="263"/>
      <c r="BPE27" s="263"/>
      <c r="BPF27" s="263"/>
      <c r="BPG27" s="263"/>
      <c r="BPH27" s="263"/>
      <c r="BPI27" s="263"/>
      <c r="BPJ27" s="263"/>
      <c r="BPK27" s="263"/>
      <c r="BPL27" s="263"/>
      <c r="BPM27" s="263"/>
      <c r="BPN27" s="263"/>
      <c r="BPO27" s="263"/>
      <c r="BPP27" s="263"/>
      <c r="BPQ27" s="263"/>
      <c r="BPR27" s="263"/>
      <c r="BPS27" s="263"/>
      <c r="BPT27" s="263"/>
      <c r="BPU27" s="263"/>
      <c r="BPV27" s="263"/>
      <c r="BPW27" s="263"/>
      <c r="BPX27" s="263"/>
      <c r="BPY27" s="263"/>
      <c r="BPZ27" s="263"/>
      <c r="BQA27" s="263"/>
      <c r="BQB27" s="263"/>
      <c r="BQC27" s="263"/>
      <c r="BQD27" s="263"/>
      <c r="BQE27" s="263"/>
      <c r="BQF27" s="263"/>
      <c r="BQG27" s="263"/>
      <c r="BQH27" s="263"/>
      <c r="BQI27" s="263"/>
      <c r="BQJ27" s="263"/>
      <c r="BQK27" s="263"/>
      <c r="BQL27" s="263"/>
      <c r="BQM27" s="263"/>
      <c r="BQN27" s="263"/>
      <c r="BQO27" s="263"/>
      <c r="BQP27" s="263"/>
      <c r="BQQ27" s="263"/>
      <c r="BQR27" s="263"/>
      <c r="BQS27" s="263"/>
      <c r="BQT27" s="263"/>
      <c r="BQU27" s="263"/>
      <c r="BQV27" s="263"/>
      <c r="BQW27" s="263"/>
      <c r="BQX27" s="263"/>
      <c r="BQY27" s="263"/>
      <c r="BQZ27" s="263"/>
      <c r="BRA27" s="263"/>
      <c r="BRB27" s="263"/>
      <c r="BRC27" s="263"/>
      <c r="BRD27" s="263"/>
      <c r="BRE27" s="263"/>
      <c r="BRF27" s="263"/>
      <c r="BRG27" s="263"/>
      <c r="BRH27" s="263"/>
      <c r="BRI27" s="263"/>
      <c r="BRJ27" s="263"/>
      <c r="BRK27" s="263"/>
      <c r="BRL27" s="263"/>
      <c r="BRM27" s="263"/>
      <c r="BRN27" s="263"/>
      <c r="BRO27" s="263"/>
      <c r="BRP27" s="263"/>
      <c r="BRQ27" s="263"/>
      <c r="BRR27" s="263"/>
      <c r="BRS27" s="263"/>
      <c r="BRT27" s="263"/>
      <c r="BRU27" s="263"/>
      <c r="BRV27" s="263"/>
      <c r="BRW27" s="263"/>
      <c r="BRX27" s="263"/>
      <c r="BRY27" s="263"/>
      <c r="BRZ27" s="263"/>
      <c r="BSA27" s="263"/>
      <c r="BSB27" s="263"/>
      <c r="BSC27" s="263"/>
      <c r="BSD27" s="263"/>
      <c r="BSE27" s="263"/>
      <c r="BSF27" s="263"/>
      <c r="BSG27" s="263"/>
      <c r="BSH27" s="263"/>
      <c r="BSI27" s="263"/>
      <c r="BSJ27" s="263"/>
      <c r="BSK27" s="263"/>
      <c r="BSL27" s="263"/>
      <c r="BSM27" s="263"/>
      <c r="BSN27" s="263"/>
      <c r="BSO27" s="263"/>
      <c r="BSP27" s="263"/>
      <c r="BSQ27" s="263"/>
      <c r="BSR27" s="263"/>
      <c r="BSS27" s="263"/>
      <c r="BST27" s="263"/>
      <c r="BSU27" s="263"/>
      <c r="BSV27" s="263"/>
      <c r="BSW27" s="263"/>
      <c r="BSX27" s="263"/>
      <c r="BSY27" s="263"/>
      <c r="BSZ27" s="263"/>
      <c r="BTA27" s="263"/>
      <c r="BTB27" s="263"/>
      <c r="BTC27" s="263"/>
      <c r="BTD27" s="263"/>
      <c r="BTE27" s="263"/>
      <c r="BTF27" s="263"/>
      <c r="BTG27" s="263"/>
      <c r="BTH27" s="263"/>
      <c r="BTI27" s="263"/>
      <c r="BTJ27" s="263"/>
      <c r="BTK27" s="263"/>
      <c r="BTL27" s="263"/>
      <c r="BTM27" s="263"/>
      <c r="BTN27" s="263"/>
      <c r="BTO27" s="263"/>
      <c r="BTP27" s="263"/>
      <c r="BTQ27" s="263"/>
      <c r="BTR27" s="263"/>
      <c r="BTS27" s="263"/>
      <c r="BTT27" s="263"/>
      <c r="BTU27" s="263"/>
      <c r="BTV27" s="263"/>
      <c r="BTW27" s="263"/>
      <c r="BTX27" s="263"/>
      <c r="BTY27" s="263"/>
      <c r="BTZ27" s="263"/>
      <c r="BUA27" s="263"/>
      <c r="BUB27" s="263"/>
      <c r="BUC27" s="263"/>
      <c r="BUD27" s="263"/>
      <c r="BUE27" s="263"/>
      <c r="BUF27" s="263"/>
      <c r="BUG27" s="263"/>
      <c r="BUH27" s="263"/>
      <c r="BUI27" s="263"/>
      <c r="BUJ27" s="263"/>
      <c r="BUK27" s="263"/>
      <c r="BUL27" s="263"/>
      <c r="BUM27" s="263"/>
      <c r="BUN27" s="263"/>
      <c r="BUO27" s="263"/>
      <c r="BUP27" s="263"/>
      <c r="BUQ27" s="263"/>
      <c r="BUR27" s="263"/>
      <c r="BUS27" s="263"/>
      <c r="BUT27" s="263"/>
      <c r="BUU27" s="263"/>
      <c r="BUV27" s="263"/>
      <c r="BUW27" s="263"/>
      <c r="BUX27" s="263"/>
      <c r="BUY27" s="263"/>
      <c r="BUZ27" s="263"/>
      <c r="BVA27" s="263"/>
      <c r="BVB27" s="263"/>
      <c r="BVC27" s="263"/>
      <c r="BVD27" s="263"/>
      <c r="BVE27" s="263"/>
      <c r="BVF27" s="263"/>
      <c r="BVG27" s="263"/>
      <c r="BVH27" s="263"/>
      <c r="BVI27" s="263"/>
      <c r="BVJ27" s="263"/>
      <c r="BVK27" s="263"/>
      <c r="BVL27" s="263"/>
      <c r="BVM27" s="263"/>
      <c r="BVN27" s="263"/>
      <c r="BVO27" s="263"/>
      <c r="BVP27" s="263"/>
      <c r="BVQ27" s="263"/>
      <c r="BVR27" s="263"/>
      <c r="BVS27" s="263"/>
      <c r="BVT27" s="263"/>
      <c r="BVU27" s="263"/>
      <c r="BVV27" s="263"/>
      <c r="BVW27" s="263"/>
      <c r="BVX27" s="263"/>
      <c r="BVY27" s="263"/>
      <c r="BVZ27" s="263"/>
      <c r="BWA27" s="263"/>
      <c r="BWB27" s="263"/>
      <c r="BWC27" s="263"/>
      <c r="BWD27" s="263"/>
      <c r="BWE27" s="263"/>
      <c r="BWF27" s="263"/>
      <c r="BWG27" s="263"/>
      <c r="BWH27" s="263"/>
      <c r="BWI27" s="263"/>
      <c r="BWJ27" s="263"/>
      <c r="BWK27" s="263"/>
      <c r="BWL27" s="263"/>
      <c r="BWM27" s="263"/>
      <c r="BWN27" s="263"/>
      <c r="BWO27" s="263"/>
      <c r="BWP27" s="263"/>
      <c r="BWQ27" s="263"/>
      <c r="BWR27" s="263"/>
      <c r="BWS27" s="263"/>
      <c r="BWT27" s="263"/>
      <c r="BWU27" s="263"/>
      <c r="BWV27" s="263"/>
      <c r="BWW27" s="263"/>
      <c r="BWX27" s="263"/>
      <c r="BWY27" s="263"/>
      <c r="BWZ27" s="263"/>
      <c r="BXA27" s="263"/>
      <c r="BXB27" s="263"/>
      <c r="BXC27" s="263"/>
      <c r="BXD27" s="263"/>
      <c r="BXE27" s="263"/>
      <c r="BXF27" s="263"/>
      <c r="BXG27" s="263"/>
      <c r="BXH27" s="263"/>
      <c r="BXI27" s="263"/>
      <c r="BXJ27" s="263"/>
      <c r="BXK27" s="263"/>
      <c r="BXL27" s="263"/>
      <c r="BXM27" s="263"/>
      <c r="BXN27" s="263"/>
      <c r="BXO27" s="263"/>
      <c r="BXP27" s="263"/>
      <c r="BXQ27" s="263"/>
      <c r="BXR27" s="263"/>
      <c r="BXS27" s="263"/>
      <c r="BXT27" s="263"/>
      <c r="BXU27" s="263"/>
      <c r="BXV27" s="263"/>
      <c r="BXW27" s="263"/>
      <c r="BXX27" s="263"/>
      <c r="BXY27" s="263"/>
      <c r="BXZ27" s="263"/>
      <c r="BYA27" s="263"/>
      <c r="BYB27" s="263"/>
      <c r="BYC27" s="263"/>
      <c r="BYD27" s="263"/>
      <c r="BYE27" s="263"/>
      <c r="BYF27" s="263"/>
      <c r="BYG27" s="263"/>
      <c r="BYH27" s="263"/>
      <c r="BYI27" s="263"/>
      <c r="BYJ27" s="263"/>
      <c r="BYK27" s="263"/>
      <c r="BYL27" s="263"/>
      <c r="BYM27" s="263"/>
      <c r="BYN27" s="263"/>
      <c r="BYO27" s="263"/>
      <c r="BYP27" s="263"/>
      <c r="BYQ27" s="263"/>
      <c r="BYR27" s="263"/>
      <c r="BYS27" s="263"/>
      <c r="BYT27" s="263"/>
      <c r="BYU27" s="263"/>
      <c r="BYV27" s="263"/>
      <c r="BYW27" s="263"/>
      <c r="BYX27" s="263"/>
      <c r="BYY27" s="263"/>
      <c r="BYZ27" s="263"/>
      <c r="BZA27" s="263"/>
      <c r="BZB27" s="263"/>
      <c r="BZC27" s="263"/>
      <c r="BZD27" s="263"/>
      <c r="BZE27" s="263"/>
      <c r="BZF27" s="263"/>
      <c r="BZG27" s="263"/>
      <c r="BZH27" s="263"/>
      <c r="BZI27" s="263"/>
      <c r="BZJ27" s="263"/>
      <c r="BZK27" s="263"/>
      <c r="BZL27" s="263"/>
      <c r="BZM27" s="263"/>
      <c r="BZN27" s="263"/>
      <c r="BZO27" s="263"/>
      <c r="BZP27" s="263"/>
      <c r="BZQ27" s="263"/>
      <c r="BZR27" s="263"/>
      <c r="BZS27" s="263"/>
      <c r="BZT27" s="263"/>
      <c r="BZU27" s="263"/>
      <c r="BZV27" s="263"/>
      <c r="BZW27" s="263"/>
      <c r="BZX27" s="263"/>
      <c r="BZY27" s="263"/>
      <c r="BZZ27" s="263"/>
      <c r="CAA27" s="263"/>
      <c r="CAB27" s="263"/>
      <c r="CAC27" s="263"/>
      <c r="CAD27" s="263"/>
      <c r="CAE27" s="263"/>
      <c r="CAF27" s="263"/>
      <c r="CAG27" s="263"/>
      <c r="CAH27" s="263"/>
      <c r="CAI27" s="263"/>
      <c r="CAJ27" s="263"/>
      <c r="CAK27" s="263"/>
      <c r="CAL27" s="263"/>
      <c r="CAM27" s="263"/>
      <c r="CAN27" s="263"/>
      <c r="CAO27" s="263"/>
      <c r="CAP27" s="263"/>
      <c r="CAQ27" s="263"/>
      <c r="CAR27" s="263"/>
      <c r="CAS27" s="263"/>
      <c r="CAT27" s="263"/>
      <c r="CAU27" s="263"/>
      <c r="CAV27" s="263"/>
      <c r="CAW27" s="263"/>
      <c r="CAX27" s="263"/>
      <c r="CAY27" s="263"/>
      <c r="CAZ27" s="263"/>
      <c r="CBA27" s="263"/>
      <c r="CBB27" s="263"/>
      <c r="CBC27" s="263"/>
      <c r="CBD27" s="263"/>
      <c r="CBE27" s="263"/>
      <c r="CBF27" s="263"/>
      <c r="CBG27" s="263"/>
      <c r="CBH27" s="263"/>
      <c r="CBI27" s="263"/>
      <c r="CBJ27" s="263"/>
      <c r="CBK27" s="263"/>
      <c r="CBL27" s="263"/>
      <c r="CBM27" s="263"/>
      <c r="CBN27" s="263"/>
      <c r="CBO27" s="263"/>
      <c r="CBP27" s="263"/>
      <c r="CBQ27" s="263"/>
      <c r="CBR27" s="263"/>
      <c r="CBS27" s="263"/>
      <c r="CBT27" s="263"/>
      <c r="CBU27" s="263"/>
      <c r="CBV27" s="263"/>
      <c r="CBW27" s="263"/>
      <c r="CBX27" s="263"/>
      <c r="CBY27" s="263"/>
      <c r="CBZ27" s="263"/>
      <c r="CCA27" s="263"/>
      <c r="CCB27" s="263"/>
      <c r="CCC27" s="263"/>
      <c r="CCD27" s="263"/>
      <c r="CCE27" s="263"/>
      <c r="CCF27" s="263"/>
      <c r="CCG27" s="263"/>
      <c r="CCH27" s="263"/>
      <c r="CCI27" s="263"/>
      <c r="CCJ27" s="263"/>
      <c r="CCK27" s="263"/>
      <c r="CCL27" s="263"/>
      <c r="CCM27" s="263"/>
      <c r="CCN27" s="263"/>
      <c r="CCO27" s="263"/>
      <c r="CCP27" s="263"/>
      <c r="CCQ27" s="263"/>
      <c r="CCR27" s="263"/>
      <c r="CCS27" s="263"/>
      <c r="CCT27" s="263"/>
      <c r="CCU27" s="263"/>
      <c r="CCV27" s="263"/>
      <c r="CCW27" s="263"/>
      <c r="CCX27" s="263"/>
      <c r="CCY27" s="263"/>
      <c r="CCZ27" s="263"/>
      <c r="CDA27" s="263"/>
      <c r="CDB27" s="263"/>
      <c r="CDC27" s="263"/>
      <c r="CDD27" s="263"/>
      <c r="CDE27" s="263"/>
      <c r="CDF27" s="263"/>
      <c r="CDG27" s="263"/>
      <c r="CDH27" s="263"/>
      <c r="CDI27" s="263"/>
      <c r="CDJ27" s="263"/>
      <c r="CDK27" s="263"/>
      <c r="CDL27" s="263"/>
      <c r="CDM27" s="263"/>
      <c r="CDN27" s="263"/>
      <c r="CDO27" s="263"/>
      <c r="CDP27" s="263"/>
      <c r="CDQ27" s="263"/>
      <c r="CDR27" s="263"/>
      <c r="CDS27" s="263"/>
      <c r="CDT27" s="263"/>
      <c r="CDU27" s="263"/>
      <c r="CDV27" s="263"/>
      <c r="CDW27" s="263"/>
      <c r="CDX27" s="263"/>
      <c r="CDY27" s="263"/>
      <c r="CDZ27" s="263"/>
      <c r="CEA27" s="263"/>
      <c r="CEB27" s="263"/>
      <c r="CEC27" s="263"/>
      <c r="CED27" s="263"/>
      <c r="CEE27" s="263"/>
      <c r="CEF27" s="263"/>
      <c r="CEG27" s="263"/>
      <c r="CEH27" s="263"/>
      <c r="CEI27" s="263"/>
      <c r="CEJ27" s="263"/>
      <c r="CEK27" s="263"/>
      <c r="CEL27" s="263"/>
      <c r="CEM27" s="263"/>
      <c r="CEN27" s="263"/>
      <c r="CEO27" s="263"/>
      <c r="CEP27" s="263"/>
      <c r="CEQ27" s="263"/>
      <c r="CER27" s="263"/>
      <c r="CES27" s="263"/>
      <c r="CET27" s="263"/>
      <c r="CEU27" s="263"/>
      <c r="CEV27" s="263"/>
      <c r="CEW27" s="263"/>
      <c r="CEX27" s="263"/>
      <c r="CEY27" s="263"/>
      <c r="CEZ27" s="263"/>
      <c r="CFA27" s="263"/>
      <c r="CFB27" s="263"/>
      <c r="CFC27" s="263"/>
      <c r="CFD27" s="263"/>
      <c r="CFE27" s="263"/>
      <c r="CFF27" s="263"/>
      <c r="CFG27" s="263"/>
      <c r="CFH27" s="263"/>
      <c r="CFI27" s="263"/>
      <c r="CFJ27" s="263"/>
      <c r="CFK27" s="263"/>
      <c r="CFL27" s="263"/>
      <c r="CFM27" s="263"/>
      <c r="CFN27" s="263"/>
      <c r="CFO27" s="263"/>
      <c r="CFP27" s="263"/>
      <c r="CFQ27" s="263"/>
      <c r="CFR27" s="263"/>
      <c r="CFS27" s="263"/>
      <c r="CFT27" s="263"/>
      <c r="CFU27" s="263"/>
      <c r="CFV27" s="263"/>
      <c r="CFW27" s="263"/>
      <c r="CFX27" s="263"/>
      <c r="CFY27" s="263"/>
      <c r="CFZ27" s="263"/>
      <c r="CGA27" s="263"/>
      <c r="CGB27" s="263"/>
      <c r="CGC27" s="263"/>
      <c r="CGD27" s="263"/>
      <c r="CGE27" s="263"/>
      <c r="CGF27" s="263"/>
      <c r="CGG27" s="263"/>
      <c r="CGH27" s="263"/>
      <c r="CGI27" s="263"/>
      <c r="CGJ27" s="263"/>
      <c r="CGK27" s="263"/>
      <c r="CGL27" s="263"/>
      <c r="CGM27" s="263"/>
      <c r="CGN27" s="263"/>
      <c r="CGO27" s="263"/>
      <c r="CGP27" s="263"/>
      <c r="CGQ27" s="263"/>
      <c r="CGR27" s="263"/>
      <c r="CGS27" s="263"/>
      <c r="CGT27" s="263"/>
      <c r="CGU27" s="263"/>
      <c r="CGV27" s="263"/>
      <c r="CGW27" s="263"/>
      <c r="CGX27" s="263"/>
      <c r="CGY27" s="263"/>
      <c r="CGZ27" s="263"/>
      <c r="CHA27" s="263"/>
      <c r="CHB27" s="263"/>
      <c r="CHC27" s="263"/>
      <c r="CHD27" s="263"/>
      <c r="CHE27" s="263"/>
      <c r="CHF27" s="263"/>
      <c r="CHG27" s="263"/>
      <c r="CHH27" s="263"/>
      <c r="CHI27" s="263"/>
      <c r="CHJ27" s="263"/>
      <c r="CHK27" s="263"/>
      <c r="CHL27" s="263"/>
      <c r="CHM27" s="263"/>
      <c r="CHN27" s="263"/>
      <c r="CHO27" s="263"/>
      <c r="CHP27" s="263"/>
      <c r="CHQ27" s="263"/>
      <c r="CHR27" s="263"/>
      <c r="CHS27" s="263"/>
      <c r="CHT27" s="263"/>
      <c r="CHU27" s="263"/>
      <c r="CHV27" s="263"/>
      <c r="CHW27" s="263"/>
      <c r="CHX27" s="263"/>
      <c r="CHY27" s="263"/>
      <c r="CHZ27" s="263"/>
      <c r="CIA27" s="263"/>
      <c r="CIB27" s="263"/>
      <c r="CIC27" s="263"/>
      <c r="CID27" s="263"/>
      <c r="CIE27" s="263"/>
      <c r="CIF27" s="263"/>
      <c r="CIG27" s="263"/>
      <c r="CIH27" s="263"/>
      <c r="CII27" s="263"/>
      <c r="CIJ27" s="263"/>
      <c r="CIK27" s="263"/>
      <c r="CIL27" s="263"/>
      <c r="CIM27" s="263"/>
      <c r="CIN27" s="263"/>
      <c r="CIO27" s="263"/>
      <c r="CIP27" s="263"/>
      <c r="CIQ27" s="263"/>
      <c r="CIR27" s="263"/>
      <c r="CIS27" s="263"/>
      <c r="CIT27" s="263"/>
      <c r="CIU27" s="263"/>
      <c r="CIV27" s="263"/>
      <c r="CIW27" s="263"/>
      <c r="CIX27" s="263"/>
      <c r="CIY27" s="263"/>
      <c r="CIZ27" s="263"/>
      <c r="CJA27" s="263"/>
      <c r="CJB27" s="263"/>
      <c r="CJC27" s="263"/>
      <c r="CJD27" s="263"/>
      <c r="CJE27" s="263"/>
      <c r="CJF27" s="263"/>
      <c r="CJG27" s="263"/>
      <c r="CJH27" s="263"/>
      <c r="CJI27" s="263"/>
      <c r="CJJ27" s="263"/>
      <c r="CJK27" s="263"/>
      <c r="CJL27" s="263"/>
      <c r="CJM27" s="263"/>
      <c r="CJN27" s="263"/>
      <c r="CJO27" s="263"/>
      <c r="CJP27" s="263"/>
      <c r="CJQ27" s="263"/>
      <c r="CJR27" s="263"/>
      <c r="CJS27" s="263"/>
      <c r="CJT27" s="263"/>
      <c r="CJU27" s="263"/>
      <c r="CJV27" s="263"/>
      <c r="CJW27" s="263"/>
      <c r="CJX27" s="263"/>
      <c r="CJY27" s="263"/>
      <c r="CJZ27" s="263"/>
      <c r="CKA27" s="263"/>
      <c r="CKB27" s="263"/>
      <c r="CKC27" s="263"/>
      <c r="CKD27" s="263"/>
      <c r="CKE27" s="263"/>
      <c r="CKF27" s="263"/>
      <c r="CKG27" s="263"/>
      <c r="CKH27" s="263"/>
      <c r="CKI27" s="263"/>
      <c r="CKJ27" s="263"/>
      <c r="CKK27" s="263"/>
      <c r="CKL27" s="263"/>
      <c r="CKM27" s="263"/>
      <c r="CKN27" s="263"/>
      <c r="CKO27" s="263"/>
      <c r="CKP27" s="263"/>
      <c r="CKQ27" s="263"/>
      <c r="CKR27" s="263"/>
      <c r="CKS27" s="263"/>
      <c r="CKT27" s="263"/>
      <c r="CKU27" s="263"/>
      <c r="CKV27" s="263"/>
      <c r="CKW27" s="263"/>
      <c r="CKX27" s="263"/>
      <c r="CKY27" s="263"/>
      <c r="CKZ27" s="263"/>
      <c r="CLA27" s="263"/>
      <c r="CLB27" s="263"/>
      <c r="CLC27" s="263"/>
      <c r="CLD27" s="263"/>
      <c r="CLE27" s="263"/>
      <c r="CLF27" s="263"/>
      <c r="CLG27" s="263"/>
      <c r="CLH27" s="263"/>
      <c r="CLI27" s="263"/>
      <c r="CLJ27" s="263"/>
      <c r="CLK27" s="263"/>
      <c r="CLL27" s="263"/>
      <c r="CLM27" s="263"/>
      <c r="CLN27" s="263"/>
      <c r="CLO27" s="263"/>
      <c r="CLP27" s="263"/>
      <c r="CLQ27" s="263"/>
      <c r="CLR27" s="263"/>
      <c r="CLS27" s="263"/>
      <c r="CLT27" s="263"/>
      <c r="CLU27" s="263"/>
      <c r="CLV27" s="263"/>
      <c r="CLW27" s="263"/>
      <c r="CLX27" s="263"/>
      <c r="CLY27" s="263"/>
      <c r="CLZ27" s="263"/>
      <c r="CMA27" s="263"/>
      <c r="CMB27" s="263"/>
      <c r="CMC27" s="263"/>
      <c r="CMD27" s="263"/>
      <c r="CME27" s="263"/>
      <c r="CMF27" s="263"/>
      <c r="CMG27" s="263"/>
      <c r="CMH27" s="263"/>
      <c r="CMI27" s="263"/>
      <c r="CMJ27" s="263"/>
      <c r="CMK27" s="263"/>
      <c r="CML27" s="263"/>
      <c r="CMM27" s="263"/>
      <c r="CMN27" s="263"/>
      <c r="CMO27" s="263"/>
      <c r="CMP27" s="263"/>
      <c r="CMQ27" s="263"/>
      <c r="CMR27" s="263"/>
      <c r="CMS27" s="263"/>
      <c r="CMT27" s="263"/>
      <c r="CMU27" s="263"/>
      <c r="CMV27" s="263"/>
      <c r="CMW27" s="263"/>
      <c r="CMX27" s="263"/>
      <c r="CMY27" s="263"/>
      <c r="CMZ27" s="263"/>
      <c r="CNA27" s="263"/>
      <c r="CNB27" s="263"/>
      <c r="CNC27" s="263"/>
      <c r="CND27" s="263"/>
      <c r="CNE27" s="263"/>
      <c r="CNF27" s="263"/>
      <c r="CNG27" s="263"/>
      <c r="CNH27" s="263"/>
      <c r="CNI27" s="263"/>
      <c r="CNJ27" s="263"/>
      <c r="CNK27" s="263"/>
      <c r="CNL27" s="263"/>
      <c r="CNM27" s="263"/>
      <c r="CNN27" s="263"/>
      <c r="CNO27" s="263"/>
      <c r="CNP27" s="263"/>
      <c r="CNQ27" s="263"/>
      <c r="CNR27" s="263"/>
      <c r="CNS27" s="263"/>
      <c r="CNT27" s="263"/>
      <c r="CNU27" s="263"/>
      <c r="CNV27" s="263"/>
      <c r="CNW27" s="263"/>
      <c r="CNX27" s="263"/>
      <c r="CNY27" s="263"/>
      <c r="CNZ27" s="263"/>
      <c r="COA27" s="263"/>
      <c r="COB27" s="263"/>
      <c r="COC27" s="263"/>
      <c r="COD27" s="263"/>
      <c r="COE27" s="263"/>
      <c r="COF27" s="263"/>
      <c r="COG27" s="263"/>
      <c r="COH27" s="263"/>
      <c r="COI27" s="263"/>
      <c r="COJ27" s="263"/>
      <c r="COK27" s="263"/>
      <c r="COL27" s="263"/>
      <c r="COM27" s="263"/>
      <c r="CON27" s="263"/>
      <c r="COO27" s="263"/>
      <c r="COP27" s="263"/>
      <c r="COQ27" s="263"/>
      <c r="COR27" s="263"/>
      <c r="COS27" s="263"/>
      <c r="COT27" s="263"/>
      <c r="COU27" s="263"/>
      <c r="COV27" s="263"/>
      <c r="COW27" s="263"/>
      <c r="COX27" s="263"/>
      <c r="COY27" s="263"/>
      <c r="COZ27" s="263"/>
      <c r="CPA27" s="263"/>
      <c r="CPB27" s="263"/>
      <c r="CPC27" s="263"/>
      <c r="CPD27" s="263"/>
      <c r="CPE27" s="263"/>
      <c r="CPF27" s="263"/>
      <c r="CPG27" s="263"/>
      <c r="CPH27" s="263"/>
      <c r="CPI27" s="263"/>
      <c r="CPJ27" s="263"/>
      <c r="CPK27" s="263"/>
      <c r="CPL27" s="263"/>
      <c r="CPM27" s="263"/>
      <c r="CPN27" s="263"/>
      <c r="CPO27" s="263"/>
      <c r="CPP27" s="263"/>
      <c r="CPQ27" s="263"/>
      <c r="CPR27" s="263"/>
      <c r="CPS27" s="263"/>
      <c r="CPT27" s="263"/>
      <c r="CPU27" s="263"/>
      <c r="CPV27" s="263"/>
      <c r="CPW27" s="263"/>
      <c r="CPX27" s="263"/>
      <c r="CPY27" s="263"/>
      <c r="CPZ27" s="263"/>
      <c r="CQA27" s="263"/>
      <c r="CQB27" s="263"/>
      <c r="CQC27" s="263"/>
      <c r="CQD27" s="263"/>
      <c r="CQE27" s="263"/>
      <c r="CQF27" s="263"/>
      <c r="CQG27" s="263"/>
      <c r="CQH27" s="263"/>
      <c r="CQI27" s="263"/>
      <c r="CQJ27" s="263"/>
      <c r="CQK27" s="263"/>
      <c r="CQL27" s="263"/>
      <c r="CQM27" s="263"/>
      <c r="CQN27" s="263"/>
      <c r="CQO27" s="263"/>
      <c r="CQP27" s="263"/>
      <c r="CQQ27" s="263"/>
      <c r="CQR27" s="263"/>
      <c r="CQS27" s="263"/>
      <c r="CQT27" s="263"/>
      <c r="CQU27" s="263"/>
      <c r="CQV27" s="263"/>
      <c r="CQW27" s="263"/>
      <c r="CQX27" s="263"/>
      <c r="CQY27" s="263"/>
      <c r="CQZ27" s="263"/>
      <c r="CRA27" s="263"/>
      <c r="CRB27" s="263"/>
      <c r="CRC27" s="263"/>
      <c r="CRD27" s="263"/>
      <c r="CRE27" s="263"/>
      <c r="CRF27" s="263"/>
      <c r="CRG27" s="263"/>
      <c r="CRH27" s="263"/>
      <c r="CRI27" s="263"/>
      <c r="CRJ27" s="263"/>
      <c r="CRK27" s="263"/>
      <c r="CRL27" s="263"/>
      <c r="CRM27" s="263"/>
      <c r="CRN27" s="263"/>
      <c r="CRO27" s="263"/>
      <c r="CRP27" s="263"/>
      <c r="CRQ27" s="263"/>
      <c r="CRR27" s="263"/>
      <c r="CRS27" s="263"/>
      <c r="CRT27" s="263"/>
      <c r="CRU27" s="263"/>
      <c r="CRV27" s="263"/>
      <c r="CRW27" s="263"/>
      <c r="CRX27" s="263"/>
      <c r="CRY27" s="263"/>
      <c r="CRZ27" s="263"/>
      <c r="CSA27" s="263"/>
      <c r="CSB27" s="263"/>
      <c r="CSC27" s="263"/>
      <c r="CSD27" s="263"/>
      <c r="CSE27" s="263"/>
      <c r="CSF27" s="263"/>
      <c r="CSG27" s="263"/>
      <c r="CSH27" s="263"/>
      <c r="CSI27" s="263"/>
      <c r="CSJ27" s="263"/>
      <c r="CSK27" s="263"/>
      <c r="CSL27" s="263"/>
      <c r="CSM27" s="263"/>
      <c r="CSN27" s="263"/>
      <c r="CSO27" s="263"/>
      <c r="CSP27" s="263"/>
      <c r="CSQ27" s="263"/>
      <c r="CSR27" s="263"/>
      <c r="CSS27" s="263"/>
      <c r="CST27" s="263"/>
      <c r="CSU27" s="263"/>
      <c r="CSV27" s="263"/>
      <c r="CSW27" s="263"/>
      <c r="CSX27" s="263"/>
      <c r="CSY27" s="263"/>
      <c r="CSZ27" s="263"/>
      <c r="CTA27" s="263"/>
      <c r="CTB27" s="263"/>
      <c r="CTC27" s="263"/>
      <c r="CTD27" s="263"/>
      <c r="CTE27" s="263"/>
      <c r="CTF27" s="263"/>
      <c r="CTG27" s="263"/>
      <c r="CTH27" s="263"/>
      <c r="CTI27" s="263"/>
      <c r="CTJ27" s="263"/>
      <c r="CTK27" s="263"/>
      <c r="CTL27" s="263"/>
      <c r="CTM27" s="263"/>
      <c r="CTN27" s="263"/>
      <c r="CTO27" s="263"/>
      <c r="CTP27" s="263"/>
      <c r="CTQ27" s="263"/>
      <c r="CTR27" s="263"/>
      <c r="CTS27" s="263"/>
      <c r="CTT27" s="263"/>
      <c r="CTU27" s="263"/>
      <c r="CTV27" s="263"/>
      <c r="CTW27" s="263"/>
      <c r="CTX27" s="263"/>
      <c r="CTY27" s="263"/>
      <c r="CTZ27" s="263"/>
      <c r="CUA27" s="263"/>
      <c r="CUB27" s="263"/>
      <c r="CUC27" s="263"/>
      <c r="CUD27" s="263"/>
      <c r="CUE27" s="263"/>
      <c r="CUF27" s="263"/>
      <c r="CUG27" s="263"/>
      <c r="CUH27" s="263"/>
      <c r="CUI27" s="263"/>
      <c r="CUJ27" s="263"/>
      <c r="CUK27" s="263"/>
      <c r="CUL27" s="263"/>
      <c r="CUM27" s="263"/>
      <c r="CUN27" s="263"/>
      <c r="CUO27" s="263"/>
      <c r="CUP27" s="263"/>
      <c r="CUQ27" s="263"/>
      <c r="CUR27" s="263"/>
      <c r="CUS27" s="263"/>
      <c r="CUT27" s="263"/>
      <c r="CUU27" s="263"/>
      <c r="CUV27" s="263"/>
      <c r="CUW27" s="263"/>
      <c r="CUX27" s="263"/>
      <c r="CUY27" s="263"/>
      <c r="CUZ27" s="263"/>
      <c r="CVA27" s="263"/>
      <c r="CVB27" s="263"/>
      <c r="CVC27" s="263"/>
      <c r="CVD27" s="263"/>
      <c r="CVE27" s="263"/>
      <c r="CVF27" s="263"/>
      <c r="CVG27" s="263"/>
      <c r="CVH27" s="263"/>
      <c r="CVI27" s="263"/>
      <c r="CVJ27" s="263"/>
      <c r="CVK27" s="263"/>
      <c r="CVL27" s="263"/>
      <c r="CVM27" s="263"/>
      <c r="CVN27" s="263"/>
      <c r="CVO27" s="263"/>
      <c r="CVP27" s="263"/>
      <c r="CVQ27" s="263"/>
      <c r="CVR27" s="263"/>
      <c r="CVS27" s="263"/>
      <c r="CVT27" s="263"/>
      <c r="CVU27" s="263"/>
      <c r="CVV27" s="263"/>
      <c r="CVW27" s="263"/>
      <c r="CVX27" s="263"/>
      <c r="CVY27" s="263"/>
      <c r="CVZ27" s="263"/>
      <c r="CWA27" s="263"/>
      <c r="CWB27" s="263"/>
      <c r="CWC27" s="263"/>
      <c r="CWD27" s="263"/>
      <c r="CWE27" s="263"/>
      <c r="CWF27" s="263"/>
      <c r="CWG27" s="263"/>
      <c r="CWH27" s="263"/>
      <c r="CWI27" s="263"/>
      <c r="CWJ27" s="263"/>
      <c r="CWK27" s="263"/>
      <c r="CWL27" s="263"/>
      <c r="CWM27" s="263"/>
      <c r="CWN27" s="263"/>
      <c r="CWO27" s="263"/>
      <c r="CWP27" s="263"/>
      <c r="CWQ27" s="263"/>
      <c r="CWR27" s="263"/>
      <c r="CWS27" s="263"/>
      <c r="CWT27" s="263"/>
      <c r="CWU27" s="263"/>
      <c r="CWV27" s="263"/>
      <c r="CWW27" s="263"/>
      <c r="CWX27" s="263"/>
      <c r="CWY27" s="263"/>
      <c r="CWZ27" s="263"/>
      <c r="CXA27" s="263"/>
      <c r="CXB27" s="263"/>
      <c r="CXC27" s="263"/>
      <c r="CXD27" s="263"/>
      <c r="CXE27" s="263"/>
      <c r="CXF27" s="263"/>
      <c r="CXG27" s="263"/>
      <c r="CXH27" s="263"/>
      <c r="CXI27" s="263"/>
      <c r="CXJ27" s="263"/>
      <c r="CXK27" s="263"/>
      <c r="CXL27" s="263"/>
      <c r="CXM27" s="263"/>
      <c r="CXN27" s="263"/>
      <c r="CXO27" s="263"/>
      <c r="CXP27" s="263"/>
      <c r="CXQ27" s="263"/>
      <c r="CXR27" s="263"/>
      <c r="CXS27" s="263"/>
      <c r="CXT27" s="263"/>
      <c r="CXU27" s="263"/>
      <c r="CXV27" s="263"/>
      <c r="CXW27" s="263"/>
      <c r="CXX27" s="263"/>
      <c r="CXY27" s="263"/>
      <c r="CXZ27" s="263"/>
      <c r="CYA27" s="263"/>
      <c r="CYB27" s="263"/>
      <c r="CYC27" s="263"/>
      <c r="CYD27" s="263"/>
      <c r="CYE27" s="263"/>
      <c r="CYF27" s="263"/>
      <c r="CYG27" s="263"/>
      <c r="CYH27" s="263"/>
      <c r="CYI27" s="263"/>
      <c r="CYJ27" s="263"/>
      <c r="CYK27" s="263"/>
      <c r="CYL27" s="263"/>
      <c r="CYM27" s="263"/>
      <c r="CYN27" s="263"/>
      <c r="CYO27" s="263"/>
      <c r="CYP27" s="263"/>
      <c r="CYQ27" s="263"/>
      <c r="CYR27" s="263"/>
      <c r="CYS27" s="263"/>
      <c r="CYT27" s="263"/>
      <c r="CYU27" s="263"/>
      <c r="CYV27" s="263"/>
      <c r="CYW27" s="263"/>
      <c r="CYX27" s="263"/>
      <c r="CYY27" s="263"/>
      <c r="CYZ27" s="263"/>
      <c r="CZA27" s="263"/>
      <c r="CZB27" s="263"/>
      <c r="CZC27" s="263"/>
      <c r="CZD27" s="263"/>
      <c r="CZE27" s="263"/>
      <c r="CZF27" s="263"/>
      <c r="CZG27" s="263"/>
      <c r="CZH27" s="263"/>
      <c r="CZI27" s="263"/>
      <c r="CZJ27" s="263"/>
      <c r="CZK27" s="263"/>
      <c r="CZL27" s="263"/>
      <c r="CZM27" s="263"/>
      <c r="CZN27" s="263"/>
      <c r="CZO27" s="263"/>
      <c r="CZP27" s="263"/>
      <c r="CZQ27" s="263"/>
      <c r="CZR27" s="263"/>
      <c r="CZS27" s="263"/>
      <c r="CZT27" s="263"/>
      <c r="CZU27" s="263"/>
      <c r="CZV27" s="263"/>
      <c r="CZW27" s="263"/>
      <c r="CZX27" s="263"/>
      <c r="CZY27" s="263"/>
      <c r="CZZ27" s="263"/>
      <c r="DAA27" s="263"/>
      <c r="DAB27" s="263"/>
      <c r="DAC27" s="263"/>
      <c r="DAD27" s="263"/>
      <c r="DAE27" s="263"/>
      <c r="DAF27" s="263"/>
      <c r="DAG27" s="263"/>
      <c r="DAH27" s="263"/>
      <c r="DAI27" s="263"/>
      <c r="DAJ27" s="263"/>
      <c r="DAK27" s="263"/>
      <c r="DAL27" s="263"/>
      <c r="DAM27" s="263"/>
      <c r="DAN27" s="263"/>
      <c r="DAO27" s="263"/>
      <c r="DAP27" s="263"/>
      <c r="DAQ27" s="263"/>
      <c r="DAR27" s="263"/>
      <c r="DAS27" s="263"/>
      <c r="DAT27" s="263"/>
      <c r="DAU27" s="263"/>
      <c r="DAV27" s="263"/>
      <c r="DAW27" s="263"/>
      <c r="DAX27" s="263"/>
      <c r="DAY27" s="263"/>
      <c r="DAZ27" s="263"/>
      <c r="DBA27" s="263"/>
      <c r="DBB27" s="263"/>
      <c r="DBC27" s="263"/>
      <c r="DBD27" s="263"/>
      <c r="DBE27" s="263"/>
      <c r="DBF27" s="263"/>
      <c r="DBG27" s="263"/>
      <c r="DBH27" s="263"/>
      <c r="DBI27" s="263"/>
      <c r="DBJ27" s="263"/>
      <c r="DBK27" s="263"/>
      <c r="DBL27" s="263"/>
      <c r="DBM27" s="263"/>
      <c r="DBN27" s="263"/>
      <c r="DBO27" s="263"/>
      <c r="DBP27" s="263"/>
      <c r="DBQ27" s="263"/>
      <c r="DBR27" s="263"/>
      <c r="DBS27" s="263"/>
      <c r="DBT27" s="263"/>
      <c r="DBU27" s="263"/>
      <c r="DBV27" s="263"/>
      <c r="DBW27" s="263"/>
      <c r="DBX27" s="263"/>
      <c r="DBY27" s="263"/>
      <c r="DBZ27" s="263"/>
      <c r="DCA27" s="263"/>
      <c r="DCB27" s="263"/>
      <c r="DCC27" s="263"/>
      <c r="DCD27" s="263"/>
      <c r="DCE27" s="263"/>
      <c r="DCF27" s="263"/>
      <c r="DCG27" s="263"/>
      <c r="DCH27" s="263"/>
      <c r="DCI27" s="263"/>
      <c r="DCJ27" s="263"/>
      <c r="DCK27" s="263"/>
      <c r="DCL27" s="263"/>
      <c r="DCM27" s="263"/>
      <c r="DCN27" s="263"/>
      <c r="DCO27" s="263"/>
      <c r="DCP27" s="263"/>
      <c r="DCQ27" s="263"/>
      <c r="DCR27" s="263"/>
      <c r="DCS27" s="263"/>
      <c r="DCT27" s="263"/>
      <c r="DCU27" s="263"/>
      <c r="DCV27" s="263"/>
      <c r="DCW27" s="263"/>
      <c r="DCX27" s="263"/>
      <c r="DCY27" s="263"/>
      <c r="DCZ27" s="263"/>
      <c r="DDA27" s="263"/>
      <c r="DDB27" s="263"/>
      <c r="DDC27" s="263"/>
      <c r="DDD27" s="263"/>
      <c r="DDE27" s="263"/>
      <c r="DDF27" s="263"/>
      <c r="DDG27" s="263"/>
      <c r="DDH27" s="263"/>
      <c r="DDI27" s="263"/>
      <c r="DDJ27" s="263"/>
      <c r="DDK27" s="263"/>
      <c r="DDL27" s="263"/>
      <c r="DDM27" s="263"/>
      <c r="DDN27" s="263"/>
      <c r="DDO27" s="263"/>
      <c r="DDP27" s="263"/>
      <c r="DDQ27" s="263"/>
      <c r="DDR27" s="263"/>
      <c r="DDS27" s="263"/>
      <c r="DDT27" s="263"/>
      <c r="DDU27" s="263"/>
      <c r="DDV27" s="263"/>
      <c r="DDW27" s="263"/>
      <c r="DDX27" s="263"/>
      <c r="DDY27" s="263"/>
      <c r="DDZ27" s="263"/>
      <c r="DEA27" s="263"/>
      <c r="DEB27" s="263"/>
      <c r="DEC27" s="263"/>
      <c r="DED27" s="263"/>
      <c r="DEE27" s="263"/>
      <c r="DEF27" s="263"/>
      <c r="DEG27" s="263"/>
      <c r="DEH27" s="263"/>
      <c r="DEI27" s="263"/>
      <c r="DEJ27" s="263"/>
      <c r="DEK27" s="263"/>
      <c r="DEL27" s="263"/>
      <c r="DEM27" s="263"/>
      <c r="DEN27" s="263"/>
      <c r="DEO27" s="263"/>
      <c r="DEP27" s="263"/>
      <c r="DEQ27" s="263"/>
      <c r="DER27" s="263"/>
      <c r="DES27" s="263"/>
      <c r="DET27" s="263"/>
      <c r="DEU27" s="263"/>
      <c r="DEV27" s="263"/>
      <c r="DEW27" s="263"/>
      <c r="DEX27" s="263"/>
      <c r="DEY27" s="263"/>
      <c r="DEZ27" s="263"/>
      <c r="DFA27" s="263"/>
      <c r="DFB27" s="263"/>
      <c r="DFC27" s="263"/>
      <c r="DFD27" s="263"/>
      <c r="DFE27" s="263"/>
      <c r="DFF27" s="263"/>
      <c r="DFG27" s="263"/>
      <c r="DFH27" s="263"/>
      <c r="DFI27" s="263"/>
      <c r="DFJ27" s="263"/>
      <c r="DFK27" s="263"/>
      <c r="DFL27" s="263"/>
      <c r="DFM27" s="263"/>
      <c r="DFN27" s="263"/>
      <c r="DFO27" s="263"/>
      <c r="DFP27" s="263"/>
      <c r="DFQ27" s="263"/>
      <c r="DFR27" s="263"/>
      <c r="DFS27" s="263"/>
      <c r="DFT27" s="263"/>
      <c r="DFU27" s="263"/>
      <c r="DFV27" s="263"/>
      <c r="DFW27" s="263"/>
      <c r="DFX27" s="263"/>
      <c r="DFY27" s="263"/>
      <c r="DFZ27" s="263"/>
      <c r="DGA27" s="263"/>
      <c r="DGB27" s="263"/>
      <c r="DGC27" s="263"/>
      <c r="DGD27" s="263"/>
      <c r="DGE27" s="263"/>
      <c r="DGF27" s="263"/>
      <c r="DGG27" s="263"/>
      <c r="DGH27" s="263"/>
      <c r="DGI27" s="263"/>
      <c r="DGJ27" s="263"/>
      <c r="DGK27" s="263"/>
      <c r="DGL27" s="263"/>
      <c r="DGM27" s="263"/>
      <c r="DGN27" s="263"/>
      <c r="DGO27" s="263"/>
      <c r="DGP27" s="263"/>
      <c r="DGQ27" s="263"/>
      <c r="DGR27" s="263"/>
      <c r="DGS27" s="263"/>
      <c r="DGT27" s="263"/>
      <c r="DGU27" s="263"/>
      <c r="DGV27" s="263"/>
      <c r="DGW27" s="263"/>
      <c r="DGX27" s="263"/>
      <c r="DGY27" s="263"/>
      <c r="DGZ27" s="263"/>
      <c r="DHA27" s="263"/>
      <c r="DHB27" s="263"/>
      <c r="DHC27" s="263"/>
      <c r="DHD27" s="263"/>
      <c r="DHE27" s="263"/>
      <c r="DHF27" s="263"/>
      <c r="DHG27" s="263"/>
      <c r="DHH27" s="263"/>
      <c r="DHI27" s="263"/>
      <c r="DHJ27" s="263"/>
      <c r="DHK27" s="263"/>
      <c r="DHL27" s="263"/>
      <c r="DHM27" s="263"/>
      <c r="DHN27" s="263"/>
      <c r="DHO27" s="263"/>
      <c r="DHP27" s="263"/>
      <c r="DHQ27" s="263"/>
      <c r="DHR27" s="263"/>
      <c r="DHS27" s="263"/>
      <c r="DHT27" s="263"/>
      <c r="DHU27" s="263"/>
      <c r="DHV27" s="263"/>
      <c r="DHW27" s="263"/>
      <c r="DHX27" s="263"/>
      <c r="DHY27" s="263"/>
      <c r="DHZ27" s="263"/>
      <c r="DIA27" s="263"/>
      <c r="DIB27" s="263"/>
      <c r="DIC27" s="263"/>
      <c r="DID27" s="263"/>
      <c r="DIE27" s="263"/>
      <c r="DIF27" s="263"/>
      <c r="DIG27" s="263"/>
      <c r="DIH27" s="263"/>
      <c r="DII27" s="263"/>
      <c r="DIJ27" s="263"/>
      <c r="DIK27" s="263"/>
      <c r="DIL27" s="263"/>
      <c r="DIM27" s="263"/>
      <c r="DIN27" s="263"/>
      <c r="DIO27" s="263"/>
      <c r="DIP27" s="263"/>
      <c r="DIQ27" s="263"/>
      <c r="DIR27" s="263"/>
      <c r="DIS27" s="263"/>
      <c r="DIT27" s="263"/>
      <c r="DIU27" s="263"/>
      <c r="DIV27" s="263"/>
      <c r="DIW27" s="263"/>
      <c r="DIX27" s="263"/>
      <c r="DIY27" s="263"/>
      <c r="DIZ27" s="263"/>
      <c r="DJA27" s="263"/>
      <c r="DJB27" s="263"/>
      <c r="DJC27" s="263"/>
      <c r="DJD27" s="263"/>
      <c r="DJE27" s="263"/>
      <c r="DJF27" s="263"/>
      <c r="DJG27" s="263"/>
      <c r="DJH27" s="263"/>
      <c r="DJI27" s="263"/>
      <c r="DJJ27" s="263"/>
      <c r="DJK27" s="263"/>
      <c r="DJL27" s="263"/>
      <c r="DJM27" s="263"/>
      <c r="DJN27" s="263"/>
      <c r="DJO27" s="263"/>
      <c r="DJP27" s="263"/>
      <c r="DJQ27" s="263"/>
      <c r="DJR27" s="263"/>
      <c r="DJS27" s="263"/>
      <c r="DJT27" s="263"/>
      <c r="DJU27" s="263"/>
      <c r="DJV27" s="263"/>
      <c r="DJW27" s="263"/>
      <c r="DJX27" s="263"/>
      <c r="DJY27" s="263"/>
      <c r="DJZ27" s="263"/>
      <c r="DKA27" s="263"/>
      <c r="DKB27" s="263"/>
      <c r="DKC27" s="263"/>
      <c r="DKD27" s="263"/>
      <c r="DKE27" s="263"/>
      <c r="DKF27" s="263"/>
      <c r="DKG27" s="263"/>
      <c r="DKH27" s="263"/>
      <c r="DKI27" s="263"/>
      <c r="DKJ27" s="263"/>
      <c r="DKK27" s="263"/>
      <c r="DKL27" s="263"/>
      <c r="DKM27" s="263"/>
      <c r="DKN27" s="263"/>
      <c r="DKO27" s="263"/>
      <c r="DKP27" s="263"/>
      <c r="DKQ27" s="263"/>
      <c r="DKR27" s="263"/>
      <c r="DKS27" s="263"/>
      <c r="DKT27" s="263"/>
      <c r="DKU27" s="263"/>
      <c r="DKV27" s="263"/>
      <c r="DKW27" s="263"/>
      <c r="DKX27" s="263"/>
      <c r="DKY27" s="263"/>
      <c r="DKZ27" s="263"/>
      <c r="DLA27" s="263"/>
      <c r="DLB27" s="263"/>
      <c r="DLC27" s="263"/>
      <c r="DLD27" s="263"/>
      <c r="DLE27" s="263"/>
      <c r="DLF27" s="263"/>
      <c r="DLG27" s="263"/>
      <c r="DLH27" s="263"/>
      <c r="DLI27" s="263"/>
      <c r="DLJ27" s="263"/>
      <c r="DLK27" s="263"/>
      <c r="DLL27" s="263"/>
      <c r="DLM27" s="263"/>
      <c r="DLN27" s="263"/>
      <c r="DLO27" s="263"/>
      <c r="DLP27" s="263"/>
      <c r="DLQ27" s="263"/>
      <c r="DLR27" s="263"/>
      <c r="DLS27" s="263"/>
      <c r="DLT27" s="263"/>
      <c r="DLU27" s="263"/>
      <c r="DLV27" s="263"/>
      <c r="DLW27" s="263"/>
      <c r="DLX27" s="263"/>
      <c r="DLY27" s="263"/>
      <c r="DLZ27" s="263"/>
      <c r="DMA27" s="263"/>
      <c r="DMB27" s="263"/>
      <c r="DMC27" s="263"/>
      <c r="DMD27" s="263"/>
      <c r="DME27" s="263"/>
      <c r="DMF27" s="263"/>
      <c r="DMG27" s="263"/>
      <c r="DMH27" s="263"/>
      <c r="DMI27" s="263"/>
      <c r="DMJ27" s="263"/>
      <c r="DMK27" s="263"/>
      <c r="DML27" s="263"/>
      <c r="DMM27" s="263"/>
      <c r="DMN27" s="263"/>
      <c r="DMO27" s="263"/>
      <c r="DMP27" s="263"/>
      <c r="DMQ27" s="263"/>
      <c r="DMR27" s="263"/>
      <c r="DMS27" s="263"/>
      <c r="DMT27" s="263"/>
      <c r="DMU27" s="263"/>
      <c r="DMV27" s="263"/>
      <c r="DMW27" s="263"/>
      <c r="DMX27" s="263"/>
      <c r="DMY27" s="263"/>
      <c r="DMZ27" s="263"/>
      <c r="DNA27" s="263"/>
      <c r="DNB27" s="263"/>
      <c r="DNC27" s="263"/>
      <c r="DND27" s="263"/>
      <c r="DNE27" s="263"/>
      <c r="DNF27" s="263"/>
      <c r="DNG27" s="263"/>
      <c r="DNH27" s="263"/>
      <c r="DNI27" s="263"/>
      <c r="DNJ27" s="263"/>
      <c r="DNK27" s="263"/>
      <c r="DNL27" s="263"/>
      <c r="DNM27" s="263"/>
      <c r="DNN27" s="263"/>
      <c r="DNO27" s="263"/>
      <c r="DNP27" s="263"/>
      <c r="DNQ27" s="263"/>
      <c r="DNR27" s="263"/>
      <c r="DNS27" s="263"/>
      <c r="DNT27" s="263"/>
      <c r="DNU27" s="263"/>
      <c r="DNV27" s="263"/>
      <c r="DNW27" s="263"/>
      <c r="DNX27" s="263"/>
      <c r="DNY27" s="263"/>
      <c r="DNZ27" s="263"/>
      <c r="DOA27" s="263"/>
      <c r="DOB27" s="263"/>
      <c r="DOC27" s="263"/>
      <c r="DOD27" s="263"/>
      <c r="DOE27" s="263"/>
      <c r="DOF27" s="263"/>
      <c r="DOG27" s="263"/>
      <c r="DOH27" s="263"/>
      <c r="DOI27" s="263"/>
      <c r="DOJ27" s="263"/>
      <c r="DOK27" s="263"/>
      <c r="DOL27" s="263"/>
      <c r="DOM27" s="263"/>
      <c r="DON27" s="263"/>
      <c r="DOO27" s="263"/>
      <c r="DOP27" s="263"/>
      <c r="DOQ27" s="263"/>
      <c r="DOR27" s="263"/>
      <c r="DOS27" s="263"/>
      <c r="DOT27" s="263"/>
      <c r="DOU27" s="263"/>
      <c r="DOV27" s="263"/>
      <c r="DOW27" s="263"/>
      <c r="DOX27" s="263"/>
      <c r="DOY27" s="263"/>
      <c r="DOZ27" s="263"/>
      <c r="DPA27" s="263"/>
      <c r="DPB27" s="263"/>
      <c r="DPC27" s="263"/>
      <c r="DPD27" s="263"/>
      <c r="DPE27" s="263"/>
      <c r="DPF27" s="263"/>
      <c r="DPG27" s="263"/>
      <c r="DPH27" s="263"/>
      <c r="DPI27" s="263"/>
      <c r="DPJ27" s="263"/>
      <c r="DPK27" s="263"/>
      <c r="DPL27" s="263"/>
      <c r="DPM27" s="263"/>
      <c r="DPN27" s="263"/>
      <c r="DPO27" s="263"/>
      <c r="DPP27" s="263"/>
      <c r="DPQ27" s="263"/>
      <c r="DPR27" s="263"/>
      <c r="DPS27" s="263"/>
      <c r="DPT27" s="263"/>
      <c r="DPU27" s="263"/>
      <c r="DPV27" s="263"/>
      <c r="DPW27" s="263"/>
      <c r="DPX27" s="263"/>
      <c r="DPY27" s="263"/>
      <c r="DPZ27" s="263"/>
      <c r="DQA27" s="263"/>
      <c r="DQB27" s="263"/>
      <c r="DQC27" s="263"/>
      <c r="DQD27" s="263"/>
      <c r="DQE27" s="263"/>
      <c r="DQF27" s="263"/>
      <c r="DQG27" s="263"/>
      <c r="DQH27" s="263"/>
      <c r="DQI27" s="263"/>
      <c r="DQJ27" s="263"/>
      <c r="DQK27" s="263"/>
      <c r="DQL27" s="263"/>
      <c r="DQM27" s="263"/>
      <c r="DQN27" s="263"/>
      <c r="DQO27" s="263"/>
      <c r="DQP27" s="263"/>
      <c r="DQQ27" s="263"/>
      <c r="DQR27" s="263"/>
      <c r="DQS27" s="263"/>
      <c r="DQT27" s="263"/>
      <c r="DQU27" s="263"/>
      <c r="DQV27" s="263"/>
      <c r="DQW27" s="263"/>
      <c r="DQX27" s="263"/>
      <c r="DQY27" s="263"/>
      <c r="DQZ27" s="263"/>
      <c r="DRA27" s="263"/>
      <c r="DRB27" s="263"/>
      <c r="DRC27" s="263"/>
      <c r="DRD27" s="263"/>
      <c r="DRE27" s="263"/>
      <c r="DRF27" s="263"/>
      <c r="DRG27" s="263"/>
      <c r="DRH27" s="263"/>
      <c r="DRI27" s="263"/>
      <c r="DRJ27" s="263"/>
      <c r="DRK27" s="263"/>
      <c r="DRL27" s="263"/>
      <c r="DRM27" s="263"/>
      <c r="DRN27" s="263"/>
      <c r="DRO27" s="263"/>
      <c r="DRP27" s="263"/>
      <c r="DRQ27" s="263"/>
      <c r="DRR27" s="263"/>
      <c r="DRS27" s="263"/>
      <c r="DRT27" s="263"/>
      <c r="DRU27" s="263"/>
      <c r="DRV27" s="263"/>
      <c r="DRW27" s="263"/>
      <c r="DRX27" s="263"/>
      <c r="DRY27" s="263"/>
      <c r="DRZ27" s="263"/>
      <c r="DSA27" s="263"/>
      <c r="DSB27" s="263"/>
      <c r="DSC27" s="263"/>
      <c r="DSD27" s="263"/>
      <c r="DSE27" s="263"/>
      <c r="DSF27" s="263"/>
      <c r="DSG27" s="263"/>
      <c r="DSH27" s="263"/>
      <c r="DSI27" s="263"/>
      <c r="DSJ27" s="263"/>
      <c r="DSK27" s="263"/>
      <c r="DSL27" s="263"/>
      <c r="DSM27" s="263"/>
      <c r="DSN27" s="263"/>
      <c r="DSO27" s="263"/>
      <c r="DSP27" s="263"/>
      <c r="DSQ27" s="263"/>
      <c r="DSR27" s="263"/>
      <c r="DSS27" s="263"/>
      <c r="DST27" s="263"/>
      <c r="DSU27" s="263"/>
      <c r="DSV27" s="263"/>
      <c r="DSW27" s="263"/>
      <c r="DSX27" s="263"/>
      <c r="DSY27" s="263"/>
      <c r="DSZ27" s="263"/>
      <c r="DTA27" s="263"/>
      <c r="DTB27" s="263"/>
      <c r="DTC27" s="263"/>
      <c r="DTD27" s="263"/>
      <c r="DTE27" s="263"/>
      <c r="DTF27" s="263"/>
      <c r="DTG27" s="263"/>
      <c r="DTH27" s="263"/>
      <c r="DTI27" s="263"/>
      <c r="DTJ27" s="263"/>
      <c r="DTK27" s="263"/>
      <c r="DTL27" s="263"/>
      <c r="DTM27" s="263"/>
      <c r="DTN27" s="263"/>
      <c r="DTO27" s="263"/>
      <c r="DTP27" s="263"/>
      <c r="DTQ27" s="263"/>
      <c r="DTR27" s="263"/>
      <c r="DTS27" s="263"/>
      <c r="DTT27" s="263"/>
      <c r="DTU27" s="263"/>
      <c r="DTV27" s="263"/>
      <c r="DTW27" s="263"/>
      <c r="DTX27" s="263"/>
      <c r="DTY27" s="263"/>
      <c r="DTZ27" s="263"/>
      <c r="DUA27" s="263"/>
      <c r="DUB27" s="263"/>
      <c r="DUC27" s="263"/>
      <c r="DUD27" s="263"/>
      <c r="DUE27" s="263"/>
      <c r="DUF27" s="263"/>
      <c r="DUG27" s="263"/>
      <c r="DUH27" s="263"/>
      <c r="DUI27" s="263"/>
      <c r="DUJ27" s="263"/>
      <c r="DUK27" s="263"/>
      <c r="DUL27" s="263"/>
      <c r="DUM27" s="263"/>
      <c r="DUN27" s="263"/>
      <c r="DUO27" s="263"/>
      <c r="DUP27" s="263"/>
      <c r="DUQ27" s="263"/>
      <c r="DUR27" s="263"/>
      <c r="DUS27" s="263"/>
      <c r="DUT27" s="263"/>
      <c r="DUU27" s="263"/>
      <c r="DUV27" s="263"/>
      <c r="DUW27" s="263"/>
      <c r="DUX27" s="263"/>
      <c r="DUY27" s="263"/>
      <c r="DUZ27" s="263"/>
      <c r="DVA27" s="263"/>
      <c r="DVB27" s="263"/>
      <c r="DVC27" s="263"/>
      <c r="DVD27" s="263"/>
      <c r="DVE27" s="263"/>
      <c r="DVF27" s="263"/>
      <c r="DVG27" s="263"/>
      <c r="DVH27" s="263"/>
      <c r="DVI27" s="263"/>
      <c r="DVJ27" s="263"/>
      <c r="DVK27" s="263"/>
      <c r="DVL27" s="263"/>
      <c r="DVM27" s="263"/>
      <c r="DVN27" s="263"/>
      <c r="DVO27" s="263"/>
      <c r="DVP27" s="263"/>
      <c r="DVQ27" s="263"/>
      <c r="DVR27" s="263"/>
      <c r="DVS27" s="263"/>
      <c r="DVT27" s="263"/>
      <c r="DVU27" s="263"/>
      <c r="DVV27" s="263"/>
      <c r="DVW27" s="263"/>
      <c r="DVX27" s="263"/>
      <c r="DVY27" s="263"/>
      <c r="DVZ27" s="263"/>
      <c r="DWA27" s="263"/>
      <c r="DWB27" s="263"/>
      <c r="DWC27" s="263"/>
      <c r="DWD27" s="263"/>
      <c r="DWE27" s="263"/>
      <c r="DWF27" s="263"/>
      <c r="DWG27" s="263"/>
      <c r="DWH27" s="263"/>
      <c r="DWI27" s="263"/>
      <c r="DWJ27" s="263"/>
      <c r="DWK27" s="263"/>
      <c r="DWL27" s="263"/>
      <c r="DWM27" s="263"/>
      <c r="DWN27" s="263"/>
      <c r="DWO27" s="263"/>
      <c r="DWP27" s="263"/>
      <c r="DWQ27" s="263"/>
      <c r="DWR27" s="263"/>
      <c r="DWS27" s="263"/>
      <c r="DWT27" s="263"/>
      <c r="DWU27" s="263"/>
      <c r="DWV27" s="263"/>
      <c r="DWW27" s="263"/>
      <c r="DWX27" s="263"/>
      <c r="DWY27" s="263"/>
      <c r="DWZ27" s="263"/>
      <c r="DXA27" s="263"/>
      <c r="DXB27" s="263"/>
      <c r="DXC27" s="263"/>
      <c r="DXD27" s="263"/>
      <c r="DXE27" s="263"/>
      <c r="DXF27" s="263"/>
      <c r="DXG27" s="263"/>
      <c r="DXH27" s="263"/>
      <c r="DXI27" s="263"/>
      <c r="DXJ27" s="263"/>
      <c r="DXK27" s="263"/>
      <c r="DXL27" s="263"/>
      <c r="DXM27" s="263"/>
      <c r="DXN27" s="263"/>
      <c r="DXO27" s="263"/>
      <c r="DXP27" s="263"/>
      <c r="DXQ27" s="263"/>
      <c r="DXR27" s="263"/>
      <c r="DXS27" s="263"/>
      <c r="DXT27" s="263"/>
      <c r="DXU27" s="263"/>
      <c r="DXV27" s="263"/>
      <c r="DXW27" s="263"/>
      <c r="DXX27" s="263"/>
      <c r="DXY27" s="263"/>
      <c r="DXZ27" s="263"/>
      <c r="DYA27" s="263"/>
      <c r="DYB27" s="263"/>
      <c r="DYC27" s="263"/>
      <c r="DYD27" s="263"/>
      <c r="DYE27" s="263"/>
      <c r="DYF27" s="263"/>
      <c r="DYG27" s="263"/>
      <c r="DYH27" s="263"/>
      <c r="DYI27" s="263"/>
      <c r="DYJ27" s="263"/>
      <c r="DYK27" s="263"/>
      <c r="DYL27" s="263"/>
      <c r="DYM27" s="263"/>
      <c r="DYN27" s="263"/>
      <c r="DYO27" s="263"/>
      <c r="DYP27" s="263"/>
      <c r="DYQ27" s="263"/>
      <c r="DYR27" s="263"/>
      <c r="DYS27" s="263"/>
      <c r="DYT27" s="263"/>
      <c r="DYU27" s="263"/>
      <c r="DYV27" s="263"/>
      <c r="DYW27" s="263"/>
      <c r="DYX27" s="263"/>
      <c r="DYY27" s="263"/>
      <c r="DYZ27" s="263"/>
      <c r="DZA27" s="263"/>
      <c r="DZB27" s="263"/>
      <c r="DZC27" s="263"/>
      <c r="DZD27" s="263"/>
      <c r="DZE27" s="263"/>
      <c r="DZF27" s="263"/>
      <c r="DZG27" s="263"/>
      <c r="DZH27" s="263"/>
      <c r="DZI27" s="263"/>
      <c r="DZJ27" s="263"/>
      <c r="DZK27" s="263"/>
      <c r="DZL27" s="263"/>
      <c r="DZM27" s="263"/>
      <c r="DZN27" s="263"/>
      <c r="DZO27" s="263"/>
      <c r="DZP27" s="263"/>
      <c r="DZQ27" s="263"/>
      <c r="DZR27" s="263"/>
      <c r="DZS27" s="263"/>
      <c r="DZT27" s="263"/>
      <c r="DZU27" s="263"/>
      <c r="DZV27" s="263"/>
      <c r="DZW27" s="263"/>
      <c r="DZX27" s="263"/>
      <c r="DZY27" s="263"/>
      <c r="DZZ27" s="263"/>
      <c r="EAA27" s="263"/>
      <c r="EAB27" s="263"/>
      <c r="EAC27" s="263"/>
      <c r="EAD27" s="263"/>
      <c r="EAE27" s="263"/>
      <c r="EAF27" s="263"/>
      <c r="EAG27" s="263"/>
      <c r="EAH27" s="263"/>
      <c r="EAI27" s="263"/>
      <c r="EAJ27" s="263"/>
      <c r="EAK27" s="263"/>
      <c r="EAL27" s="263"/>
      <c r="EAM27" s="263"/>
      <c r="EAN27" s="263"/>
      <c r="EAO27" s="263"/>
      <c r="EAP27" s="263"/>
      <c r="EAQ27" s="263"/>
      <c r="EAR27" s="263"/>
      <c r="EAS27" s="263"/>
      <c r="EAT27" s="263"/>
      <c r="EAU27" s="263"/>
      <c r="EAV27" s="263"/>
      <c r="EAW27" s="263"/>
      <c r="EAX27" s="263"/>
      <c r="EAY27" s="263"/>
      <c r="EAZ27" s="263"/>
      <c r="EBA27" s="263"/>
      <c r="EBB27" s="263"/>
      <c r="EBC27" s="263"/>
      <c r="EBD27" s="263"/>
      <c r="EBE27" s="263"/>
      <c r="EBF27" s="263"/>
      <c r="EBG27" s="263"/>
      <c r="EBH27" s="263"/>
      <c r="EBI27" s="263"/>
      <c r="EBJ27" s="263"/>
      <c r="EBK27" s="263"/>
      <c r="EBL27" s="263"/>
      <c r="EBM27" s="263"/>
      <c r="EBN27" s="263"/>
      <c r="EBO27" s="263"/>
      <c r="EBP27" s="263"/>
      <c r="EBQ27" s="263"/>
      <c r="EBR27" s="263"/>
      <c r="EBS27" s="263"/>
      <c r="EBT27" s="263"/>
      <c r="EBU27" s="263"/>
      <c r="EBV27" s="263"/>
      <c r="EBW27" s="263"/>
      <c r="EBX27" s="263"/>
      <c r="EBY27" s="263"/>
      <c r="EBZ27" s="263"/>
      <c r="ECA27" s="263"/>
      <c r="ECB27" s="263"/>
      <c r="ECC27" s="263"/>
      <c r="ECD27" s="263"/>
      <c r="ECE27" s="263"/>
      <c r="ECF27" s="263"/>
      <c r="ECG27" s="263"/>
      <c r="ECH27" s="263"/>
      <c r="ECI27" s="263"/>
      <c r="ECJ27" s="263"/>
      <c r="ECK27" s="263"/>
      <c r="ECL27" s="263"/>
      <c r="ECM27" s="263"/>
      <c r="ECN27" s="263"/>
      <c r="ECO27" s="263"/>
      <c r="ECP27" s="263"/>
      <c r="ECQ27" s="263"/>
      <c r="ECR27" s="263"/>
      <c r="ECS27" s="263"/>
      <c r="ECT27" s="263"/>
      <c r="ECU27" s="263"/>
      <c r="ECV27" s="263"/>
      <c r="ECW27" s="263"/>
      <c r="ECX27" s="263"/>
      <c r="ECY27" s="263"/>
      <c r="ECZ27" s="263"/>
      <c r="EDA27" s="263"/>
      <c r="EDB27" s="263"/>
      <c r="EDC27" s="263"/>
      <c r="EDD27" s="263"/>
      <c r="EDE27" s="263"/>
      <c r="EDF27" s="263"/>
      <c r="EDG27" s="263"/>
      <c r="EDH27" s="263"/>
      <c r="EDI27" s="263"/>
      <c r="EDJ27" s="263"/>
      <c r="EDK27" s="263"/>
      <c r="EDL27" s="263"/>
      <c r="EDM27" s="263"/>
      <c r="EDN27" s="263"/>
      <c r="EDO27" s="263"/>
      <c r="EDP27" s="263"/>
      <c r="EDQ27" s="263"/>
      <c r="EDR27" s="263"/>
      <c r="EDS27" s="263"/>
      <c r="EDT27" s="263"/>
      <c r="EDU27" s="263"/>
      <c r="EDV27" s="263"/>
      <c r="EDW27" s="263"/>
      <c r="EDX27" s="263"/>
      <c r="EDY27" s="263"/>
      <c r="EDZ27" s="263"/>
      <c r="EEA27" s="263"/>
      <c r="EEB27" s="263"/>
      <c r="EEC27" s="263"/>
      <c r="EED27" s="263"/>
      <c r="EEE27" s="263"/>
      <c r="EEF27" s="263"/>
      <c r="EEG27" s="263"/>
      <c r="EEH27" s="263"/>
      <c r="EEI27" s="263"/>
      <c r="EEJ27" s="263"/>
      <c r="EEK27" s="263"/>
      <c r="EEL27" s="263"/>
      <c r="EEM27" s="263"/>
      <c r="EEN27" s="263"/>
      <c r="EEO27" s="263"/>
      <c r="EEP27" s="263"/>
      <c r="EEQ27" s="263"/>
      <c r="EER27" s="263"/>
      <c r="EES27" s="263"/>
      <c r="EET27" s="263"/>
      <c r="EEU27" s="263"/>
      <c r="EEV27" s="263"/>
      <c r="EEW27" s="263"/>
      <c r="EEX27" s="263"/>
      <c r="EEY27" s="263"/>
      <c r="EEZ27" s="263"/>
      <c r="EFA27" s="263"/>
      <c r="EFB27" s="263"/>
      <c r="EFC27" s="263"/>
      <c r="EFD27" s="263"/>
      <c r="EFE27" s="263"/>
      <c r="EFF27" s="263"/>
      <c r="EFG27" s="263"/>
      <c r="EFH27" s="263"/>
      <c r="EFI27" s="263"/>
      <c r="EFJ27" s="263"/>
      <c r="EFK27" s="263"/>
      <c r="EFL27" s="263"/>
      <c r="EFM27" s="263"/>
      <c r="EFN27" s="263"/>
      <c r="EFO27" s="263"/>
      <c r="EFP27" s="263"/>
      <c r="EFQ27" s="263"/>
      <c r="EFR27" s="263"/>
      <c r="EFS27" s="263"/>
      <c r="EFT27" s="263"/>
      <c r="EFU27" s="263"/>
      <c r="EFV27" s="263"/>
      <c r="EFW27" s="263"/>
      <c r="EFX27" s="263"/>
      <c r="EFY27" s="263"/>
      <c r="EFZ27" s="263"/>
      <c r="EGA27" s="263"/>
      <c r="EGB27" s="263"/>
      <c r="EGC27" s="263"/>
      <c r="EGD27" s="263"/>
      <c r="EGE27" s="263"/>
      <c r="EGF27" s="263"/>
      <c r="EGG27" s="263"/>
      <c r="EGH27" s="263"/>
      <c r="EGI27" s="263"/>
      <c r="EGJ27" s="263"/>
      <c r="EGK27" s="263"/>
      <c r="EGL27" s="263"/>
      <c r="EGM27" s="263"/>
      <c r="EGN27" s="263"/>
      <c r="EGO27" s="263"/>
      <c r="EGP27" s="263"/>
      <c r="EGQ27" s="263"/>
      <c r="EGR27" s="263"/>
      <c r="EGS27" s="263"/>
      <c r="EGT27" s="263"/>
      <c r="EGU27" s="263"/>
      <c r="EGV27" s="263"/>
      <c r="EGW27" s="263"/>
      <c r="EGX27" s="263"/>
      <c r="EGY27" s="263"/>
      <c r="EGZ27" s="263"/>
      <c r="EHA27" s="263"/>
      <c r="EHB27" s="263"/>
      <c r="EHC27" s="263"/>
      <c r="EHD27" s="263"/>
      <c r="EHE27" s="263"/>
      <c r="EHF27" s="263"/>
      <c r="EHG27" s="263"/>
      <c r="EHH27" s="263"/>
      <c r="EHI27" s="263"/>
      <c r="EHJ27" s="263"/>
      <c r="EHK27" s="263"/>
      <c r="EHL27" s="263"/>
      <c r="EHM27" s="263"/>
      <c r="EHN27" s="263"/>
      <c r="EHO27" s="263"/>
      <c r="EHP27" s="263"/>
      <c r="EHQ27" s="263"/>
      <c r="EHR27" s="263"/>
      <c r="EHS27" s="263"/>
      <c r="EHT27" s="263"/>
      <c r="EHU27" s="263"/>
      <c r="EHV27" s="263"/>
      <c r="EHW27" s="263"/>
      <c r="EHX27" s="263"/>
      <c r="EHY27" s="263"/>
      <c r="EHZ27" s="263"/>
      <c r="EIA27" s="263"/>
      <c r="EIB27" s="263"/>
      <c r="EIC27" s="263"/>
      <c r="EID27" s="263"/>
      <c r="EIE27" s="263"/>
      <c r="EIF27" s="263"/>
      <c r="EIG27" s="263"/>
      <c r="EIH27" s="263"/>
      <c r="EII27" s="263"/>
      <c r="EIJ27" s="263"/>
      <c r="EIK27" s="263"/>
      <c r="EIL27" s="263"/>
      <c r="EIM27" s="263"/>
      <c r="EIN27" s="263"/>
      <c r="EIO27" s="263"/>
      <c r="EIP27" s="263"/>
      <c r="EIQ27" s="263"/>
      <c r="EIR27" s="263"/>
      <c r="EIS27" s="263"/>
      <c r="EIT27" s="263"/>
      <c r="EIU27" s="263"/>
      <c r="EIV27" s="263"/>
      <c r="EIW27" s="263"/>
      <c r="EIX27" s="263"/>
      <c r="EIY27" s="263"/>
      <c r="EIZ27" s="263"/>
      <c r="EJA27" s="263"/>
      <c r="EJB27" s="263"/>
      <c r="EJC27" s="263"/>
      <c r="EJD27" s="263"/>
      <c r="EJE27" s="263"/>
      <c r="EJF27" s="263"/>
      <c r="EJG27" s="263"/>
      <c r="EJH27" s="263"/>
      <c r="EJI27" s="263"/>
      <c r="EJJ27" s="263"/>
      <c r="EJK27" s="263"/>
      <c r="EJL27" s="263"/>
      <c r="EJM27" s="263"/>
      <c r="EJN27" s="263"/>
      <c r="EJO27" s="263"/>
      <c r="EJP27" s="263"/>
      <c r="EJQ27" s="263"/>
      <c r="EJR27" s="263"/>
      <c r="EJS27" s="263"/>
      <c r="EJT27" s="263"/>
      <c r="EJU27" s="263"/>
      <c r="EJV27" s="263"/>
      <c r="EJW27" s="263"/>
      <c r="EJX27" s="263"/>
      <c r="EJY27" s="263"/>
      <c r="EJZ27" s="263"/>
      <c r="EKA27" s="263"/>
      <c r="EKB27" s="263"/>
      <c r="EKC27" s="263"/>
      <c r="EKD27" s="263"/>
      <c r="EKE27" s="263"/>
      <c r="EKF27" s="263"/>
      <c r="EKG27" s="263"/>
      <c r="EKH27" s="263"/>
      <c r="EKI27" s="263"/>
      <c r="EKJ27" s="263"/>
      <c r="EKK27" s="263"/>
      <c r="EKL27" s="263"/>
      <c r="EKM27" s="263"/>
      <c r="EKN27" s="263"/>
      <c r="EKO27" s="263"/>
      <c r="EKP27" s="263"/>
      <c r="EKQ27" s="263"/>
      <c r="EKR27" s="263"/>
      <c r="EKS27" s="263"/>
      <c r="EKT27" s="263"/>
      <c r="EKU27" s="263"/>
      <c r="EKV27" s="263"/>
      <c r="EKW27" s="263"/>
      <c r="EKX27" s="263"/>
      <c r="EKY27" s="263"/>
      <c r="EKZ27" s="263"/>
      <c r="ELA27" s="263"/>
      <c r="ELB27" s="263"/>
      <c r="ELC27" s="263"/>
      <c r="ELD27" s="263"/>
      <c r="ELE27" s="263"/>
      <c r="ELF27" s="263"/>
      <c r="ELG27" s="263"/>
      <c r="ELH27" s="263"/>
      <c r="ELI27" s="263"/>
      <c r="ELJ27" s="263"/>
      <c r="ELK27" s="263"/>
      <c r="ELL27" s="263"/>
      <c r="ELM27" s="263"/>
      <c r="ELN27" s="263"/>
      <c r="ELO27" s="263"/>
      <c r="ELP27" s="263"/>
      <c r="ELQ27" s="263"/>
      <c r="ELR27" s="263"/>
      <c r="ELS27" s="263"/>
      <c r="ELT27" s="263"/>
      <c r="ELU27" s="263"/>
      <c r="ELV27" s="263"/>
      <c r="ELW27" s="263"/>
      <c r="ELX27" s="263"/>
      <c r="ELY27" s="263"/>
      <c r="ELZ27" s="263"/>
      <c r="EMA27" s="263"/>
      <c r="EMB27" s="263"/>
      <c r="EMC27" s="263"/>
      <c r="EMD27" s="263"/>
      <c r="EME27" s="263"/>
      <c r="EMF27" s="263"/>
      <c r="EMG27" s="263"/>
      <c r="EMH27" s="263"/>
      <c r="EMI27" s="263"/>
      <c r="EMJ27" s="263"/>
      <c r="EMK27" s="263"/>
      <c r="EML27" s="263"/>
      <c r="EMM27" s="263"/>
      <c r="EMN27" s="263"/>
      <c r="EMO27" s="263"/>
      <c r="EMP27" s="263"/>
      <c r="EMQ27" s="263"/>
      <c r="EMR27" s="263"/>
      <c r="EMS27" s="263"/>
      <c r="EMT27" s="263"/>
      <c r="EMU27" s="263"/>
      <c r="EMV27" s="263"/>
      <c r="EMW27" s="263"/>
      <c r="EMX27" s="263"/>
      <c r="EMY27" s="263"/>
      <c r="EMZ27" s="263"/>
      <c r="ENA27" s="263"/>
      <c r="ENB27" s="263"/>
      <c r="ENC27" s="263"/>
      <c r="END27" s="263"/>
      <c r="ENE27" s="263"/>
      <c r="ENF27" s="263"/>
      <c r="ENG27" s="263"/>
      <c r="ENH27" s="263"/>
      <c r="ENI27" s="263"/>
      <c r="ENJ27" s="263"/>
      <c r="ENK27" s="263"/>
      <c r="ENL27" s="263"/>
      <c r="ENM27" s="263"/>
      <c r="ENN27" s="263"/>
      <c r="ENO27" s="263"/>
      <c r="ENP27" s="263"/>
      <c r="ENQ27" s="263"/>
      <c r="ENR27" s="263"/>
      <c r="ENS27" s="263"/>
      <c r="ENT27" s="263"/>
      <c r="ENU27" s="263"/>
      <c r="ENV27" s="263"/>
      <c r="ENW27" s="263"/>
      <c r="ENX27" s="263"/>
      <c r="ENY27" s="263"/>
      <c r="ENZ27" s="263"/>
      <c r="EOA27" s="263"/>
      <c r="EOB27" s="263"/>
      <c r="EOC27" s="263"/>
      <c r="EOD27" s="263"/>
      <c r="EOE27" s="263"/>
      <c r="EOF27" s="263"/>
      <c r="EOG27" s="263"/>
      <c r="EOH27" s="263"/>
      <c r="EOI27" s="263"/>
      <c r="EOJ27" s="263"/>
      <c r="EOK27" s="263"/>
      <c r="EOL27" s="263"/>
      <c r="EOM27" s="263"/>
      <c r="EON27" s="263"/>
      <c r="EOO27" s="263"/>
      <c r="EOP27" s="263"/>
      <c r="EOQ27" s="263"/>
      <c r="EOR27" s="263"/>
      <c r="EOS27" s="263"/>
      <c r="EOT27" s="263"/>
      <c r="EOU27" s="263"/>
      <c r="EOV27" s="263"/>
      <c r="EOW27" s="263"/>
      <c r="EOX27" s="263"/>
      <c r="EOY27" s="263"/>
      <c r="EOZ27" s="263"/>
      <c r="EPA27" s="263"/>
      <c r="EPB27" s="263"/>
      <c r="EPC27" s="263"/>
      <c r="EPD27" s="263"/>
      <c r="EPE27" s="263"/>
      <c r="EPF27" s="263"/>
      <c r="EPG27" s="263"/>
      <c r="EPH27" s="263"/>
      <c r="EPI27" s="263"/>
      <c r="EPJ27" s="263"/>
      <c r="EPK27" s="263"/>
      <c r="EPL27" s="263"/>
      <c r="EPM27" s="263"/>
      <c r="EPN27" s="263"/>
      <c r="EPO27" s="263"/>
      <c r="EPP27" s="263"/>
      <c r="EPQ27" s="263"/>
      <c r="EPR27" s="263"/>
      <c r="EPS27" s="263"/>
      <c r="EPT27" s="263"/>
      <c r="EPU27" s="263"/>
      <c r="EPV27" s="263"/>
      <c r="EPW27" s="263"/>
      <c r="EPX27" s="263"/>
      <c r="EPY27" s="263"/>
      <c r="EPZ27" s="263"/>
      <c r="EQA27" s="263"/>
      <c r="EQB27" s="263"/>
      <c r="EQC27" s="263"/>
      <c r="EQD27" s="263"/>
      <c r="EQE27" s="263"/>
      <c r="EQF27" s="263"/>
      <c r="EQG27" s="263"/>
      <c r="EQH27" s="263"/>
      <c r="EQI27" s="263"/>
      <c r="EQJ27" s="263"/>
      <c r="EQK27" s="263"/>
      <c r="EQL27" s="263"/>
      <c r="EQM27" s="263"/>
      <c r="EQN27" s="263"/>
      <c r="EQO27" s="263"/>
      <c r="EQP27" s="263"/>
      <c r="EQQ27" s="263"/>
      <c r="EQR27" s="263"/>
      <c r="EQS27" s="263"/>
      <c r="EQT27" s="263"/>
      <c r="EQU27" s="263"/>
      <c r="EQV27" s="263"/>
      <c r="EQW27" s="263"/>
      <c r="EQX27" s="263"/>
      <c r="EQY27" s="263"/>
      <c r="EQZ27" s="263"/>
      <c r="ERA27" s="263"/>
      <c r="ERB27" s="263"/>
      <c r="ERC27" s="263"/>
      <c r="ERD27" s="263"/>
      <c r="ERE27" s="263"/>
      <c r="ERF27" s="263"/>
      <c r="ERG27" s="263"/>
      <c r="ERH27" s="263"/>
      <c r="ERI27" s="263"/>
      <c r="ERJ27" s="263"/>
      <c r="ERK27" s="263"/>
      <c r="ERL27" s="263"/>
      <c r="ERM27" s="263"/>
      <c r="ERN27" s="263"/>
      <c r="ERO27" s="263"/>
      <c r="ERP27" s="263"/>
      <c r="ERQ27" s="263"/>
      <c r="ERR27" s="263"/>
      <c r="ERS27" s="263"/>
      <c r="ERT27" s="263"/>
      <c r="ERU27" s="263"/>
      <c r="ERV27" s="263"/>
      <c r="ERW27" s="263"/>
      <c r="ERX27" s="263"/>
      <c r="ERY27" s="263"/>
      <c r="ERZ27" s="263"/>
      <c r="ESA27" s="263"/>
      <c r="ESB27" s="263"/>
      <c r="ESC27" s="263"/>
      <c r="ESD27" s="263"/>
      <c r="ESE27" s="263"/>
      <c r="ESF27" s="263"/>
      <c r="ESG27" s="263"/>
      <c r="ESH27" s="263"/>
      <c r="ESI27" s="263"/>
      <c r="ESJ27" s="263"/>
      <c r="ESK27" s="263"/>
      <c r="ESL27" s="263"/>
      <c r="ESM27" s="263"/>
      <c r="ESN27" s="263"/>
      <c r="ESO27" s="263"/>
      <c r="ESP27" s="263"/>
      <c r="ESQ27" s="263"/>
      <c r="ESR27" s="263"/>
      <c r="ESS27" s="263"/>
      <c r="EST27" s="263"/>
      <c r="ESU27" s="263"/>
      <c r="ESV27" s="263"/>
      <c r="ESW27" s="263"/>
      <c r="ESX27" s="263"/>
      <c r="ESY27" s="263"/>
      <c r="ESZ27" s="263"/>
      <c r="ETA27" s="263"/>
      <c r="ETB27" s="263"/>
      <c r="ETC27" s="263"/>
      <c r="ETD27" s="263"/>
      <c r="ETE27" s="263"/>
      <c r="ETF27" s="263"/>
      <c r="ETG27" s="263"/>
      <c r="ETH27" s="263"/>
      <c r="ETI27" s="263"/>
      <c r="ETJ27" s="263"/>
      <c r="ETK27" s="263"/>
      <c r="ETL27" s="263"/>
      <c r="ETM27" s="263"/>
      <c r="ETN27" s="263"/>
      <c r="ETO27" s="263"/>
      <c r="ETP27" s="263"/>
      <c r="ETQ27" s="263"/>
      <c r="ETR27" s="263"/>
      <c r="ETS27" s="263"/>
      <c r="ETT27" s="263"/>
      <c r="ETU27" s="263"/>
      <c r="ETV27" s="263"/>
      <c r="ETW27" s="263"/>
      <c r="ETX27" s="263"/>
      <c r="ETY27" s="263"/>
      <c r="ETZ27" s="263"/>
      <c r="EUA27" s="263"/>
      <c r="EUB27" s="263"/>
      <c r="EUC27" s="263"/>
      <c r="EUD27" s="263"/>
      <c r="EUE27" s="263"/>
      <c r="EUF27" s="263"/>
      <c r="EUG27" s="263"/>
      <c r="EUH27" s="263"/>
      <c r="EUI27" s="263"/>
      <c r="EUJ27" s="263"/>
      <c r="EUK27" s="263"/>
      <c r="EUL27" s="263"/>
      <c r="EUM27" s="263"/>
      <c r="EUN27" s="263"/>
      <c r="EUO27" s="263"/>
      <c r="EUP27" s="263"/>
      <c r="EUQ27" s="263"/>
      <c r="EUR27" s="263"/>
      <c r="EUS27" s="263"/>
      <c r="EUT27" s="263"/>
      <c r="EUU27" s="263"/>
      <c r="EUV27" s="263"/>
      <c r="EUW27" s="263"/>
      <c r="EUX27" s="263"/>
      <c r="EUY27" s="263"/>
      <c r="EUZ27" s="263"/>
      <c r="EVA27" s="263"/>
      <c r="EVB27" s="263"/>
      <c r="EVC27" s="263"/>
      <c r="EVD27" s="263"/>
      <c r="EVE27" s="263"/>
      <c r="EVF27" s="263"/>
      <c r="EVG27" s="263"/>
      <c r="EVH27" s="263"/>
      <c r="EVI27" s="263"/>
      <c r="EVJ27" s="263"/>
      <c r="EVK27" s="263"/>
      <c r="EVL27" s="263"/>
      <c r="EVM27" s="263"/>
      <c r="EVN27" s="263"/>
      <c r="EVO27" s="263"/>
      <c r="EVP27" s="263"/>
      <c r="EVQ27" s="263"/>
      <c r="EVR27" s="263"/>
      <c r="EVS27" s="263"/>
      <c r="EVT27" s="263"/>
      <c r="EVU27" s="263"/>
      <c r="EVV27" s="263"/>
      <c r="EVW27" s="263"/>
      <c r="EVX27" s="263"/>
      <c r="EVY27" s="263"/>
      <c r="EVZ27" s="263"/>
      <c r="EWA27" s="263"/>
      <c r="EWB27" s="263"/>
      <c r="EWC27" s="263"/>
      <c r="EWD27" s="263"/>
      <c r="EWE27" s="263"/>
      <c r="EWF27" s="263"/>
      <c r="EWG27" s="263"/>
      <c r="EWH27" s="263"/>
      <c r="EWI27" s="263"/>
      <c r="EWJ27" s="263"/>
      <c r="EWK27" s="263"/>
      <c r="EWL27" s="263"/>
      <c r="EWM27" s="263"/>
      <c r="EWN27" s="263"/>
      <c r="EWO27" s="263"/>
      <c r="EWP27" s="263"/>
      <c r="EWQ27" s="263"/>
      <c r="EWR27" s="263"/>
      <c r="EWS27" s="263"/>
      <c r="EWT27" s="263"/>
      <c r="EWU27" s="263"/>
      <c r="EWV27" s="263"/>
      <c r="EWW27" s="263"/>
      <c r="EWX27" s="263"/>
      <c r="EWY27" s="263"/>
      <c r="EWZ27" s="263"/>
      <c r="EXA27" s="263"/>
      <c r="EXB27" s="263"/>
      <c r="EXC27" s="263"/>
      <c r="EXD27" s="263"/>
      <c r="EXE27" s="263"/>
      <c r="EXF27" s="263"/>
      <c r="EXG27" s="263"/>
      <c r="EXH27" s="263"/>
      <c r="EXI27" s="263"/>
      <c r="EXJ27" s="263"/>
      <c r="EXK27" s="263"/>
      <c r="EXL27" s="263"/>
      <c r="EXM27" s="263"/>
      <c r="EXN27" s="263"/>
      <c r="EXO27" s="263"/>
      <c r="EXP27" s="263"/>
      <c r="EXQ27" s="263"/>
      <c r="EXR27" s="263"/>
      <c r="EXS27" s="263"/>
      <c r="EXT27" s="263"/>
      <c r="EXU27" s="263"/>
      <c r="EXV27" s="263"/>
      <c r="EXW27" s="263"/>
      <c r="EXX27" s="263"/>
      <c r="EXY27" s="263"/>
      <c r="EXZ27" s="263"/>
      <c r="EYA27" s="263"/>
      <c r="EYB27" s="263"/>
      <c r="EYC27" s="263"/>
      <c r="EYD27" s="263"/>
      <c r="EYE27" s="263"/>
      <c r="EYF27" s="263"/>
      <c r="EYG27" s="263"/>
      <c r="EYH27" s="263"/>
      <c r="EYI27" s="263"/>
      <c r="EYJ27" s="263"/>
      <c r="EYK27" s="263"/>
      <c r="EYL27" s="263"/>
      <c r="EYM27" s="263"/>
      <c r="EYN27" s="263"/>
      <c r="EYO27" s="263"/>
      <c r="EYP27" s="263"/>
      <c r="EYQ27" s="263"/>
      <c r="EYR27" s="263"/>
      <c r="EYS27" s="263"/>
      <c r="EYT27" s="263"/>
      <c r="EYU27" s="263"/>
      <c r="EYV27" s="263"/>
      <c r="EYW27" s="263"/>
      <c r="EYX27" s="263"/>
      <c r="EYY27" s="263"/>
      <c r="EYZ27" s="263"/>
      <c r="EZA27" s="263"/>
      <c r="EZB27" s="263"/>
      <c r="EZC27" s="263"/>
      <c r="EZD27" s="263"/>
      <c r="EZE27" s="263"/>
      <c r="EZF27" s="263"/>
      <c r="EZG27" s="263"/>
      <c r="EZH27" s="263"/>
      <c r="EZI27" s="263"/>
      <c r="EZJ27" s="263"/>
      <c r="EZK27" s="263"/>
      <c r="EZL27" s="263"/>
      <c r="EZM27" s="263"/>
      <c r="EZN27" s="263"/>
      <c r="EZO27" s="263"/>
      <c r="EZP27" s="263"/>
      <c r="EZQ27" s="263"/>
      <c r="EZR27" s="263"/>
      <c r="EZS27" s="263"/>
      <c r="EZT27" s="263"/>
      <c r="EZU27" s="263"/>
      <c r="EZV27" s="263"/>
      <c r="EZW27" s="263"/>
      <c r="EZX27" s="263"/>
      <c r="EZY27" s="263"/>
      <c r="EZZ27" s="263"/>
      <c r="FAA27" s="263"/>
      <c r="FAB27" s="263"/>
      <c r="FAC27" s="263"/>
      <c r="FAD27" s="263"/>
      <c r="FAE27" s="263"/>
      <c r="FAF27" s="263"/>
      <c r="FAG27" s="263"/>
      <c r="FAH27" s="263"/>
      <c r="FAI27" s="263"/>
      <c r="FAJ27" s="263"/>
      <c r="FAK27" s="263"/>
      <c r="FAL27" s="263"/>
      <c r="FAM27" s="263"/>
      <c r="FAN27" s="263"/>
      <c r="FAO27" s="263"/>
      <c r="FAP27" s="263"/>
      <c r="FAQ27" s="263"/>
      <c r="FAR27" s="263"/>
      <c r="FAS27" s="263"/>
      <c r="FAT27" s="263"/>
      <c r="FAU27" s="263"/>
      <c r="FAV27" s="263"/>
      <c r="FAW27" s="263"/>
      <c r="FAX27" s="263"/>
      <c r="FAY27" s="263"/>
      <c r="FAZ27" s="263"/>
      <c r="FBA27" s="263"/>
      <c r="FBB27" s="263"/>
      <c r="FBC27" s="263"/>
      <c r="FBD27" s="263"/>
      <c r="FBE27" s="263"/>
      <c r="FBF27" s="263"/>
      <c r="FBG27" s="263"/>
      <c r="FBH27" s="263"/>
      <c r="FBI27" s="263"/>
      <c r="FBJ27" s="263"/>
      <c r="FBK27" s="263"/>
      <c r="FBL27" s="263"/>
      <c r="FBM27" s="263"/>
      <c r="FBN27" s="263"/>
      <c r="FBO27" s="263"/>
      <c r="FBP27" s="263"/>
      <c r="FBQ27" s="263"/>
      <c r="FBR27" s="263"/>
      <c r="FBS27" s="263"/>
      <c r="FBT27" s="263"/>
      <c r="FBU27" s="263"/>
      <c r="FBV27" s="263"/>
      <c r="FBW27" s="263"/>
      <c r="FBX27" s="263"/>
      <c r="FBY27" s="263"/>
      <c r="FBZ27" s="263"/>
      <c r="FCA27" s="263"/>
      <c r="FCB27" s="263"/>
      <c r="FCC27" s="263"/>
      <c r="FCD27" s="263"/>
      <c r="FCE27" s="263"/>
      <c r="FCF27" s="263"/>
      <c r="FCG27" s="263"/>
      <c r="FCH27" s="263"/>
      <c r="FCI27" s="263"/>
      <c r="FCJ27" s="263"/>
      <c r="FCK27" s="263"/>
      <c r="FCL27" s="263"/>
      <c r="FCM27" s="263"/>
      <c r="FCN27" s="263"/>
      <c r="FCO27" s="263"/>
      <c r="FCP27" s="263"/>
      <c r="FCQ27" s="263"/>
      <c r="FCR27" s="263"/>
      <c r="FCS27" s="263"/>
      <c r="FCT27" s="263"/>
      <c r="FCU27" s="263"/>
      <c r="FCV27" s="263"/>
      <c r="FCW27" s="263"/>
      <c r="FCX27" s="263"/>
      <c r="FCY27" s="263"/>
      <c r="FCZ27" s="263"/>
      <c r="FDA27" s="263"/>
      <c r="FDB27" s="263"/>
      <c r="FDC27" s="263"/>
      <c r="FDD27" s="263"/>
      <c r="FDE27" s="263"/>
      <c r="FDF27" s="263"/>
      <c r="FDG27" s="263"/>
      <c r="FDH27" s="263"/>
      <c r="FDI27" s="263"/>
      <c r="FDJ27" s="263"/>
      <c r="FDK27" s="263"/>
      <c r="FDL27" s="263"/>
      <c r="FDM27" s="263"/>
      <c r="FDN27" s="263"/>
      <c r="FDO27" s="263"/>
      <c r="FDP27" s="263"/>
      <c r="FDQ27" s="263"/>
      <c r="FDR27" s="263"/>
      <c r="FDS27" s="263"/>
      <c r="FDT27" s="263"/>
      <c r="FDU27" s="263"/>
      <c r="FDV27" s="263"/>
      <c r="FDW27" s="263"/>
      <c r="FDX27" s="263"/>
      <c r="FDY27" s="263"/>
      <c r="FDZ27" s="263"/>
      <c r="FEA27" s="263"/>
      <c r="FEB27" s="263"/>
      <c r="FEC27" s="263"/>
      <c r="FED27" s="263"/>
      <c r="FEE27" s="263"/>
      <c r="FEF27" s="263"/>
      <c r="FEG27" s="263"/>
      <c r="FEH27" s="263"/>
      <c r="FEI27" s="263"/>
      <c r="FEJ27" s="263"/>
      <c r="FEK27" s="263"/>
      <c r="FEL27" s="263"/>
      <c r="FEM27" s="263"/>
      <c r="FEN27" s="263"/>
      <c r="FEO27" s="263"/>
      <c r="FEP27" s="263"/>
      <c r="FEQ27" s="263"/>
      <c r="FER27" s="263"/>
      <c r="FES27" s="263"/>
      <c r="FET27" s="263"/>
      <c r="FEU27" s="263"/>
      <c r="FEV27" s="263"/>
      <c r="FEW27" s="263"/>
      <c r="FEX27" s="263"/>
      <c r="FEY27" s="263"/>
      <c r="FEZ27" s="263"/>
      <c r="FFA27" s="263"/>
      <c r="FFB27" s="263"/>
      <c r="FFC27" s="263"/>
      <c r="FFD27" s="263"/>
      <c r="FFE27" s="263"/>
      <c r="FFF27" s="263"/>
      <c r="FFG27" s="263"/>
      <c r="FFH27" s="263"/>
      <c r="FFI27" s="263"/>
      <c r="FFJ27" s="263"/>
      <c r="FFK27" s="263"/>
      <c r="FFL27" s="263"/>
      <c r="FFM27" s="263"/>
      <c r="FFN27" s="263"/>
      <c r="FFO27" s="263"/>
      <c r="FFP27" s="263"/>
      <c r="FFQ27" s="263"/>
      <c r="FFR27" s="263"/>
      <c r="FFS27" s="263"/>
      <c r="FFT27" s="263"/>
      <c r="FFU27" s="263"/>
      <c r="FFV27" s="263"/>
      <c r="FFW27" s="263"/>
      <c r="FFX27" s="263"/>
      <c r="FFY27" s="263"/>
      <c r="FFZ27" s="263"/>
      <c r="FGA27" s="263"/>
      <c r="FGB27" s="263"/>
      <c r="FGC27" s="263"/>
      <c r="FGD27" s="263"/>
      <c r="FGE27" s="263"/>
      <c r="FGF27" s="263"/>
      <c r="FGG27" s="263"/>
      <c r="FGH27" s="263"/>
      <c r="FGI27" s="263"/>
      <c r="FGJ27" s="263"/>
      <c r="FGK27" s="263"/>
      <c r="FGL27" s="263"/>
      <c r="FGM27" s="263"/>
      <c r="FGN27" s="263"/>
      <c r="FGO27" s="263"/>
      <c r="FGP27" s="263"/>
      <c r="FGQ27" s="263"/>
      <c r="FGR27" s="263"/>
      <c r="FGS27" s="263"/>
      <c r="FGT27" s="263"/>
      <c r="FGU27" s="263"/>
      <c r="FGV27" s="263"/>
      <c r="FGW27" s="263"/>
      <c r="FGX27" s="263"/>
      <c r="FGY27" s="263"/>
      <c r="FGZ27" s="263"/>
      <c r="FHA27" s="263"/>
      <c r="FHB27" s="263"/>
      <c r="FHC27" s="263"/>
      <c r="FHD27" s="263"/>
      <c r="FHE27" s="263"/>
      <c r="FHF27" s="263"/>
      <c r="FHG27" s="263"/>
      <c r="FHH27" s="263"/>
      <c r="FHI27" s="263"/>
      <c r="FHJ27" s="263"/>
      <c r="FHK27" s="263"/>
      <c r="FHL27" s="263"/>
      <c r="FHM27" s="263"/>
      <c r="FHN27" s="263"/>
      <c r="FHO27" s="263"/>
      <c r="FHP27" s="263"/>
      <c r="FHQ27" s="263"/>
      <c r="FHR27" s="263"/>
      <c r="FHS27" s="263"/>
      <c r="FHT27" s="263"/>
      <c r="FHU27" s="263"/>
      <c r="FHV27" s="263"/>
      <c r="FHW27" s="263"/>
      <c r="FHX27" s="263"/>
      <c r="FHY27" s="263"/>
      <c r="FHZ27" s="263"/>
      <c r="FIA27" s="263"/>
      <c r="FIB27" s="263"/>
      <c r="FIC27" s="263"/>
      <c r="FID27" s="263"/>
      <c r="FIE27" s="263"/>
      <c r="FIF27" s="263"/>
      <c r="FIG27" s="263"/>
      <c r="FIH27" s="263"/>
      <c r="FII27" s="263"/>
      <c r="FIJ27" s="263"/>
      <c r="FIK27" s="263"/>
      <c r="FIL27" s="263"/>
      <c r="FIM27" s="263"/>
      <c r="FIN27" s="263"/>
      <c r="FIO27" s="263"/>
      <c r="FIP27" s="263"/>
      <c r="FIQ27" s="263"/>
      <c r="FIR27" s="263"/>
      <c r="FIS27" s="263"/>
      <c r="FIT27" s="263"/>
      <c r="FIU27" s="263"/>
      <c r="FIV27" s="263"/>
      <c r="FIW27" s="263"/>
      <c r="FIX27" s="263"/>
      <c r="FIY27" s="263"/>
      <c r="FIZ27" s="263"/>
      <c r="FJA27" s="263"/>
      <c r="FJB27" s="263"/>
      <c r="FJC27" s="263"/>
      <c r="FJD27" s="263"/>
      <c r="FJE27" s="263"/>
      <c r="FJF27" s="263"/>
      <c r="FJG27" s="263"/>
      <c r="FJH27" s="263"/>
      <c r="FJI27" s="263"/>
      <c r="FJJ27" s="263"/>
      <c r="FJK27" s="263"/>
      <c r="FJL27" s="263"/>
      <c r="FJM27" s="263"/>
      <c r="FJN27" s="263"/>
      <c r="FJO27" s="263"/>
      <c r="FJP27" s="263"/>
      <c r="FJQ27" s="263"/>
      <c r="FJR27" s="263"/>
      <c r="FJS27" s="263"/>
      <c r="FJT27" s="263"/>
      <c r="FJU27" s="263"/>
      <c r="FJV27" s="263"/>
      <c r="FJW27" s="263"/>
      <c r="FJX27" s="263"/>
      <c r="FJY27" s="263"/>
      <c r="FJZ27" s="263"/>
      <c r="FKA27" s="263"/>
      <c r="FKB27" s="263"/>
      <c r="FKC27" s="263"/>
      <c r="FKD27" s="263"/>
      <c r="FKE27" s="263"/>
      <c r="FKF27" s="263"/>
      <c r="FKG27" s="263"/>
      <c r="FKH27" s="263"/>
      <c r="FKI27" s="263"/>
      <c r="FKJ27" s="263"/>
      <c r="FKK27" s="263"/>
      <c r="FKL27" s="263"/>
      <c r="FKM27" s="263"/>
      <c r="FKN27" s="263"/>
      <c r="FKO27" s="263"/>
      <c r="FKP27" s="263"/>
      <c r="FKQ27" s="263"/>
      <c r="FKR27" s="263"/>
      <c r="FKS27" s="263"/>
      <c r="FKT27" s="263"/>
      <c r="FKU27" s="263"/>
      <c r="FKV27" s="263"/>
      <c r="FKW27" s="263"/>
      <c r="FKX27" s="263"/>
      <c r="FKY27" s="263"/>
      <c r="FKZ27" s="263"/>
      <c r="FLA27" s="263"/>
      <c r="FLB27" s="263"/>
      <c r="FLC27" s="263"/>
      <c r="FLD27" s="263"/>
      <c r="FLE27" s="263"/>
      <c r="FLF27" s="263"/>
      <c r="FLG27" s="263"/>
      <c r="FLH27" s="263"/>
      <c r="FLI27" s="263"/>
      <c r="FLJ27" s="263"/>
      <c r="FLK27" s="263"/>
      <c r="FLL27" s="263"/>
      <c r="FLM27" s="263"/>
      <c r="FLN27" s="263"/>
      <c r="FLO27" s="263"/>
      <c r="FLP27" s="263"/>
      <c r="FLQ27" s="263"/>
      <c r="FLR27" s="263"/>
      <c r="FLS27" s="263"/>
      <c r="FLT27" s="263"/>
      <c r="FLU27" s="263"/>
      <c r="FLV27" s="263"/>
      <c r="FLW27" s="263"/>
      <c r="FLX27" s="263"/>
      <c r="FLY27" s="263"/>
      <c r="FLZ27" s="263"/>
      <c r="FMA27" s="263"/>
      <c r="FMB27" s="263"/>
      <c r="FMC27" s="263"/>
      <c r="FMD27" s="263"/>
      <c r="FME27" s="263"/>
      <c r="FMF27" s="263"/>
      <c r="FMG27" s="263"/>
      <c r="FMH27" s="263"/>
      <c r="FMI27" s="263"/>
      <c r="FMJ27" s="263"/>
      <c r="FMK27" s="263"/>
      <c r="FML27" s="263"/>
      <c r="FMM27" s="263"/>
      <c r="FMN27" s="263"/>
      <c r="FMO27" s="263"/>
      <c r="FMP27" s="263"/>
      <c r="FMQ27" s="263"/>
      <c r="FMR27" s="263"/>
      <c r="FMS27" s="263"/>
      <c r="FMT27" s="263"/>
      <c r="FMU27" s="263"/>
      <c r="FMV27" s="263"/>
      <c r="FMW27" s="263"/>
      <c r="FMX27" s="263"/>
      <c r="FMY27" s="263"/>
      <c r="FMZ27" s="263"/>
      <c r="FNA27" s="263"/>
      <c r="FNB27" s="263"/>
      <c r="FNC27" s="263"/>
      <c r="FND27" s="263"/>
      <c r="FNE27" s="263"/>
      <c r="FNF27" s="263"/>
      <c r="FNG27" s="263"/>
      <c r="FNH27" s="263"/>
      <c r="FNI27" s="263"/>
      <c r="FNJ27" s="263"/>
      <c r="FNK27" s="263"/>
      <c r="FNL27" s="263"/>
      <c r="FNM27" s="263"/>
      <c r="FNN27" s="263"/>
      <c r="FNO27" s="263"/>
      <c r="FNP27" s="263"/>
      <c r="FNQ27" s="263"/>
      <c r="FNR27" s="263"/>
      <c r="FNS27" s="263"/>
      <c r="FNT27" s="263"/>
      <c r="FNU27" s="263"/>
      <c r="FNV27" s="263"/>
      <c r="FNW27" s="263"/>
      <c r="FNX27" s="263"/>
      <c r="FNY27" s="263"/>
      <c r="FNZ27" s="263"/>
      <c r="FOA27" s="263"/>
      <c r="FOB27" s="263"/>
      <c r="FOC27" s="263"/>
      <c r="FOD27" s="263"/>
      <c r="FOE27" s="263"/>
      <c r="FOF27" s="263"/>
      <c r="FOG27" s="263"/>
      <c r="FOH27" s="263"/>
      <c r="FOI27" s="263"/>
      <c r="FOJ27" s="263"/>
      <c r="FOK27" s="263"/>
      <c r="FOL27" s="263"/>
      <c r="FOM27" s="263"/>
      <c r="FON27" s="263"/>
      <c r="FOO27" s="263"/>
      <c r="FOP27" s="263"/>
      <c r="FOQ27" s="263"/>
      <c r="FOR27" s="263"/>
      <c r="FOS27" s="263"/>
      <c r="FOT27" s="263"/>
      <c r="FOU27" s="263"/>
      <c r="FOV27" s="263"/>
      <c r="FOW27" s="263"/>
      <c r="FOX27" s="263"/>
      <c r="FOY27" s="263"/>
      <c r="FOZ27" s="263"/>
      <c r="FPA27" s="263"/>
      <c r="FPB27" s="263"/>
      <c r="FPC27" s="263"/>
      <c r="FPD27" s="263"/>
      <c r="FPE27" s="263"/>
      <c r="FPF27" s="263"/>
      <c r="FPG27" s="263"/>
      <c r="FPH27" s="263"/>
      <c r="FPI27" s="263"/>
      <c r="FPJ27" s="263"/>
      <c r="FPK27" s="263"/>
      <c r="FPL27" s="263"/>
      <c r="FPM27" s="263"/>
      <c r="FPN27" s="263"/>
      <c r="FPO27" s="263"/>
      <c r="FPP27" s="263"/>
      <c r="FPQ27" s="263"/>
      <c r="FPR27" s="263"/>
      <c r="FPS27" s="263"/>
      <c r="FPT27" s="263"/>
      <c r="FPU27" s="263"/>
      <c r="FPV27" s="263"/>
      <c r="FPW27" s="263"/>
      <c r="FPX27" s="263"/>
      <c r="FPY27" s="263"/>
      <c r="FPZ27" s="263"/>
      <c r="FQA27" s="263"/>
      <c r="FQB27" s="263"/>
      <c r="FQC27" s="263"/>
      <c r="FQD27" s="263"/>
      <c r="FQE27" s="263"/>
      <c r="FQF27" s="263"/>
      <c r="FQG27" s="263"/>
      <c r="FQH27" s="263"/>
      <c r="FQI27" s="263"/>
      <c r="FQJ27" s="263"/>
      <c r="FQK27" s="263"/>
      <c r="FQL27" s="263"/>
      <c r="FQM27" s="263"/>
      <c r="FQN27" s="263"/>
      <c r="FQO27" s="263"/>
      <c r="FQP27" s="263"/>
      <c r="FQQ27" s="263"/>
      <c r="FQR27" s="263"/>
      <c r="FQS27" s="263"/>
      <c r="FQT27" s="263"/>
      <c r="FQU27" s="263"/>
      <c r="FQV27" s="263"/>
      <c r="FQW27" s="263"/>
      <c r="FQX27" s="263"/>
      <c r="FQY27" s="263"/>
      <c r="FQZ27" s="263"/>
      <c r="FRA27" s="263"/>
      <c r="FRB27" s="263"/>
      <c r="FRC27" s="263"/>
      <c r="FRD27" s="263"/>
      <c r="FRE27" s="263"/>
      <c r="FRF27" s="263"/>
      <c r="FRG27" s="263"/>
      <c r="FRH27" s="263"/>
      <c r="FRI27" s="263"/>
      <c r="FRJ27" s="263"/>
      <c r="FRK27" s="263"/>
      <c r="FRL27" s="263"/>
      <c r="FRM27" s="263"/>
      <c r="FRN27" s="263"/>
      <c r="FRO27" s="263"/>
      <c r="FRP27" s="263"/>
      <c r="FRQ27" s="263"/>
      <c r="FRR27" s="263"/>
      <c r="FRS27" s="263"/>
      <c r="FRT27" s="263"/>
      <c r="FRU27" s="263"/>
      <c r="FRV27" s="263"/>
      <c r="FRW27" s="263"/>
      <c r="FRX27" s="263"/>
      <c r="FRY27" s="263"/>
      <c r="FRZ27" s="263"/>
      <c r="FSA27" s="263"/>
      <c r="FSB27" s="263"/>
      <c r="FSC27" s="263"/>
      <c r="FSD27" s="263"/>
      <c r="FSE27" s="263"/>
      <c r="FSF27" s="263"/>
      <c r="FSG27" s="263"/>
      <c r="FSH27" s="263"/>
      <c r="FSI27" s="263"/>
      <c r="FSJ27" s="263"/>
      <c r="FSK27" s="263"/>
      <c r="FSL27" s="263"/>
      <c r="FSM27" s="263"/>
      <c r="FSN27" s="263"/>
      <c r="FSO27" s="263"/>
      <c r="FSP27" s="263"/>
      <c r="FSQ27" s="263"/>
      <c r="FSR27" s="263"/>
      <c r="FSS27" s="263"/>
      <c r="FST27" s="263"/>
      <c r="FSU27" s="263"/>
      <c r="FSV27" s="263"/>
      <c r="FSW27" s="263"/>
      <c r="FSX27" s="263"/>
      <c r="FSY27" s="263"/>
      <c r="FSZ27" s="263"/>
      <c r="FTA27" s="263"/>
      <c r="FTB27" s="263"/>
      <c r="FTC27" s="263"/>
      <c r="FTD27" s="263"/>
      <c r="FTE27" s="263"/>
      <c r="FTF27" s="263"/>
      <c r="FTG27" s="263"/>
      <c r="FTH27" s="263"/>
      <c r="FTI27" s="263"/>
      <c r="FTJ27" s="263"/>
      <c r="FTK27" s="263"/>
      <c r="FTL27" s="263"/>
      <c r="FTM27" s="263"/>
      <c r="FTN27" s="263"/>
      <c r="FTO27" s="263"/>
      <c r="FTP27" s="263"/>
      <c r="FTQ27" s="263"/>
      <c r="FTR27" s="263"/>
      <c r="FTS27" s="263"/>
      <c r="FTT27" s="263"/>
      <c r="FTU27" s="263"/>
      <c r="FTV27" s="263"/>
      <c r="FTW27" s="263"/>
      <c r="FTX27" s="263"/>
      <c r="FTY27" s="263"/>
      <c r="FTZ27" s="263"/>
      <c r="FUA27" s="263"/>
      <c r="FUB27" s="263"/>
      <c r="FUC27" s="263"/>
      <c r="FUD27" s="263"/>
      <c r="FUE27" s="263"/>
      <c r="FUF27" s="263"/>
      <c r="FUG27" s="263"/>
      <c r="FUH27" s="263"/>
      <c r="FUI27" s="263"/>
      <c r="FUJ27" s="263"/>
      <c r="FUK27" s="263"/>
      <c r="FUL27" s="263"/>
      <c r="FUM27" s="263"/>
      <c r="FUN27" s="263"/>
      <c r="FUO27" s="263"/>
      <c r="FUP27" s="263"/>
      <c r="FUQ27" s="263"/>
      <c r="FUR27" s="263"/>
      <c r="FUS27" s="263"/>
      <c r="FUT27" s="263"/>
      <c r="FUU27" s="263"/>
      <c r="FUV27" s="263"/>
      <c r="FUW27" s="263"/>
      <c r="FUX27" s="263"/>
      <c r="FUY27" s="263"/>
      <c r="FUZ27" s="263"/>
      <c r="FVA27" s="263"/>
      <c r="FVB27" s="263"/>
      <c r="FVC27" s="263"/>
      <c r="FVD27" s="263"/>
      <c r="FVE27" s="263"/>
      <c r="FVF27" s="263"/>
      <c r="FVG27" s="263"/>
      <c r="FVH27" s="263"/>
      <c r="FVI27" s="263"/>
      <c r="FVJ27" s="263"/>
      <c r="FVK27" s="263"/>
      <c r="FVL27" s="263"/>
      <c r="FVM27" s="263"/>
      <c r="FVN27" s="263"/>
      <c r="FVO27" s="263"/>
      <c r="FVP27" s="263"/>
      <c r="FVQ27" s="263"/>
      <c r="FVR27" s="263"/>
      <c r="FVS27" s="263"/>
      <c r="FVT27" s="263"/>
      <c r="FVU27" s="263"/>
      <c r="FVV27" s="263"/>
      <c r="FVW27" s="263"/>
      <c r="FVX27" s="263"/>
      <c r="FVY27" s="263"/>
      <c r="FVZ27" s="263"/>
      <c r="FWA27" s="263"/>
      <c r="FWB27" s="263"/>
      <c r="FWC27" s="263"/>
      <c r="FWD27" s="263"/>
      <c r="FWE27" s="263"/>
      <c r="FWF27" s="263"/>
      <c r="FWG27" s="263"/>
      <c r="FWH27" s="263"/>
      <c r="FWI27" s="263"/>
      <c r="FWJ27" s="263"/>
      <c r="FWK27" s="263"/>
      <c r="FWL27" s="263"/>
      <c r="FWM27" s="263"/>
      <c r="FWN27" s="263"/>
      <c r="FWO27" s="263"/>
      <c r="FWP27" s="263"/>
      <c r="FWQ27" s="263"/>
      <c r="FWR27" s="263"/>
      <c r="FWS27" s="263"/>
      <c r="FWT27" s="263"/>
      <c r="FWU27" s="263"/>
      <c r="FWV27" s="263"/>
      <c r="FWW27" s="263"/>
      <c r="FWX27" s="263"/>
      <c r="FWY27" s="263"/>
      <c r="FWZ27" s="263"/>
      <c r="FXA27" s="263"/>
      <c r="FXB27" s="263"/>
      <c r="FXC27" s="263"/>
      <c r="FXD27" s="263"/>
      <c r="FXE27" s="263"/>
      <c r="FXF27" s="263"/>
      <c r="FXG27" s="263"/>
      <c r="FXH27" s="263"/>
      <c r="FXI27" s="263"/>
      <c r="FXJ27" s="263"/>
      <c r="FXK27" s="263"/>
      <c r="FXL27" s="263"/>
      <c r="FXM27" s="263"/>
      <c r="FXN27" s="263"/>
      <c r="FXO27" s="263"/>
      <c r="FXP27" s="263"/>
      <c r="FXQ27" s="263"/>
      <c r="FXR27" s="263"/>
      <c r="FXS27" s="263"/>
      <c r="FXT27" s="263"/>
      <c r="FXU27" s="263"/>
      <c r="FXV27" s="263"/>
      <c r="FXW27" s="263"/>
      <c r="FXX27" s="263"/>
      <c r="FXY27" s="263"/>
      <c r="FXZ27" s="263"/>
      <c r="FYA27" s="263"/>
      <c r="FYB27" s="263"/>
      <c r="FYC27" s="263"/>
      <c r="FYD27" s="263"/>
      <c r="FYE27" s="263"/>
      <c r="FYF27" s="263"/>
      <c r="FYG27" s="263"/>
      <c r="FYH27" s="263"/>
      <c r="FYI27" s="263"/>
      <c r="FYJ27" s="263"/>
      <c r="FYK27" s="263"/>
      <c r="FYL27" s="263"/>
      <c r="FYM27" s="263"/>
      <c r="FYN27" s="263"/>
      <c r="FYO27" s="263"/>
      <c r="FYP27" s="263"/>
      <c r="FYQ27" s="263"/>
      <c r="FYR27" s="263"/>
      <c r="FYS27" s="263"/>
      <c r="FYT27" s="263"/>
      <c r="FYU27" s="263"/>
      <c r="FYV27" s="263"/>
      <c r="FYW27" s="263"/>
      <c r="FYX27" s="263"/>
      <c r="FYY27" s="263"/>
      <c r="FYZ27" s="263"/>
      <c r="FZA27" s="263"/>
      <c r="FZB27" s="263"/>
      <c r="FZC27" s="263"/>
      <c r="FZD27" s="263"/>
      <c r="FZE27" s="263"/>
      <c r="FZF27" s="263"/>
      <c r="FZG27" s="263"/>
      <c r="FZH27" s="263"/>
      <c r="FZI27" s="263"/>
      <c r="FZJ27" s="263"/>
      <c r="FZK27" s="263"/>
      <c r="FZL27" s="263"/>
      <c r="FZM27" s="263"/>
      <c r="FZN27" s="263"/>
      <c r="FZO27" s="263"/>
      <c r="FZP27" s="263"/>
      <c r="FZQ27" s="263"/>
      <c r="FZR27" s="263"/>
      <c r="FZS27" s="263"/>
      <c r="FZT27" s="263"/>
      <c r="FZU27" s="263"/>
      <c r="FZV27" s="263"/>
      <c r="FZW27" s="263"/>
      <c r="FZX27" s="263"/>
      <c r="FZY27" s="263"/>
      <c r="FZZ27" s="263"/>
      <c r="GAA27" s="263"/>
      <c r="GAB27" s="263"/>
      <c r="GAC27" s="263"/>
      <c r="GAD27" s="263"/>
      <c r="GAE27" s="263"/>
      <c r="GAF27" s="263"/>
      <c r="GAG27" s="263"/>
      <c r="GAH27" s="263"/>
      <c r="GAI27" s="263"/>
      <c r="GAJ27" s="263"/>
      <c r="GAK27" s="263"/>
      <c r="GAL27" s="263"/>
      <c r="GAM27" s="263"/>
      <c r="GAN27" s="263"/>
      <c r="GAO27" s="263"/>
      <c r="GAP27" s="263"/>
      <c r="GAQ27" s="263"/>
      <c r="GAR27" s="263"/>
      <c r="GAS27" s="263"/>
      <c r="GAT27" s="263"/>
      <c r="GAU27" s="263"/>
      <c r="GAV27" s="263"/>
      <c r="GAW27" s="263"/>
      <c r="GAX27" s="263"/>
      <c r="GAY27" s="263"/>
      <c r="GAZ27" s="263"/>
      <c r="GBA27" s="263"/>
      <c r="GBB27" s="263"/>
      <c r="GBC27" s="263"/>
      <c r="GBD27" s="263"/>
      <c r="GBE27" s="263"/>
      <c r="GBF27" s="263"/>
      <c r="GBG27" s="263"/>
      <c r="GBH27" s="263"/>
      <c r="GBI27" s="263"/>
      <c r="GBJ27" s="263"/>
      <c r="GBK27" s="263"/>
      <c r="GBL27" s="263"/>
      <c r="GBM27" s="263"/>
      <c r="GBN27" s="263"/>
      <c r="GBO27" s="263"/>
      <c r="GBP27" s="263"/>
      <c r="GBQ27" s="263"/>
      <c r="GBR27" s="263"/>
      <c r="GBS27" s="263"/>
      <c r="GBT27" s="263"/>
      <c r="GBU27" s="263"/>
      <c r="GBV27" s="263"/>
      <c r="GBW27" s="263"/>
      <c r="GBX27" s="263"/>
      <c r="GBY27" s="263"/>
      <c r="GBZ27" s="263"/>
      <c r="GCA27" s="263"/>
      <c r="GCB27" s="263"/>
      <c r="GCC27" s="263"/>
      <c r="GCD27" s="263"/>
      <c r="GCE27" s="263"/>
      <c r="GCF27" s="263"/>
      <c r="GCG27" s="263"/>
      <c r="GCH27" s="263"/>
      <c r="GCI27" s="263"/>
      <c r="GCJ27" s="263"/>
      <c r="GCK27" s="263"/>
      <c r="GCL27" s="263"/>
      <c r="GCM27" s="263"/>
      <c r="GCN27" s="263"/>
      <c r="GCO27" s="263"/>
      <c r="GCP27" s="263"/>
      <c r="GCQ27" s="263"/>
      <c r="GCR27" s="263"/>
      <c r="GCS27" s="263"/>
      <c r="GCT27" s="263"/>
      <c r="GCU27" s="263"/>
      <c r="GCV27" s="263"/>
      <c r="GCW27" s="263"/>
      <c r="GCX27" s="263"/>
      <c r="GCY27" s="263"/>
      <c r="GCZ27" s="263"/>
      <c r="GDA27" s="263"/>
      <c r="GDB27" s="263"/>
      <c r="GDC27" s="263"/>
      <c r="GDD27" s="263"/>
      <c r="GDE27" s="263"/>
      <c r="GDF27" s="263"/>
      <c r="GDG27" s="263"/>
      <c r="GDH27" s="263"/>
      <c r="GDI27" s="263"/>
      <c r="GDJ27" s="263"/>
      <c r="GDK27" s="263"/>
      <c r="GDL27" s="263"/>
      <c r="GDM27" s="263"/>
      <c r="GDN27" s="263"/>
      <c r="GDO27" s="263"/>
      <c r="GDP27" s="263"/>
      <c r="GDQ27" s="263"/>
      <c r="GDR27" s="263"/>
      <c r="GDS27" s="263"/>
      <c r="GDT27" s="263"/>
      <c r="GDU27" s="263"/>
      <c r="GDV27" s="263"/>
      <c r="GDW27" s="263"/>
      <c r="GDX27" s="263"/>
      <c r="GDY27" s="263"/>
      <c r="GDZ27" s="263"/>
      <c r="GEA27" s="263"/>
      <c r="GEB27" s="263"/>
      <c r="GEC27" s="263"/>
      <c r="GED27" s="263"/>
      <c r="GEE27" s="263"/>
      <c r="GEF27" s="263"/>
      <c r="GEG27" s="263"/>
      <c r="GEH27" s="263"/>
      <c r="GEI27" s="263"/>
      <c r="GEJ27" s="263"/>
      <c r="GEK27" s="263"/>
      <c r="GEL27" s="263"/>
      <c r="GEM27" s="263"/>
      <c r="GEN27" s="263"/>
      <c r="GEO27" s="263"/>
      <c r="GEP27" s="263"/>
      <c r="GEQ27" s="263"/>
      <c r="GER27" s="263"/>
      <c r="GES27" s="263"/>
      <c r="GET27" s="263"/>
      <c r="GEU27" s="263"/>
      <c r="GEV27" s="263"/>
      <c r="GEW27" s="263"/>
      <c r="GEX27" s="263"/>
      <c r="GEY27" s="263"/>
      <c r="GEZ27" s="263"/>
      <c r="GFA27" s="263"/>
      <c r="GFB27" s="263"/>
      <c r="GFC27" s="263"/>
      <c r="GFD27" s="263"/>
      <c r="GFE27" s="263"/>
      <c r="GFF27" s="263"/>
      <c r="GFG27" s="263"/>
      <c r="GFH27" s="263"/>
      <c r="GFI27" s="263"/>
      <c r="GFJ27" s="263"/>
      <c r="GFK27" s="263"/>
      <c r="GFL27" s="263"/>
      <c r="GFM27" s="263"/>
      <c r="GFN27" s="263"/>
      <c r="GFO27" s="263"/>
      <c r="GFP27" s="263"/>
      <c r="GFQ27" s="263"/>
      <c r="GFR27" s="263"/>
      <c r="GFS27" s="263"/>
      <c r="GFT27" s="263"/>
      <c r="GFU27" s="263"/>
      <c r="GFV27" s="263"/>
      <c r="GFW27" s="263"/>
      <c r="GFX27" s="263"/>
      <c r="GFY27" s="263"/>
      <c r="GFZ27" s="263"/>
      <c r="GGA27" s="263"/>
      <c r="GGB27" s="263"/>
      <c r="GGC27" s="263"/>
      <c r="GGD27" s="263"/>
      <c r="GGE27" s="263"/>
      <c r="GGF27" s="263"/>
      <c r="GGG27" s="263"/>
      <c r="GGH27" s="263"/>
      <c r="GGI27" s="263"/>
      <c r="GGJ27" s="263"/>
      <c r="GGK27" s="263"/>
      <c r="GGL27" s="263"/>
      <c r="GGM27" s="263"/>
      <c r="GGN27" s="263"/>
      <c r="GGO27" s="263"/>
      <c r="GGP27" s="263"/>
      <c r="GGQ27" s="263"/>
      <c r="GGR27" s="263"/>
      <c r="GGS27" s="263"/>
      <c r="GGT27" s="263"/>
      <c r="GGU27" s="263"/>
      <c r="GGV27" s="263"/>
      <c r="GGW27" s="263"/>
      <c r="GGX27" s="263"/>
      <c r="GGY27" s="263"/>
      <c r="GGZ27" s="263"/>
      <c r="GHA27" s="263"/>
      <c r="GHB27" s="263"/>
      <c r="GHC27" s="263"/>
      <c r="GHD27" s="263"/>
      <c r="GHE27" s="263"/>
      <c r="GHF27" s="263"/>
      <c r="GHG27" s="263"/>
      <c r="GHH27" s="263"/>
      <c r="GHI27" s="263"/>
      <c r="GHJ27" s="263"/>
      <c r="GHK27" s="263"/>
      <c r="GHL27" s="263"/>
      <c r="GHM27" s="263"/>
      <c r="GHN27" s="263"/>
      <c r="GHO27" s="263"/>
      <c r="GHP27" s="263"/>
      <c r="GHQ27" s="263"/>
      <c r="GHR27" s="263"/>
      <c r="GHS27" s="263"/>
      <c r="GHT27" s="263"/>
      <c r="GHU27" s="263"/>
      <c r="GHV27" s="263"/>
      <c r="GHW27" s="263"/>
      <c r="GHX27" s="263"/>
      <c r="GHY27" s="263"/>
      <c r="GHZ27" s="263"/>
      <c r="GIA27" s="263"/>
      <c r="GIB27" s="263"/>
      <c r="GIC27" s="263"/>
      <c r="GID27" s="263"/>
      <c r="GIE27" s="263"/>
      <c r="GIF27" s="263"/>
      <c r="GIG27" s="263"/>
      <c r="GIH27" s="263"/>
      <c r="GII27" s="263"/>
      <c r="GIJ27" s="263"/>
      <c r="GIK27" s="263"/>
      <c r="GIL27" s="263"/>
      <c r="GIM27" s="263"/>
      <c r="GIN27" s="263"/>
      <c r="GIO27" s="263"/>
      <c r="GIP27" s="263"/>
      <c r="GIQ27" s="263"/>
      <c r="GIR27" s="263"/>
      <c r="GIS27" s="263"/>
      <c r="GIT27" s="263"/>
      <c r="GIU27" s="263"/>
      <c r="GIV27" s="263"/>
      <c r="GIW27" s="263"/>
      <c r="GIX27" s="263"/>
      <c r="GIY27" s="263"/>
      <c r="GIZ27" s="263"/>
      <c r="GJA27" s="263"/>
      <c r="GJB27" s="263"/>
      <c r="GJC27" s="263"/>
      <c r="GJD27" s="263"/>
      <c r="GJE27" s="263"/>
      <c r="GJF27" s="263"/>
      <c r="GJG27" s="263"/>
      <c r="GJH27" s="263"/>
      <c r="GJI27" s="263"/>
      <c r="GJJ27" s="263"/>
      <c r="GJK27" s="263"/>
      <c r="GJL27" s="263"/>
      <c r="GJM27" s="263"/>
      <c r="GJN27" s="263"/>
      <c r="GJO27" s="263"/>
      <c r="GJP27" s="263"/>
      <c r="GJQ27" s="263"/>
      <c r="GJR27" s="263"/>
      <c r="GJS27" s="263"/>
      <c r="GJT27" s="263"/>
      <c r="GJU27" s="263"/>
      <c r="GJV27" s="263"/>
      <c r="GJW27" s="263"/>
      <c r="GJX27" s="263"/>
      <c r="GJY27" s="263"/>
      <c r="GJZ27" s="263"/>
      <c r="GKA27" s="263"/>
      <c r="GKB27" s="263"/>
      <c r="GKC27" s="263"/>
      <c r="GKD27" s="263"/>
      <c r="GKE27" s="263"/>
      <c r="GKF27" s="263"/>
      <c r="GKG27" s="263"/>
      <c r="GKH27" s="263"/>
      <c r="GKI27" s="263"/>
      <c r="GKJ27" s="263"/>
      <c r="GKK27" s="263"/>
      <c r="GKL27" s="263"/>
      <c r="GKM27" s="263"/>
      <c r="GKN27" s="263"/>
      <c r="GKO27" s="263"/>
      <c r="GKP27" s="263"/>
      <c r="GKQ27" s="263"/>
      <c r="GKR27" s="263"/>
      <c r="GKS27" s="263"/>
      <c r="GKT27" s="263"/>
      <c r="GKU27" s="263"/>
      <c r="GKV27" s="263"/>
      <c r="GKW27" s="263"/>
      <c r="GKX27" s="263"/>
      <c r="GKY27" s="263"/>
      <c r="GKZ27" s="263"/>
      <c r="GLA27" s="263"/>
      <c r="GLB27" s="263"/>
      <c r="GLC27" s="263"/>
      <c r="GLD27" s="263"/>
      <c r="GLE27" s="263"/>
      <c r="GLF27" s="263"/>
      <c r="GLG27" s="263"/>
      <c r="GLH27" s="263"/>
      <c r="GLI27" s="263"/>
      <c r="GLJ27" s="263"/>
      <c r="GLK27" s="263"/>
      <c r="GLL27" s="263"/>
      <c r="GLM27" s="263"/>
      <c r="GLN27" s="263"/>
      <c r="GLO27" s="263"/>
      <c r="GLP27" s="263"/>
      <c r="GLQ27" s="263"/>
      <c r="GLR27" s="263"/>
      <c r="GLS27" s="263"/>
      <c r="GLT27" s="263"/>
      <c r="GLU27" s="263"/>
      <c r="GLV27" s="263"/>
      <c r="GLW27" s="263"/>
      <c r="GLX27" s="263"/>
      <c r="GLY27" s="263"/>
      <c r="GLZ27" s="263"/>
      <c r="GMA27" s="263"/>
      <c r="GMB27" s="263"/>
      <c r="GMC27" s="263"/>
      <c r="GMD27" s="263"/>
      <c r="GME27" s="263"/>
      <c r="GMF27" s="263"/>
      <c r="GMG27" s="263"/>
      <c r="GMH27" s="263"/>
      <c r="GMI27" s="263"/>
      <c r="GMJ27" s="263"/>
      <c r="GMK27" s="263"/>
      <c r="GML27" s="263"/>
      <c r="GMM27" s="263"/>
      <c r="GMN27" s="263"/>
      <c r="GMO27" s="263"/>
      <c r="GMP27" s="263"/>
      <c r="GMQ27" s="263"/>
      <c r="GMR27" s="263"/>
      <c r="GMS27" s="263"/>
      <c r="GMT27" s="263"/>
      <c r="GMU27" s="263"/>
      <c r="GMV27" s="263"/>
      <c r="GMW27" s="263"/>
      <c r="GMX27" s="263"/>
      <c r="GMY27" s="263"/>
      <c r="GMZ27" s="263"/>
      <c r="GNA27" s="263"/>
      <c r="GNB27" s="263"/>
      <c r="GNC27" s="263"/>
      <c r="GND27" s="263"/>
      <c r="GNE27" s="263"/>
      <c r="GNF27" s="263"/>
      <c r="GNG27" s="263"/>
      <c r="GNH27" s="263"/>
      <c r="GNI27" s="263"/>
      <c r="GNJ27" s="263"/>
      <c r="GNK27" s="263"/>
      <c r="GNL27" s="263"/>
      <c r="GNM27" s="263"/>
      <c r="GNN27" s="263"/>
      <c r="GNO27" s="263"/>
      <c r="GNP27" s="263"/>
      <c r="GNQ27" s="263"/>
      <c r="GNR27" s="263"/>
      <c r="GNS27" s="263"/>
      <c r="GNT27" s="263"/>
      <c r="GNU27" s="263"/>
      <c r="GNV27" s="263"/>
      <c r="GNW27" s="263"/>
      <c r="GNX27" s="263"/>
      <c r="GNY27" s="263"/>
      <c r="GNZ27" s="263"/>
      <c r="GOA27" s="263"/>
      <c r="GOB27" s="263"/>
      <c r="GOC27" s="263"/>
      <c r="GOD27" s="263"/>
      <c r="GOE27" s="263"/>
      <c r="GOF27" s="263"/>
      <c r="GOG27" s="263"/>
      <c r="GOH27" s="263"/>
      <c r="GOI27" s="263"/>
      <c r="GOJ27" s="263"/>
      <c r="GOK27" s="263"/>
      <c r="GOL27" s="263"/>
      <c r="GOM27" s="263"/>
      <c r="GON27" s="263"/>
      <c r="GOO27" s="263"/>
      <c r="GOP27" s="263"/>
      <c r="GOQ27" s="263"/>
      <c r="GOR27" s="263"/>
      <c r="GOS27" s="263"/>
      <c r="GOT27" s="263"/>
      <c r="GOU27" s="263"/>
      <c r="GOV27" s="263"/>
      <c r="GOW27" s="263"/>
      <c r="GOX27" s="263"/>
      <c r="GOY27" s="263"/>
      <c r="GOZ27" s="263"/>
      <c r="GPA27" s="263"/>
      <c r="GPB27" s="263"/>
      <c r="GPC27" s="263"/>
      <c r="GPD27" s="263"/>
      <c r="GPE27" s="263"/>
      <c r="GPF27" s="263"/>
      <c r="GPG27" s="263"/>
      <c r="GPH27" s="263"/>
      <c r="GPI27" s="263"/>
      <c r="GPJ27" s="263"/>
      <c r="GPK27" s="263"/>
      <c r="GPL27" s="263"/>
      <c r="GPM27" s="263"/>
      <c r="GPN27" s="263"/>
      <c r="GPO27" s="263"/>
      <c r="GPP27" s="263"/>
      <c r="GPQ27" s="263"/>
      <c r="GPR27" s="263"/>
      <c r="GPS27" s="263"/>
      <c r="GPT27" s="263"/>
      <c r="GPU27" s="263"/>
      <c r="GPV27" s="263"/>
      <c r="GPW27" s="263"/>
      <c r="GPX27" s="263"/>
      <c r="GPY27" s="263"/>
      <c r="GPZ27" s="263"/>
      <c r="GQA27" s="263"/>
      <c r="GQB27" s="263"/>
      <c r="GQC27" s="263"/>
      <c r="GQD27" s="263"/>
      <c r="GQE27" s="263"/>
      <c r="GQF27" s="263"/>
      <c r="GQG27" s="263"/>
      <c r="GQH27" s="263"/>
      <c r="GQI27" s="263"/>
      <c r="GQJ27" s="263"/>
      <c r="GQK27" s="263"/>
      <c r="GQL27" s="263"/>
      <c r="GQM27" s="263"/>
      <c r="GQN27" s="263"/>
      <c r="GQO27" s="263"/>
      <c r="GQP27" s="263"/>
      <c r="GQQ27" s="263"/>
      <c r="GQR27" s="263"/>
      <c r="GQS27" s="263"/>
      <c r="GQT27" s="263"/>
      <c r="GQU27" s="263"/>
      <c r="GQV27" s="263"/>
      <c r="GQW27" s="263"/>
      <c r="GQX27" s="263"/>
      <c r="GQY27" s="263"/>
      <c r="GQZ27" s="263"/>
      <c r="GRA27" s="263"/>
      <c r="GRB27" s="263"/>
      <c r="GRC27" s="263"/>
      <c r="GRD27" s="263"/>
      <c r="GRE27" s="263"/>
      <c r="GRF27" s="263"/>
      <c r="GRG27" s="263"/>
      <c r="GRH27" s="263"/>
      <c r="GRI27" s="263"/>
      <c r="GRJ27" s="263"/>
      <c r="GRK27" s="263"/>
      <c r="GRL27" s="263"/>
      <c r="GRM27" s="263"/>
      <c r="GRN27" s="263"/>
      <c r="GRO27" s="263"/>
      <c r="GRP27" s="263"/>
      <c r="GRQ27" s="263"/>
      <c r="GRR27" s="263"/>
      <c r="GRS27" s="263"/>
      <c r="GRT27" s="263"/>
      <c r="GRU27" s="263"/>
      <c r="GRV27" s="263"/>
      <c r="GRW27" s="263"/>
      <c r="GRX27" s="263"/>
      <c r="GRY27" s="263"/>
      <c r="GRZ27" s="263"/>
      <c r="GSA27" s="263"/>
      <c r="GSB27" s="263"/>
      <c r="GSC27" s="263"/>
      <c r="GSD27" s="263"/>
      <c r="GSE27" s="263"/>
      <c r="GSF27" s="263"/>
      <c r="GSG27" s="263"/>
      <c r="GSH27" s="263"/>
      <c r="GSI27" s="263"/>
      <c r="GSJ27" s="263"/>
      <c r="GSK27" s="263"/>
      <c r="GSL27" s="263"/>
      <c r="GSM27" s="263"/>
      <c r="GSN27" s="263"/>
      <c r="GSO27" s="263"/>
      <c r="GSP27" s="263"/>
      <c r="GSQ27" s="263"/>
      <c r="GSR27" s="263"/>
      <c r="GSS27" s="263"/>
      <c r="GST27" s="263"/>
      <c r="GSU27" s="263"/>
      <c r="GSV27" s="263"/>
      <c r="GSW27" s="263"/>
      <c r="GSX27" s="263"/>
      <c r="GSY27" s="263"/>
      <c r="GSZ27" s="263"/>
      <c r="GTA27" s="263"/>
      <c r="GTB27" s="263"/>
      <c r="GTC27" s="263"/>
      <c r="GTD27" s="263"/>
      <c r="GTE27" s="263"/>
      <c r="GTF27" s="263"/>
      <c r="GTG27" s="263"/>
      <c r="GTH27" s="263"/>
      <c r="GTI27" s="263"/>
      <c r="GTJ27" s="263"/>
      <c r="GTK27" s="263"/>
      <c r="GTL27" s="263"/>
      <c r="GTM27" s="263"/>
      <c r="GTN27" s="263"/>
      <c r="GTO27" s="263"/>
      <c r="GTP27" s="263"/>
      <c r="GTQ27" s="263"/>
      <c r="GTR27" s="263"/>
      <c r="GTS27" s="263"/>
      <c r="GTT27" s="263"/>
      <c r="GTU27" s="263"/>
      <c r="GTV27" s="263"/>
      <c r="GTW27" s="263"/>
      <c r="GTX27" s="263"/>
      <c r="GTY27" s="263"/>
      <c r="GTZ27" s="263"/>
      <c r="GUA27" s="263"/>
      <c r="GUB27" s="263"/>
      <c r="GUC27" s="263"/>
      <c r="GUD27" s="263"/>
      <c r="GUE27" s="263"/>
      <c r="GUF27" s="263"/>
      <c r="GUG27" s="263"/>
      <c r="GUH27" s="263"/>
      <c r="GUI27" s="263"/>
      <c r="GUJ27" s="263"/>
      <c r="GUK27" s="263"/>
      <c r="GUL27" s="263"/>
      <c r="GUM27" s="263"/>
      <c r="GUN27" s="263"/>
      <c r="GUO27" s="263"/>
      <c r="GUP27" s="263"/>
      <c r="GUQ27" s="263"/>
      <c r="GUR27" s="263"/>
      <c r="GUS27" s="263"/>
      <c r="GUT27" s="263"/>
      <c r="GUU27" s="263"/>
      <c r="GUV27" s="263"/>
      <c r="GUW27" s="263"/>
      <c r="GUX27" s="263"/>
      <c r="GUY27" s="263"/>
      <c r="GUZ27" s="263"/>
      <c r="GVA27" s="263"/>
      <c r="GVB27" s="263"/>
      <c r="GVC27" s="263"/>
      <c r="GVD27" s="263"/>
      <c r="GVE27" s="263"/>
      <c r="GVF27" s="263"/>
      <c r="GVG27" s="263"/>
      <c r="GVH27" s="263"/>
      <c r="GVI27" s="263"/>
      <c r="GVJ27" s="263"/>
      <c r="GVK27" s="263"/>
      <c r="GVL27" s="263"/>
      <c r="GVM27" s="263"/>
      <c r="GVN27" s="263"/>
      <c r="GVO27" s="263"/>
      <c r="GVP27" s="263"/>
      <c r="GVQ27" s="263"/>
      <c r="GVR27" s="263"/>
      <c r="GVS27" s="263"/>
      <c r="GVT27" s="263"/>
      <c r="GVU27" s="263"/>
      <c r="GVV27" s="263"/>
      <c r="GVW27" s="263"/>
      <c r="GVX27" s="263"/>
      <c r="GVY27" s="263"/>
      <c r="GVZ27" s="263"/>
      <c r="GWA27" s="263"/>
      <c r="GWB27" s="263"/>
      <c r="GWC27" s="263"/>
      <c r="GWD27" s="263"/>
      <c r="GWE27" s="263"/>
      <c r="GWF27" s="263"/>
      <c r="GWG27" s="263"/>
      <c r="GWH27" s="263"/>
      <c r="GWI27" s="263"/>
      <c r="GWJ27" s="263"/>
      <c r="GWK27" s="263"/>
      <c r="GWL27" s="263"/>
      <c r="GWM27" s="263"/>
      <c r="GWN27" s="263"/>
      <c r="GWO27" s="263"/>
      <c r="GWP27" s="263"/>
      <c r="GWQ27" s="263"/>
      <c r="GWR27" s="263"/>
      <c r="GWS27" s="263"/>
      <c r="GWT27" s="263"/>
      <c r="GWU27" s="263"/>
      <c r="GWV27" s="263"/>
      <c r="GWW27" s="263"/>
      <c r="GWX27" s="263"/>
      <c r="GWY27" s="263"/>
      <c r="GWZ27" s="263"/>
      <c r="GXA27" s="263"/>
      <c r="GXB27" s="263"/>
      <c r="GXC27" s="263"/>
      <c r="GXD27" s="263"/>
      <c r="GXE27" s="263"/>
      <c r="GXF27" s="263"/>
      <c r="GXG27" s="263"/>
      <c r="GXH27" s="263"/>
      <c r="GXI27" s="263"/>
      <c r="GXJ27" s="263"/>
      <c r="GXK27" s="263"/>
      <c r="GXL27" s="263"/>
      <c r="GXM27" s="263"/>
      <c r="GXN27" s="263"/>
      <c r="GXO27" s="263"/>
      <c r="GXP27" s="263"/>
      <c r="GXQ27" s="263"/>
      <c r="GXR27" s="263"/>
      <c r="GXS27" s="263"/>
      <c r="GXT27" s="263"/>
      <c r="GXU27" s="263"/>
      <c r="GXV27" s="263"/>
      <c r="GXW27" s="263"/>
      <c r="GXX27" s="263"/>
      <c r="GXY27" s="263"/>
      <c r="GXZ27" s="263"/>
      <c r="GYA27" s="263"/>
      <c r="GYB27" s="263"/>
      <c r="GYC27" s="263"/>
      <c r="GYD27" s="263"/>
      <c r="GYE27" s="263"/>
      <c r="GYF27" s="263"/>
      <c r="GYG27" s="263"/>
      <c r="GYH27" s="263"/>
      <c r="GYI27" s="263"/>
      <c r="GYJ27" s="263"/>
      <c r="GYK27" s="263"/>
      <c r="GYL27" s="263"/>
      <c r="GYM27" s="263"/>
      <c r="GYN27" s="263"/>
      <c r="GYO27" s="263"/>
      <c r="GYP27" s="263"/>
      <c r="GYQ27" s="263"/>
      <c r="GYR27" s="263"/>
      <c r="GYS27" s="263"/>
      <c r="GYT27" s="263"/>
      <c r="GYU27" s="263"/>
      <c r="GYV27" s="263"/>
      <c r="GYW27" s="263"/>
      <c r="GYX27" s="263"/>
      <c r="GYY27" s="263"/>
      <c r="GYZ27" s="263"/>
      <c r="GZA27" s="263"/>
      <c r="GZB27" s="263"/>
      <c r="GZC27" s="263"/>
      <c r="GZD27" s="263"/>
      <c r="GZE27" s="263"/>
      <c r="GZF27" s="263"/>
      <c r="GZG27" s="263"/>
      <c r="GZH27" s="263"/>
      <c r="GZI27" s="263"/>
      <c r="GZJ27" s="263"/>
      <c r="GZK27" s="263"/>
      <c r="GZL27" s="263"/>
      <c r="GZM27" s="263"/>
      <c r="GZN27" s="263"/>
      <c r="GZO27" s="263"/>
      <c r="GZP27" s="263"/>
      <c r="GZQ27" s="263"/>
      <c r="GZR27" s="263"/>
      <c r="GZS27" s="263"/>
      <c r="GZT27" s="263"/>
      <c r="GZU27" s="263"/>
      <c r="GZV27" s="263"/>
      <c r="GZW27" s="263"/>
      <c r="GZX27" s="263"/>
      <c r="GZY27" s="263"/>
      <c r="GZZ27" s="263"/>
      <c r="HAA27" s="263"/>
      <c r="HAB27" s="263"/>
      <c r="HAC27" s="263"/>
      <c r="HAD27" s="263"/>
      <c r="HAE27" s="263"/>
      <c r="HAF27" s="263"/>
      <c r="HAG27" s="263"/>
      <c r="HAH27" s="263"/>
      <c r="HAI27" s="263"/>
      <c r="HAJ27" s="263"/>
      <c r="HAK27" s="263"/>
      <c r="HAL27" s="263"/>
      <c r="HAM27" s="263"/>
      <c r="HAN27" s="263"/>
      <c r="HAO27" s="263"/>
      <c r="HAP27" s="263"/>
      <c r="HAQ27" s="263"/>
      <c r="HAR27" s="263"/>
      <c r="HAS27" s="263"/>
      <c r="HAT27" s="263"/>
      <c r="HAU27" s="263"/>
      <c r="HAV27" s="263"/>
      <c r="HAW27" s="263"/>
      <c r="HAX27" s="263"/>
      <c r="HAY27" s="263"/>
      <c r="HAZ27" s="263"/>
      <c r="HBA27" s="263"/>
      <c r="HBB27" s="263"/>
      <c r="HBC27" s="263"/>
      <c r="HBD27" s="263"/>
      <c r="HBE27" s="263"/>
      <c r="HBF27" s="263"/>
      <c r="HBG27" s="263"/>
      <c r="HBH27" s="263"/>
      <c r="HBI27" s="263"/>
      <c r="HBJ27" s="263"/>
      <c r="HBK27" s="263"/>
      <c r="HBL27" s="263"/>
      <c r="HBM27" s="263"/>
      <c r="HBN27" s="263"/>
      <c r="HBO27" s="263"/>
      <c r="HBP27" s="263"/>
      <c r="HBQ27" s="263"/>
      <c r="HBR27" s="263"/>
      <c r="HBS27" s="263"/>
      <c r="HBT27" s="263"/>
      <c r="HBU27" s="263"/>
      <c r="HBV27" s="263"/>
      <c r="HBW27" s="263"/>
      <c r="HBX27" s="263"/>
      <c r="HBY27" s="263"/>
      <c r="HBZ27" s="263"/>
      <c r="HCA27" s="263"/>
      <c r="HCB27" s="263"/>
      <c r="HCC27" s="263"/>
      <c r="HCD27" s="263"/>
      <c r="HCE27" s="263"/>
      <c r="HCF27" s="263"/>
      <c r="HCG27" s="263"/>
      <c r="HCH27" s="263"/>
      <c r="HCI27" s="263"/>
      <c r="HCJ27" s="263"/>
      <c r="HCK27" s="263"/>
      <c r="HCL27" s="263"/>
      <c r="HCM27" s="263"/>
      <c r="HCN27" s="263"/>
      <c r="HCO27" s="263"/>
      <c r="HCP27" s="263"/>
      <c r="HCQ27" s="263"/>
      <c r="HCR27" s="263"/>
      <c r="HCS27" s="263"/>
      <c r="HCT27" s="263"/>
      <c r="HCU27" s="263"/>
      <c r="HCV27" s="263"/>
      <c r="HCW27" s="263"/>
      <c r="HCX27" s="263"/>
      <c r="HCY27" s="263"/>
      <c r="HCZ27" s="263"/>
      <c r="HDA27" s="263"/>
      <c r="HDB27" s="263"/>
      <c r="HDC27" s="263"/>
      <c r="HDD27" s="263"/>
      <c r="HDE27" s="263"/>
      <c r="HDF27" s="263"/>
      <c r="HDG27" s="263"/>
      <c r="HDH27" s="263"/>
      <c r="HDI27" s="263"/>
      <c r="HDJ27" s="263"/>
      <c r="HDK27" s="263"/>
      <c r="HDL27" s="263"/>
      <c r="HDM27" s="263"/>
      <c r="HDN27" s="263"/>
      <c r="HDO27" s="263"/>
      <c r="HDP27" s="263"/>
      <c r="HDQ27" s="263"/>
      <c r="HDR27" s="263"/>
      <c r="HDS27" s="263"/>
      <c r="HDT27" s="263"/>
      <c r="HDU27" s="263"/>
      <c r="HDV27" s="263"/>
      <c r="HDW27" s="263"/>
      <c r="HDX27" s="263"/>
      <c r="HDY27" s="263"/>
      <c r="HDZ27" s="263"/>
      <c r="HEA27" s="263"/>
      <c r="HEB27" s="263"/>
      <c r="HEC27" s="263"/>
      <c r="HED27" s="263"/>
      <c r="HEE27" s="263"/>
      <c r="HEF27" s="263"/>
      <c r="HEG27" s="263"/>
      <c r="HEH27" s="263"/>
      <c r="HEI27" s="263"/>
      <c r="HEJ27" s="263"/>
      <c r="HEK27" s="263"/>
      <c r="HEL27" s="263"/>
      <c r="HEM27" s="263"/>
      <c r="HEN27" s="263"/>
      <c r="HEO27" s="263"/>
      <c r="HEP27" s="263"/>
      <c r="HEQ27" s="263"/>
      <c r="HER27" s="263"/>
      <c r="HES27" s="263"/>
      <c r="HET27" s="263"/>
      <c r="HEU27" s="263"/>
      <c r="HEV27" s="263"/>
      <c r="HEW27" s="263"/>
      <c r="HEX27" s="263"/>
      <c r="HEY27" s="263"/>
      <c r="HEZ27" s="263"/>
      <c r="HFA27" s="263"/>
      <c r="HFB27" s="263"/>
      <c r="HFC27" s="263"/>
      <c r="HFD27" s="263"/>
      <c r="HFE27" s="263"/>
      <c r="HFF27" s="263"/>
      <c r="HFG27" s="263"/>
      <c r="HFH27" s="263"/>
      <c r="HFI27" s="263"/>
      <c r="HFJ27" s="263"/>
      <c r="HFK27" s="263"/>
      <c r="HFL27" s="263"/>
      <c r="HFM27" s="263"/>
      <c r="HFN27" s="263"/>
      <c r="HFO27" s="263"/>
      <c r="HFP27" s="263"/>
      <c r="HFQ27" s="263"/>
      <c r="HFR27" s="263"/>
      <c r="HFS27" s="263"/>
      <c r="HFT27" s="263"/>
      <c r="HFU27" s="263"/>
      <c r="HFV27" s="263"/>
      <c r="HFW27" s="263"/>
      <c r="HFX27" s="263"/>
      <c r="HFY27" s="263"/>
      <c r="HFZ27" s="263"/>
      <c r="HGA27" s="263"/>
      <c r="HGB27" s="263"/>
      <c r="HGC27" s="263"/>
      <c r="HGD27" s="263"/>
      <c r="HGE27" s="263"/>
      <c r="HGF27" s="263"/>
      <c r="HGG27" s="263"/>
      <c r="HGH27" s="263"/>
      <c r="HGI27" s="263"/>
      <c r="HGJ27" s="263"/>
      <c r="HGK27" s="263"/>
      <c r="HGL27" s="263"/>
      <c r="HGM27" s="263"/>
      <c r="HGN27" s="263"/>
      <c r="HGO27" s="263"/>
      <c r="HGP27" s="263"/>
      <c r="HGQ27" s="263"/>
      <c r="HGR27" s="263"/>
      <c r="HGS27" s="263"/>
      <c r="HGT27" s="263"/>
      <c r="HGU27" s="263"/>
      <c r="HGV27" s="263"/>
      <c r="HGW27" s="263"/>
      <c r="HGX27" s="263"/>
      <c r="HGY27" s="263"/>
      <c r="HGZ27" s="263"/>
      <c r="HHA27" s="263"/>
      <c r="HHB27" s="263"/>
      <c r="HHC27" s="263"/>
      <c r="HHD27" s="263"/>
      <c r="HHE27" s="263"/>
      <c r="HHF27" s="263"/>
      <c r="HHG27" s="263"/>
      <c r="HHH27" s="263"/>
      <c r="HHI27" s="263"/>
      <c r="HHJ27" s="263"/>
      <c r="HHK27" s="263"/>
      <c r="HHL27" s="263"/>
      <c r="HHM27" s="263"/>
      <c r="HHN27" s="263"/>
      <c r="HHO27" s="263"/>
      <c r="HHP27" s="263"/>
      <c r="HHQ27" s="263"/>
      <c r="HHR27" s="263"/>
      <c r="HHS27" s="263"/>
      <c r="HHT27" s="263"/>
      <c r="HHU27" s="263"/>
      <c r="HHV27" s="263"/>
      <c r="HHW27" s="263"/>
      <c r="HHX27" s="263"/>
      <c r="HHY27" s="263"/>
      <c r="HHZ27" s="263"/>
      <c r="HIA27" s="263"/>
      <c r="HIB27" s="263"/>
      <c r="HIC27" s="263"/>
      <c r="HID27" s="263"/>
      <c r="HIE27" s="263"/>
      <c r="HIF27" s="263"/>
      <c r="HIG27" s="263"/>
      <c r="HIH27" s="263"/>
      <c r="HII27" s="263"/>
      <c r="HIJ27" s="263"/>
      <c r="HIK27" s="263"/>
      <c r="HIL27" s="263"/>
      <c r="HIM27" s="263"/>
      <c r="HIN27" s="263"/>
      <c r="HIO27" s="263"/>
      <c r="HIP27" s="263"/>
      <c r="HIQ27" s="263"/>
      <c r="HIR27" s="263"/>
      <c r="HIS27" s="263"/>
      <c r="HIT27" s="263"/>
      <c r="HIU27" s="263"/>
      <c r="HIV27" s="263"/>
      <c r="HIW27" s="263"/>
      <c r="HIX27" s="263"/>
      <c r="HIY27" s="263"/>
      <c r="HIZ27" s="263"/>
      <c r="HJA27" s="263"/>
      <c r="HJB27" s="263"/>
      <c r="HJC27" s="263"/>
      <c r="HJD27" s="263"/>
      <c r="HJE27" s="263"/>
      <c r="HJF27" s="263"/>
      <c r="HJG27" s="263"/>
      <c r="HJH27" s="263"/>
      <c r="HJI27" s="263"/>
      <c r="HJJ27" s="263"/>
      <c r="HJK27" s="263"/>
      <c r="HJL27" s="263"/>
      <c r="HJM27" s="263"/>
      <c r="HJN27" s="263"/>
      <c r="HJO27" s="263"/>
      <c r="HJP27" s="263"/>
      <c r="HJQ27" s="263"/>
      <c r="HJR27" s="263"/>
      <c r="HJS27" s="263"/>
      <c r="HJT27" s="263"/>
      <c r="HJU27" s="263"/>
      <c r="HJV27" s="263"/>
      <c r="HJW27" s="263"/>
      <c r="HJX27" s="263"/>
      <c r="HJY27" s="263"/>
      <c r="HJZ27" s="263"/>
      <c r="HKA27" s="263"/>
      <c r="HKB27" s="263"/>
      <c r="HKC27" s="263"/>
      <c r="HKD27" s="263"/>
      <c r="HKE27" s="263"/>
      <c r="HKF27" s="263"/>
      <c r="HKG27" s="263"/>
      <c r="HKH27" s="263"/>
      <c r="HKI27" s="263"/>
      <c r="HKJ27" s="263"/>
      <c r="HKK27" s="263"/>
      <c r="HKL27" s="263"/>
      <c r="HKM27" s="263"/>
      <c r="HKN27" s="263"/>
      <c r="HKO27" s="263"/>
      <c r="HKP27" s="263"/>
      <c r="HKQ27" s="263"/>
      <c r="HKR27" s="263"/>
      <c r="HKS27" s="263"/>
      <c r="HKT27" s="263"/>
      <c r="HKU27" s="263"/>
      <c r="HKV27" s="263"/>
      <c r="HKW27" s="263"/>
      <c r="HKX27" s="263"/>
      <c r="HKY27" s="263"/>
      <c r="HKZ27" s="263"/>
      <c r="HLA27" s="263"/>
      <c r="HLB27" s="263"/>
      <c r="HLC27" s="263"/>
      <c r="HLD27" s="263"/>
      <c r="HLE27" s="263"/>
      <c r="HLF27" s="263"/>
      <c r="HLG27" s="263"/>
      <c r="HLH27" s="263"/>
      <c r="HLI27" s="263"/>
      <c r="HLJ27" s="263"/>
      <c r="HLK27" s="263"/>
      <c r="HLL27" s="263"/>
      <c r="HLM27" s="263"/>
      <c r="HLN27" s="263"/>
      <c r="HLO27" s="263"/>
      <c r="HLP27" s="263"/>
      <c r="HLQ27" s="263"/>
      <c r="HLR27" s="263"/>
      <c r="HLS27" s="263"/>
      <c r="HLT27" s="263"/>
      <c r="HLU27" s="263"/>
      <c r="HLV27" s="263"/>
      <c r="HLW27" s="263"/>
      <c r="HLX27" s="263"/>
      <c r="HLY27" s="263"/>
      <c r="HLZ27" s="263"/>
      <c r="HMA27" s="263"/>
      <c r="HMB27" s="263"/>
      <c r="HMC27" s="263"/>
      <c r="HMD27" s="263"/>
      <c r="HME27" s="263"/>
      <c r="HMF27" s="263"/>
      <c r="HMG27" s="263"/>
      <c r="HMH27" s="263"/>
      <c r="HMI27" s="263"/>
      <c r="HMJ27" s="263"/>
      <c r="HMK27" s="263"/>
      <c r="HML27" s="263"/>
      <c r="HMM27" s="263"/>
      <c r="HMN27" s="263"/>
      <c r="HMO27" s="263"/>
      <c r="HMP27" s="263"/>
      <c r="HMQ27" s="263"/>
      <c r="HMR27" s="263"/>
      <c r="HMS27" s="263"/>
      <c r="HMT27" s="263"/>
      <c r="HMU27" s="263"/>
      <c r="HMV27" s="263"/>
      <c r="HMW27" s="263"/>
      <c r="HMX27" s="263"/>
      <c r="HMY27" s="263"/>
      <c r="HMZ27" s="263"/>
      <c r="HNA27" s="263"/>
      <c r="HNB27" s="263"/>
      <c r="HNC27" s="263"/>
      <c r="HND27" s="263"/>
      <c r="HNE27" s="263"/>
      <c r="HNF27" s="263"/>
      <c r="HNG27" s="263"/>
      <c r="HNH27" s="263"/>
      <c r="HNI27" s="263"/>
      <c r="HNJ27" s="263"/>
      <c r="HNK27" s="263"/>
      <c r="HNL27" s="263"/>
      <c r="HNM27" s="263"/>
      <c r="HNN27" s="263"/>
      <c r="HNO27" s="263"/>
      <c r="HNP27" s="263"/>
      <c r="HNQ27" s="263"/>
      <c r="HNR27" s="263"/>
      <c r="HNS27" s="263"/>
      <c r="HNT27" s="263"/>
      <c r="HNU27" s="263"/>
      <c r="HNV27" s="263"/>
      <c r="HNW27" s="263"/>
      <c r="HNX27" s="263"/>
      <c r="HNY27" s="263"/>
      <c r="HNZ27" s="263"/>
      <c r="HOA27" s="263"/>
      <c r="HOB27" s="263"/>
      <c r="HOC27" s="263"/>
      <c r="HOD27" s="263"/>
      <c r="HOE27" s="263"/>
      <c r="HOF27" s="263"/>
      <c r="HOG27" s="263"/>
      <c r="HOH27" s="263"/>
      <c r="HOI27" s="263"/>
      <c r="HOJ27" s="263"/>
      <c r="HOK27" s="263"/>
      <c r="HOL27" s="263"/>
      <c r="HOM27" s="263"/>
      <c r="HON27" s="263"/>
      <c r="HOO27" s="263"/>
      <c r="HOP27" s="263"/>
      <c r="HOQ27" s="263"/>
      <c r="HOR27" s="263"/>
      <c r="HOS27" s="263"/>
      <c r="HOT27" s="263"/>
      <c r="HOU27" s="263"/>
      <c r="HOV27" s="263"/>
      <c r="HOW27" s="263"/>
      <c r="HOX27" s="263"/>
      <c r="HOY27" s="263"/>
      <c r="HOZ27" s="263"/>
      <c r="HPA27" s="263"/>
      <c r="HPB27" s="263"/>
      <c r="HPC27" s="263"/>
      <c r="HPD27" s="263"/>
      <c r="HPE27" s="263"/>
      <c r="HPF27" s="263"/>
      <c r="HPG27" s="263"/>
      <c r="HPH27" s="263"/>
      <c r="HPI27" s="263"/>
      <c r="HPJ27" s="263"/>
      <c r="HPK27" s="263"/>
      <c r="HPL27" s="263"/>
      <c r="HPM27" s="263"/>
      <c r="HPN27" s="263"/>
      <c r="HPO27" s="263"/>
      <c r="HPP27" s="263"/>
      <c r="HPQ27" s="263"/>
      <c r="HPR27" s="263"/>
      <c r="HPS27" s="263"/>
      <c r="HPT27" s="263"/>
      <c r="HPU27" s="263"/>
      <c r="HPV27" s="263"/>
      <c r="HPW27" s="263"/>
      <c r="HPX27" s="263"/>
      <c r="HPY27" s="263"/>
      <c r="HPZ27" s="263"/>
      <c r="HQA27" s="263"/>
      <c r="HQB27" s="263"/>
      <c r="HQC27" s="263"/>
      <c r="HQD27" s="263"/>
      <c r="HQE27" s="263"/>
      <c r="HQF27" s="263"/>
      <c r="HQG27" s="263"/>
      <c r="HQH27" s="263"/>
      <c r="HQI27" s="263"/>
      <c r="HQJ27" s="263"/>
      <c r="HQK27" s="263"/>
      <c r="HQL27" s="263"/>
      <c r="HQM27" s="263"/>
      <c r="HQN27" s="263"/>
      <c r="HQO27" s="263"/>
      <c r="HQP27" s="263"/>
      <c r="HQQ27" s="263"/>
      <c r="HQR27" s="263"/>
      <c r="HQS27" s="263"/>
      <c r="HQT27" s="263"/>
      <c r="HQU27" s="263"/>
      <c r="HQV27" s="263"/>
      <c r="HQW27" s="263"/>
      <c r="HQX27" s="263"/>
      <c r="HQY27" s="263"/>
      <c r="HQZ27" s="263"/>
      <c r="HRA27" s="263"/>
      <c r="HRB27" s="263"/>
      <c r="HRC27" s="263"/>
      <c r="HRD27" s="263"/>
      <c r="HRE27" s="263"/>
      <c r="HRF27" s="263"/>
      <c r="HRG27" s="263"/>
      <c r="HRH27" s="263"/>
      <c r="HRI27" s="263"/>
      <c r="HRJ27" s="263"/>
      <c r="HRK27" s="263"/>
      <c r="HRL27" s="263"/>
      <c r="HRM27" s="263"/>
      <c r="HRN27" s="263"/>
      <c r="HRO27" s="263"/>
      <c r="HRP27" s="263"/>
      <c r="HRQ27" s="263"/>
      <c r="HRR27" s="263"/>
      <c r="HRS27" s="263"/>
      <c r="HRT27" s="263"/>
      <c r="HRU27" s="263"/>
      <c r="HRV27" s="263"/>
      <c r="HRW27" s="263"/>
      <c r="HRX27" s="263"/>
      <c r="HRY27" s="263"/>
      <c r="HRZ27" s="263"/>
      <c r="HSA27" s="263"/>
      <c r="HSB27" s="263"/>
      <c r="HSC27" s="263"/>
      <c r="HSD27" s="263"/>
      <c r="HSE27" s="263"/>
      <c r="HSF27" s="263"/>
      <c r="HSG27" s="263"/>
      <c r="HSH27" s="263"/>
      <c r="HSI27" s="263"/>
      <c r="HSJ27" s="263"/>
      <c r="HSK27" s="263"/>
      <c r="HSL27" s="263"/>
      <c r="HSM27" s="263"/>
      <c r="HSN27" s="263"/>
      <c r="HSO27" s="263"/>
      <c r="HSP27" s="263"/>
      <c r="HSQ27" s="263"/>
      <c r="HSR27" s="263"/>
      <c r="HSS27" s="263"/>
      <c r="HST27" s="263"/>
      <c r="HSU27" s="263"/>
      <c r="HSV27" s="263"/>
      <c r="HSW27" s="263"/>
      <c r="HSX27" s="263"/>
      <c r="HSY27" s="263"/>
      <c r="HSZ27" s="263"/>
      <c r="HTA27" s="263"/>
      <c r="HTB27" s="263"/>
      <c r="HTC27" s="263"/>
      <c r="HTD27" s="263"/>
      <c r="HTE27" s="263"/>
      <c r="HTF27" s="263"/>
      <c r="HTG27" s="263"/>
      <c r="HTH27" s="263"/>
      <c r="HTI27" s="263"/>
      <c r="HTJ27" s="263"/>
      <c r="HTK27" s="263"/>
      <c r="HTL27" s="263"/>
      <c r="HTM27" s="263"/>
      <c r="HTN27" s="263"/>
      <c r="HTO27" s="263"/>
      <c r="HTP27" s="263"/>
      <c r="HTQ27" s="263"/>
      <c r="HTR27" s="263"/>
      <c r="HTS27" s="263"/>
      <c r="HTT27" s="263"/>
      <c r="HTU27" s="263"/>
      <c r="HTV27" s="263"/>
      <c r="HTW27" s="263"/>
      <c r="HTX27" s="263"/>
      <c r="HTY27" s="263"/>
      <c r="HTZ27" s="263"/>
      <c r="HUA27" s="263"/>
      <c r="HUB27" s="263"/>
      <c r="HUC27" s="263"/>
      <c r="HUD27" s="263"/>
      <c r="HUE27" s="263"/>
      <c r="HUF27" s="263"/>
      <c r="HUG27" s="263"/>
      <c r="HUH27" s="263"/>
      <c r="HUI27" s="263"/>
      <c r="HUJ27" s="263"/>
      <c r="HUK27" s="263"/>
      <c r="HUL27" s="263"/>
      <c r="HUM27" s="263"/>
      <c r="HUN27" s="263"/>
      <c r="HUO27" s="263"/>
      <c r="HUP27" s="263"/>
      <c r="HUQ27" s="263"/>
      <c r="HUR27" s="263"/>
      <c r="HUS27" s="263"/>
      <c r="HUT27" s="263"/>
      <c r="HUU27" s="263"/>
      <c r="HUV27" s="263"/>
      <c r="HUW27" s="263"/>
      <c r="HUX27" s="263"/>
      <c r="HUY27" s="263"/>
      <c r="HUZ27" s="263"/>
      <c r="HVA27" s="263"/>
      <c r="HVB27" s="263"/>
      <c r="HVC27" s="263"/>
      <c r="HVD27" s="263"/>
      <c r="HVE27" s="263"/>
      <c r="HVF27" s="263"/>
      <c r="HVG27" s="263"/>
      <c r="HVH27" s="263"/>
      <c r="HVI27" s="263"/>
      <c r="HVJ27" s="263"/>
      <c r="HVK27" s="263"/>
      <c r="HVL27" s="263"/>
      <c r="HVM27" s="263"/>
      <c r="HVN27" s="263"/>
      <c r="HVO27" s="263"/>
      <c r="HVP27" s="263"/>
      <c r="HVQ27" s="263"/>
      <c r="HVR27" s="263"/>
      <c r="HVS27" s="263"/>
      <c r="HVT27" s="263"/>
      <c r="HVU27" s="263"/>
      <c r="HVV27" s="263"/>
      <c r="HVW27" s="263"/>
      <c r="HVX27" s="263"/>
      <c r="HVY27" s="263"/>
      <c r="HVZ27" s="263"/>
      <c r="HWA27" s="263"/>
      <c r="HWB27" s="263"/>
      <c r="HWC27" s="263"/>
      <c r="HWD27" s="263"/>
      <c r="HWE27" s="263"/>
      <c r="HWF27" s="263"/>
      <c r="HWG27" s="263"/>
      <c r="HWH27" s="263"/>
      <c r="HWI27" s="263"/>
      <c r="HWJ27" s="263"/>
      <c r="HWK27" s="263"/>
      <c r="HWL27" s="263"/>
      <c r="HWM27" s="263"/>
      <c r="HWN27" s="263"/>
      <c r="HWO27" s="263"/>
      <c r="HWP27" s="263"/>
      <c r="HWQ27" s="263"/>
      <c r="HWR27" s="263"/>
      <c r="HWS27" s="263"/>
      <c r="HWT27" s="263"/>
      <c r="HWU27" s="263"/>
      <c r="HWV27" s="263"/>
      <c r="HWW27" s="263"/>
      <c r="HWX27" s="263"/>
      <c r="HWY27" s="263"/>
      <c r="HWZ27" s="263"/>
      <c r="HXA27" s="263"/>
      <c r="HXB27" s="263"/>
      <c r="HXC27" s="263"/>
      <c r="HXD27" s="263"/>
      <c r="HXE27" s="263"/>
      <c r="HXF27" s="263"/>
      <c r="HXG27" s="263"/>
      <c r="HXH27" s="263"/>
      <c r="HXI27" s="263"/>
      <c r="HXJ27" s="263"/>
      <c r="HXK27" s="263"/>
      <c r="HXL27" s="263"/>
      <c r="HXM27" s="263"/>
      <c r="HXN27" s="263"/>
      <c r="HXO27" s="263"/>
      <c r="HXP27" s="263"/>
      <c r="HXQ27" s="263"/>
      <c r="HXR27" s="263"/>
      <c r="HXS27" s="263"/>
      <c r="HXT27" s="263"/>
      <c r="HXU27" s="263"/>
      <c r="HXV27" s="263"/>
      <c r="HXW27" s="263"/>
      <c r="HXX27" s="263"/>
      <c r="HXY27" s="263"/>
      <c r="HXZ27" s="263"/>
      <c r="HYA27" s="263"/>
      <c r="HYB27" s="263"/>
      <c r="HYC27" s="263"/>
      <c r="HYD27" s="263"/>
      <c r="HYE27" s="263"/>
      <c r="HYF27" s="263"/>
      <c r="HYG27" s="263"/>
      <c r="HYH27" s="263"/>
      <c r="HYI27" s="263"/>
      <c r="HYJ27" s="263"/>
      <c r="HYK27" s="263"/>
      <c r="HYL27" s="263"/>
      <c r="HYM27" s="263"/>
      <c r="HYN27" s="263"/>
      <c r="HYO27" s="263"/>
      <c r="HYP27" s="263"/>
      <c r="HYQ27" s="263"/>
      <c r="HYR27" s="263"/>
      <c r="HYS27" s="263"/>
      <c r="HYT27" s="263"/>
      <c r="HYU27" s="263"/>
      <c r="HYV27" s="263"/>
      <c r="HYW27" s="263"/>
      <c r="HYX27" s="263"/>
      <c r="HYY27" s="263"/>
      <c r="HYZ27" s="263"/>
      <c r="HZA27" s="263"/>
      <c r="HZB27" s="263"/>
      <c r="HZC27" s="263"/>
      <c r="HZD27" s="263"/>
      <c r="HZE27" s="263"/>
      <c r="HZF27" s="263"/>
      <c r="HZG27" s="263"/>
      <c r="HZH27" s="263"/>
      <c r="HZI27" s="263"/>
      <c r="HZJ27" s="263"/>
      <c r="HZK27" s="263"/>
      <c r="HZL27" s="263"/>
      <c r="HZM27" s="263"/>
      <c r="HZN27" s="263"/>
      <c r="HZO27" s="263"/>
      <c r="HZP27" s="263"/>
      <c r="HZQ27" s="263"/>
      <c r="HZR27" s="263"/>
      <c r="HZS27" s="263"/>
      <c r="HZT27" s="263"/>
      <c r="HZU27" s="263"/>
      <c r="HZV27" s="263"/>
      <c r="HZW27" s="263"/>
      <c r="HZX27" s="263"/>
      <c r="HZY27" s="263"/>
      <c r="HZZ27" s="263"/>
      <c r="IAA27" s="263"/>
      <c r="IAB27" s="263"/>
      <c r="IAC27" s="263"/>
      <c r="IAD27" s="263"/>
      <c r="IAE27" s="263"/>
      <c r="IAF27" s="263"/>
      <c r="IAG27" s="263"/>
      <c r="IAH27" s="263"/>
      <c r="IAI27" s="263"/>
      <c r="IAJ27" s="263"/>
      <c r="IAK27" s="263"/>
      <c r="IAL27" s="263"/>
      <c r="IAM27" s="263"/>
      <c r="IAN27" s="263"/>
      <c r="IAO27" s="263"/>
      <c r="IAP27" s="263"/>
      <c r="IAQ27" s="263"/>
      <c r="IAR27" s="263"/>
      <c r="IAS27" s="263"/>
      <c r="IAT27" s="263"/>
      <c r="IAU27" s="263"/>
      <c r="IAV27" s="263"/>
      <c r="IAW27" s="263"/>
      <c r="IAX27" s="263"/>
      <c r="IAY27" s="263"/>
      <c r="IAZ27" s="263"/>
      <c r="IBA27" s="263"/>
      <c r="IBB27" s="263"/>
      <c r="IBC27" s="263"/>
      <c r="IBD27" s="263"/>
      <c r="IBE27" s="263"/>
      <c r="IBF27" s="263"/>
      <c r="IBG27" s="263"/>
      <c r="IBH27" s="263"/>
      <c r="IBI27" s="263"/>
      <c r="IBJ27" s="263"/>
      <c r="IBK27" s="263"/>
      <c r="IBL27" s="263"/>
      <c r="IBM27" s="263"/>
      <c r="IBN27" s="263"/>
      <c r="IBO27" s="263"/>
      <c r="IBP27" s="263"/>
      <c r="IBQ27" s="263"/>
      <c r="IBR27" s="263"/>
      <c r="IBS27" s="263"/>
      <c r="IBT27" s="263"/>
      <c r="IBU27" s="263"/>
      <c r="IBV27" s="263"/>
      <c r="IBW27" s="263"/>
      <c r="IBX27" s="263"/>
      <c r="IBY27" s="263"/>
      <c r="IBZ27" s="263"/>
      <c r="ICA27" s="263"/>
      <c r="ICB27" s="263"/>
      <c r="ICC27" s="263"/>
      <c r="ICD27" s="263"/>
      <c r="ICE27" s="263"/>
      <c r="ICF27" s="263"/>
      <c r="ICG27" s="263"/>
      <c r="ICH27" s="263"/>
      <c r="ICI27" s="263"/>
      <c r="ICJ27" s="263"/>
      <c r="ICK27" s="263"/>
      <c r="ICL27" s="263"/>
      <c r="ICM27" s="263"/>
      <c r="ICN27" s="263"/>
      <c r="ICO27" s="263"/>
      <c r="ICP27" s="263"/>
      <c r="ICQ27" s="263"/>
      <c r="ICR27" s="263"/>
      <c r="ICS27" s="263"/>
      <c r="ICT27" s="263"/>
      <c r="ICU27" s="263"/>
      <c r="ICV27" s="263"/>
      <c r="ICW27" s="263"/>
      <c r="ICX27" s="263"/>
      <c r="ICY27" s="263"/>
      <c r="ICZ27" s="263"/>
      <c r="IDA27" s="263"/>
      <c r="IDB27" s="263"/>
      <c r="IDC27" s="263"/>
      <c r="IDD27" s="263"/>
      <c r="IDE27" s="263"/>
      <c r="IDF27" s="263"/>
      <c r="IDG27" s="263"/>
      <c r="IDH27" s="263"/>
      <c r="IDI27" s="263"/>
      <c r="IDJ27" s="263"/>
      <c r="IDK27" s="263"/>
      <c r="IDL27" s="263"/>
      <c r="IDM27" s="263"/>
      <c r="IDN27" s="263"/>
      <c r="IDO27" s="263"/>
      <c r="IDP27" s="263"/>
      <c r="IDQ27" s="263"/>
      <c r="IDR27" s="263"/>
      <c r="IDS27" s="263"/>
      <c r="IDT27" s="263"/>
      <c r="IDU27" s="263"/>
      <c r="IDV27" s="263"/>
      <c r="IDW27" s="263"/>
      <c r="IDX27" s="263"/>
      <c r="IDY27" s="263"/>
      <c r="IDZ27" s="263"/>
      <c r="IEA27" s="263"/>
      <c r="IEB27" s="263"/>
      <c r="IEC27" s="263"/>
      <c r="IED27" s="263"/>
      <c r="IEE27" s="263"/>
      <c r="IEF27" s="263"/>
      <c r="IEG27" s="263"/>
      <c r="IEH27" s="263"/>
      <c r="IEI27" s="263"/>
      <c r="IEJ27" s="263"/>
      <c r="IEK27" s="263"/>
      <c r="IEL27" s="263"/>
      <c r="IEM27" s="263"/>
      <c r="IEN27" s="263"/>
      <c r="IEO27" s="263"/>
      <c r="IEP27" s="263"/>
      <c r="IEQ27" s="263"/>
      <c r="IER27" s="263"/>
      <c r="IES27" s="263"/>
      <c r="IET27" s="263"/>
      <c r="IEU27" s="263"/>
      <c r="IEV27" s="263"/>
      <c r="IEW27" s="263"/>
      <c r="IEX27" s="263"/>
      <c r="IEY27" s="263"/>
      <c r="IEZ27" s="263"/>
      <c r="IFA27" s="263"/>
      <c r="IFB27" s="263"/>
      <c r="IFC27" s="263"/>
      <c r="IFD27" s="263"/>
      <c r="IFE27" s="263"/>
      <c r="IFF27" s="263"/>
      <c r="IFG27" s="263"/>
      <c r="IFH27" s="263"/>
      <c r="IFI27" s="263"/>
      <c r="IFJ27" s="263"/>
      <c r="IFK27" s="263"/>
      <c r="IFL27" s="263"/>
      <c r="IFM27" s="263"/>
      <c r="IFN27" s="263"/>
      <c r="IFO27" s="263"/>
      <c r="IFP27" s="263"/>
      <c r="IFQ27" s="263"/>
      <c r="IFR27" s="263"/>
      <c r="IFS27" s="263"/>
      <c r="IFT27" s="263"/>
      <c r="IFU27" s="263"/>
      <c r="IFV27" s="263"/>
      <c r="IFW27" s="263"/>
      <c r="IFX27" s="263"/>
      <c r="IFY27" s="263"/>
      <c r="IFZ27" s="263"/>
      <c r="IGA27" s="263"/>
      <c r="IGB27" s="263"/>
      <c r="IGC27" s="263"/>
      <c r="IGD27" s="263"/>
      <c r="IGE27" s="263"/>
      <c r="IGF27" s="263"/>
      <c r="IGG27" s="263"/>
      <c r="IGH27" s="263"/>
      <c r="IGI27" s="263"/>
      <c r="IGJ27" s="263"/>
      <c r="IGK27" s="263"/>
      <c r="IGL27" s="263"/>
      <c r="IGM27" s="263"/>
      <c r="IGN27" s="263"/>
      <c r="IGO27" s="263"/>
      <c r="IGP27" s="263"/>
      <c r="IGQ27" s="263"/>
      <c r="IGR27" s="263"/>
      <c r="IGS27" s="263"/>
      <c r="IGT27" s="263"/>
      <c r="IGU27" s="263"/>
      <c r="IGV27" s="263"/>
      <c r="IGW27" s="263"/>
      <c r="IGX27" s="263"/>
      <c r="IGY27" s="263"/>
      <c r="IGZ27" s="263"/>
      <c r="IHA27" s="263"/>
      <c r="IHB27" s="263"/>
      <c r="IHC27" s="263"/>
      <c r="IHD27" s="263"/>
      <c r="IHE27" s="263"/>
      <c r="IHF27" s="263"/>
      <c r="IHG27" s="263"/>
      <c r="IHH27" s="263"/>
      <c r="IHI27" s="263"/>
      <c r="IHJ27" s="263"/>
      <c r="IHK27" s="263"/>
      <c r="IHL27" s="263"/>
      <c r="IHM27" s="263"/>
      <c r="IHN27" s="263"/>
      <c r="IHO27" s="263"/>
      <c r="IHP27" s="263"/>
      <c r="IHQ27" s="263"/>
      <c r="IHR27" s="263"/>
      <c r="IHS27" s="263"/>
      <c r="IHT27" s="263"/>
      <c r="IHU27" s="263"/>
      <c r="IHV27" s="263"/>
      <c r="IHW27" s="263"/>
      <c r="IHX27" s="263"/>
      <c r="IHY27" s="263"/>
      <c r="IHZ27" s="263"/>
      <c r="IIA27" s="263"/>
      <c r="IIB27" s="263"/>
      <c r="IIC27" s="263"/>
      <c r="IID27" s="263"/>
      <c r="IIE27" s="263"/>
      <c r="IIF27" s="263"/>
      <c r="IIG27" s="263"/>
      <c r="IIH27" s="263"/>
      <c r="III27" s="263"/>
      <c r="IIJ27" s="263"/>
      <c r="IIK27" s="263"/>
      <c r="IIL27" s="263"/>
      <c r="IIM27" s="263"/>
      <c r="IIN27" s="263"/>
      <c r="IIO27" s="263"/>
      <c r="IIP27" s="263"/>
      <c r="IIQ27" s="263"/>
      <c r="IIR27" s="263"/>
      <c r="IIS27" s="263"/>
      <c r="IIT27" s="263"/>
      <c r="IIU27" s="263"/>
      <c r="IIV27" s="263"/>
      <c r="IIW27" s="263"/>
      <c r="IIX27" s="263"/>
      <c r="IIY27" s="263"/>
      <c r="IIZ27" s="263"/>
      <c r="IJA27" s="263"/>
      <c r="IJB27" s="263"/>
      <c r="IJC27" s="263"/>
      <c r="IJD27" s="263"/>
      <c r="IJE27" s="263"/>
      <c r="IJF27" s="263"/>
      <c r="IJG27" s="263"/>
      <c r="IJH27" s="263"/>
      <c r="IJI27" s="263"/>
      <c r="IJJ27" s="263"/>
      <c r="IJK27" s="263"/>
      <c r="IJL27" s="263"/>
      <c r="IJM27" s="263"/>
      <c r="IJN27" s="263"/>
      <c r="IJO27" s="263"/>
      <c r="IJP27" s="263"/>
      <c r="IJQ27" s="263"/>
      <c r="IJR27" s="263"/>
      <c r="IJS27" s="263"/>
      <c r="IJT27" s="263"/>
      <c r="IJU27" s="263"/>
      <c r="IJV27" s="263"/>
      <c r="IJW27" s="263"/>
      <c r="IJX27" s="263"/>
      <c r="IJY27" s="263"/>
      <c r="IJZ27" s="263"/>
      <c r="IKA27" s="263"/>
      <c r="IKB27" s="263"/>
      <c r="IKC27" s="263"/>
      <c r="IKD27" s="263"/>
      <c r="IKE27" s="263"/>
      <c r="IKF27" s="263"/>
      <c r="IKG27" s="263"/>
      <c r="IKH27" s="263"/>
      <c r="IKI27" s="263"/>
      <c r="IKJ27" s="263"/>
      <c r="IKK27" s="263"/>
      <c r="IKL27" s="263"/>
      <c r="IKM27" s="263"/>
      <c r="IKN27" s="263"/>
      <c r="IKO27" s="263"/>
      <c r="IKP27" s="263"/>
      <c r="IKQ27" s="263"/>
      <c r="IKR27" s="263"/>
      <c r="IKS27" s="263"/>
      <c r="IKT27" s="263"/>
      <c r="IKU27" s="263"/>
      <c r="IKV27" s="263"/>
      <c r="IKW27" s="263"/>
      <c r="IKX27" s="263"/>
      <c r="IKY27" s="263"/>
      <c r="IKZ27" s="263"/>
      <c r="ILA27" s="263"/>
      <c r="ILB27" s="263"/>
      <c r="ILC27" s="263"/>
      <c r="ILD27" s="263"/>
      <c r="ILE27" s="263"/>
      <c r="ILF27" s="263"/>
      <c r="ILG27" s="263"/>
      <c r="ILH27" s="263"/>
      <c r="ILI27" s="263"/>
      <c r="ILJ27" s="263"/>
      <c r="ILK27" s="263"/>
      <c r="ILL27" s="263"/>
      <c r="ILM27" s="263"/>
      <c r="ILN27" s="263"/>
      <c r="ILO27" s="263"/>
      <c r="ILP27" s="263"/>
      <c r="ILQ27" s="263"/>
      <c r="ILR27" s="263"/>
      <c r="ILS27" s="263"/>
      <c r="ILT27" s="263"/>
      <c r="ILU27" s="263"/>
      <c r="ILV27" s="263"/>
      <c r="ILW27" s="263"/>
      <c r="ILX27" s="263"/>
      <c r="ILY27" s="263"/>
      <c r="ILZ27" s="263"/>
      <c r="IMA27" s="263"/>
      <c r="IMB27" s="263"/>
      <c r="IMC27" s="263"/>
      <c r="IMD27" s="263"/>
      <c r="IME27" s="263"/>
      <c r="IMF27" s="263"/>
      <c r="IMG27" s="263"/>
      <c r="IMH27" s="263"/>
      <c r="IMI27" s="263"/>
      <c r="IMJ27" s="263"/>
      <c r="IMK27" s="263"/>
      <c r="IML27" s="263"/>
      <c r="IMM27" s="263"/>
      <c r="IMN27" s="263"/>
      <c r="IMO27" s="263"/>
      <c r="IMP27" s="263"/>
      <c r="IMQ27" s="263"/>
      <c r="IMR27" s="263"/>
      <c r="IMS27" s="263"/>
      <c r="IMT27" s="263"/>
      <c r="IMU27" s="263"/>
      <c r="IMV27" s="263"/>
      <c r="IMW27" s="263"/>
      <c r="IMX27" s="263"/>
      <c r="IMY27" s="263"/>
      <c r="IMZ27" s="263"/>
      <c r="INA27" s="263"/>
      <c r="INB27" s="263"/>
      <c r="INC27" s="263"/>
      <c r="IND27" s="263"/>
      <c r="INE27" s="263"/>
      <c r="INF27" s="263"/>
      <c r="ING27" s="263"/>
      <c r="INH27" s="263"/>
      <c r="INI27" s="263"/>
      <c r="INJ27" s="263"/>
      <c r="INK27" s="263"/>
      <c r="INL27" s="263"/>
      <c r="INM27" s="263"/>
      <c r="INN27" s="263"/>
      <c r="INO27" s="263"/>
      <c r="INP27" s="263"/>
      <c r="INQ27" s="263"/>
      <c r="INR27" s="263"/>
      <c r="INS27" s="263"/>
      <c r="INT27" s="263"/>
      <c r="INU27" s="263"/>
      <c r="INV27" s="263"/>
      <c r="INW27" s="263"/>
      <c r="INX27" s="263"/>
      <c r="INY27" s="263"/>
      <c r="INZ27" s="263"/>
      <c r="IOA27" s="263"/>
      <c r="IOB27" s="263"/>
      <c r="IOC27" s="263"/>
      <c r="IOD27" s="263"/>
      <c r="IOE27" s="263"/>
      <c r="IOF27" s="263"/>
      <c r="IOG27" s="263"/>
      <c r="IOH27" s="263"/>
      <c r="IOI27" s="263"/>
      <c r="IOJ27" s="263"/>
      <c r="IOK27" s="263"/>
      <c r="IOL27" s="263"/>
      <c r="IOM27" s="263"/>
      <c r="ION27" s="263"/>
      <c r="IOO27" s="263"/>
      <c r="IOP27" s="263"/>
      <c r="IOQ27" s="263"/>
      <c r="IOR27" s="263"/>
      <c r="IOS27" s="263"/>
      <c r="IOT27" s="263"/>
      <c r="IOU27" s="263"/>
      <c r="IOV27" s="263"/>
      <c r="IOW27" s="263"/>
      <c r="IOX27" s="263"/>
      <c r="IOY27" s="263"/>
      <c r="IOZ27" s="263"/>
      <c r="IPA27" s="263"/>
      <c r="IPB27" s="263"/>
      <c r="IPC27" s="263"/>
      <c r="IPD27" s="263"/>
      <c r="IPE27" s="263"/>
      <c r="IPF27" s="263"/>
      <c r="IPG27" s="263"/>
      <c r="IPH27" s="263"/>
      <c r="IPI27" s="263"/>
      <c r="IPJ27" s="263"/>
      <c r="IPK27" s="263"/>
      <c r="IPL27" s="263"/>
      <c r="IPM27" s="263"/>
      <c r="IPN27" s="263"/>
      <c r="IPO27" s="263"/>
      <c r="IPP27" s="263"/>
      <c r="IPQ27" s="263"/>
      <c r="IPR27" s="263"/>
      <c r="IPS27" s="263"/>
      <c r="IPT27" s="263"/>
      <c r="IPU27" s="263"/>
      <c r="IPV27" s="263"/>
      <c r="IPW27" s="263"/>
      <c r="IPX27" s="263"/>
      <c r="IPY27" s="263"/>
      <c r="IPZ27" s="263"/>
      <c r="IQA27" s="263"/>
      <c r="IQB27" s="263"/>
      <c r="IQC27" s="263"/>
      <c r="IQD27" s="263"/>
      <c r="IQE27" s="263"/>
      <c r="IQF27" s="263"/>
      <c r="IQG27" s="263"/>
      <c r="IQH27" s="263"/>
      <c r="IQI27" s="263"/>
      <c r="IQJ27" s="263"/>
      <c r="IQK27" s="263"/>
      <c r="IQL27" s="263"/>
      <c r="IQM27" s="263"/>
      <c r="IQN27" s="263"/>
      <c r="IQO27" s="263"/>
      <c r="IQP27" s="263"/>
      <c r="IQQ27" s="263"/>
      <c r="IQR27" s="263"/>
      <c r="IQS27" s="263"/>
      <c r="IQT27" s="263"/>
      <c r="IQU27" s="263"/>
      <c r="IQV27" s="263"/>
      <c r="IQW27" s="263"/>
      <c r="IQX27" s="263"/>
      <c r="IQY27" s="263"/>
      <c r="IQZ27" s="263"/>
      <c r="IRA27" s="263"/>
      <c r="IRB27" s="263"/>
      <c r="IRC27" s="263"/>
      <c r="IRD27" s="263"/>
      <c r="IRE27" s="263"/>
      <c r="IRF27" s="263"/>
      <c r="IRG27" s="263"/>
      <c r="IRH27" s="263"/>
      <c r="IRI27" s="263"/>
      <c r="IRJ27" s="263"/>
      <c r="IRK27" s="263"/>
      <c r="IRL27" s="263"/>
      <c r="IRM27" s="263"/>
      <c r="IRN27" s="263"/>
      <c r="IRO27" s="263"/>
      <c r="IRP27" s="263"/>
      <c r="IRQ27" s="263"/>
      <c r="IRR27" s="263"/>
      <c r="IRS27" s="263"/>
      <c r="IRT27" s="263"/>
      <c r="IRU27" s="263"/>
      <c r="IRV27" s="263"/>
      <c r="IRW27" s="263"/>
      <c r="IRX27" s="263"/>
      <c r="IRY27" s="263"/>
      <c r="IRZ27" s="263"/>
      <c r="ISA27" s="263"/>
      <c r="ISB27" s="263"/>
      <c r="ISC27" s="263"/>
      <c r="ISD27" s="263"/>
      <c r="ISE27" s="263"/>
      <c r="ISF27" s="263"/>
      <c r="ISG27" s="263"/>
      <c r="ISH27" s="263"/>
      <c r="ISI27" s="263"/>
      <c r="ISJ27" s="263"/>
      <c r="ISK27" s="263"/>
      <c r="ISL27" s="263"/>
      <c r="ISM27" s="263"/>
      <c r="ISN27" s="263"/>
      <c r="ISO27" s="263"/>
      <c r="ISP27" s="263"/>
      <c r="ISQ27" s="263"/>
      <c r="ISR27" s="263"/>
      <c r="ISS27" s="263"/>
      <c r="IST27" s="263"/>
      <c r="ISU27" s="263"/>
      <c r="ISV27" s="263"/>
      <c r="ISW27" s="263"/>
      <c r="ISX27" s="263"/>
      <c r="ISY27" s="263"/>
      <c r="ISZ27" s="263"/>
      <c r="ITA27" s="263"/>
      <c r="ITB27" s="263"/>
      <c r="ITC27" s="263"/>
      <c r="ITD27" s="263"/>
      <c r="ITE27" s="263"/>
      <c r="ITF27" s="263"/>
      <c r="ITG27" s="263"/>
      <c r="ITH27" s="263"/>
      <c r="ITI27" s="263"/>
      <c r="ITJ27" s="263"/>
      <c r="ITK27" s="263"/>
      <c r="ITL27" s="263"/>
      <c r="ITM27" s="263"/>
      <c r="ITN27" s="263"/>
      <c r="ITO27" s="263"/>
      <c r="ITP27" s="263"/>
      <c r="ITQ27" s="263"/>
      <c r="ITR27" s="263"/>
      <c r="ITS27" s="263"/>
      <c r="ITT27" s="263"/>
      <c r="ITU27" s="263"/>
      <c r="ITV27" s="263"/>
      <c r="ITW27" s="263"/>
      <c r="ITX27" s="263"/>
      <c r="ITY27" s="263"/>
      <c r="ITZ27" s="263"/>
      <c r="IUA27" s="263"/>
      <c r="IUB27" s="263"/>
      <c r="IUC27" s="263"/>
      <c r="IUD27" s="263"/>
      <c r="IUE27" s="263"/>
      <c r="IUF27" s="263"/>
      <c r="IUG27" s="263"/>
      <c r="IUH27" s="263"/>
      <c r="IUI27" s="263"/>
      <c r="IUJ27" s="263"/>
      <c r="IUK27" s="263"/>
      <c r="IUL27" s="263"/>
      <c r="IUM27" s="263"/>
      <c r="IUN27" s="263"/>
      <c r="IUO27" s="263"/>
      <c r="IUP27" s="263"/>
      <c r="IUQ27" s="263"/>
      <c r="IUR27" s="263"/>
      <c r="IUS27" s="263"/>
      <c r="IUT27" s="263"/>
      <c r="IUU27" s="263"/>
      <c r="IUV27" s="263"/>
      <c r="IUW27" s="263"/>
      <c r="IUX27" s="263"/>
      <c r="IUY27" s="263"/>
      <c r="IUZ27" s="263"/>
      <c r="IVA27" s="263"/>
      <c r="IVB27" s="263"/>
      <c r="IVC27" s="263"/>
      <c r="IVD27" s="263"/>
      <c r="IVE27" s="263"/>
      <c r="IVF27" s="263"/>
      <c r="IVG27" s="263"/>
      <c r="IVH27" s="263"/>
      <c r="IVI27" s="263"/>
      <c r="IVJ27" s="263"/>
      <c r="IVK27" s="263"/>
      <c r="IVL27" s="263"/>
      <c r="IVM27" s="263"/>
      <c r="IVN27" s="263"/>
      <c r="IVO27" s="263"/>
      <c r="IVP27" s="263"/>
      <c r="IVQ27" s="263"/>
      <c r="IVR27" s="263"/>
      <c r="IVS27" s="263"/>
      <c r="IVT27" s="263"/>
      <c r="IVU27" s="263"/>
      <c r="IVV27" s="263"/>
      <c r="IVW27" s="263"/>
      <c r="IVX27" s="263"/>
      <c r="IVY27" s="263"/>
      <c r="IVZ27" s="263"/>
      <c r="IWA27" s="263"/>
      <c r="IWB27" s="263"/>
      <c r="IWC27" s="263"/>
      <c r="IWD27" s="263"/>
      <c r="IWE27" s="263"/>
      <c r="IWF27" s="263"/>
      <c r="IWG27" s="263"/>
      <c r="IWH27" s="263"/>
      <c r="IWI27" s="263"/>
      <c r="IWJ27" s="263"/>
      <c r="IWK27" s="263"/>
      <c r="IWL27" s="263"/>
      <c r="IWM27" s="263"/>
      <c r="IWN27" s="263"/>
      <c r="IWO27" s="263"/>
      <c r="IWP27" s="263"/>
      <c r="IWQ27" s="263"/>
      <c r="IWR27" s="263"/>
      <c r="IWS27" s="263"/>
      <c r="IWT27" s="263"/>
      <c r="IWU27" s="263"/>
      <c r="IWV27" s="263"/>
      <c r="IWW27" s="263"/>
      <c r="IWX27" s="263"/>
      <c r="IWY27" s="263"/>
      <c r="IWZ27" s="263"/>
      <c r="IXA27" s="263"/>
      <c r="IXB27" s="263"/>
      <c r="IXC27" s="263"/>
      <c r="IXD27" s="263"/>
      <c r="IXE27" s="263"/>
      <c r="IXF27" s="263"/>
      <c r="IXG27" s="263"/>
      <c r="IXH27" s="263"/>
      <c r="IXI27" s="263"/>
      <c r="IXJ27" s="263"/>
      <c r="IXK27" s="263"/>
      <c r="IXL27" s="263"/>
      <c r="IXM27" s="263"/>
      <c r="IXN27" s="263"/>
      <c r="IXO27" s="263"/>
      <c r="IXP27" s="263"/>
      <c r="IXQ27" s="263"/>
      <c r="IXR27" s="263"/>
      <c r="IXS27" s="263"/>
      <c r="IXT27" s="263"/>
      <c r="IXU27" s="263"/>
      <c r="IXV27" s="263"/>
      <c r="IXW27" s="263"/>
      <c r="IXX27" s="263"/>
      <c r="IXY27" s="263"/>
      <c r="IXZ27" s="263"/>
      <c r="IYA27" s="263"/>
      <c r="IYB27" s="263"/>
      <c r="IYC27" s="263"/>
      <c r="IYD27" s="263"/>
      <c r="IYE27" s="263"/>
      <c r="IYF27" s="263"/>
      <c r="IYG27" s="263"/>
      <c r="IYH27" s="263"/>
      <c r="IYI27" s="263"/>
      <c r="IYJ27" s="263"/>
      <c r="IYK27" s="263"/>
      <c r="IYL27" s="263"/>
      <c r="IYM27" s="263"/>
      <c r="IYN27" s="263"/>
      <c r="IYO27" s="263"/>
      <c r="IYP27" s="263"/>
      <c r="IYQ27" s="263"/>
      <c r="IYR27" s="263"/>
      <c r="IYS27" s="263"/>
      <c r="IYT27" s="263"/>
      <c r="IYU27" s="263"/>
      <c r="IYV27" s="263"/>
      <c r="IYW27" s="263"/>
      <c r="IYX27" s="263"/>
      <c r="IYY27" s="263"/>
      <c r="IYZ27" s="263"/>
      <c r="IZA27" s="263"/>
      <c r="IZB27" s="263"/>
      <c r="IZC27" s="263"/>
      <c r="IZD27" s="263"/>
      <c r="IZE27" s="263"/>
      <c r="IZF27" s="263"/>
      <c r="IZG27" s="263"/>
      <c r="IZH27" s="263"/>
      <c r="IZI27" s="263"/>
      <c r="IZJ27" s="263"/>
      <c r="IZK27" s="263"/>
      <c r="IZL27" s="263"/>
      <c r="IZM27" s="263"/>
      <c r="IZN27" s="263"/>
      <c r="IZO27" s="263"/>
      <c r="IZP27" s="263"/>
      <c r="IZQ27" s="263"/>
      <c r="IZR27" s="263"/>
      <c r="IZS27" s="263"/>
      <c r="IZT27" s="263"/>
      <c r="IZU27" s="263"/>
      <c r="IZV27" s="263"/>
      <c r="IZW27" s="263"/>
      <c r="IZX27" s="263"/>
      <c r="IZY27" s="263"/>
      <c r="IZZ27" s="263"/>
      <c r="JAA27" s="263"/>
      <c r="JAB27" s="263"/>
      <c r="JAC27" s="263"/>
      <c r="JAD27" s="263"/>
      <c r="JAE27" s="263"/>
      <c r="JAF27" s="263"/>
      <c r="JAG27" s="263"/>
      <c r="JAH27" s="263"/>
      <c r="JAI27" s="263"/>
      <c r="JAJ27" s="263"/>
      <c r="JAK27" s="263"/>
      <c r="JAL27" s="263"/>
      <c r="JAM27" s="263"/>
      <c r="JAN27" s="263"/>
      <c r="JAO27" s="263"/>
      <c r="JAP27" s="263"/>
      <c r="JAQ27" s="263"/>
      <c r="JAR27" s="263"/>
      <c r="JAS27" s="263"/>
      <c r="JAT27" s="263"/>
      <c r="JAU27" s="263"/>
      <c r="JAV27" s="263"/>
      <c r="JAW27" s="263"/>
      <c r="JAX27" s="263"/>
      <c r="JAY27" s="263"/>
      <c r="JAZ27" s="263"/>
      <c r="JBA27" s="263"/>
      <c r="JBB27" s="263"/>
      <c r="JBC27" s="263"/>
      <c r="JBD27" s="263"/>
      <c r="JBE27" s="263"/>
      <c r="JBF27" s="263"/>
      <c r="JBG27" s="263"/>
      <c r="JBH27" s="263"/>
      <c r="JBI27" s="263"/>
      <c r="JBJ27" s="263"/>
      <c r="JBK27" s="263"/>
      <c r="JBL27" s="263"/>
      <c r="JBM27" s="263"/>
      <c r="JBN27" s="263"/>
      <c r="JBO27" s="263"/>
      <c r="JBP27" s="263"/>
      <c r="JBQ27" s="263"/>
      <c r="JBR27" s="263"/>
      <c r="JBS27" s="263"/>
      <c r="JBT27" s="263"/>
      <c r="JBU27" s="263"/>
      <c r="JBV27" s="263"/>
      <c r="JBW27" s="263"/>
      <c r="JBX27" s="263"/>
      <c r="JBY27" s="263"/>
      <c r="JBZ27" s="263"/>
      <c r="JCA27" s="263"/>
      <c r="JCB27" s="263"/>
      <c r="JCC27" s="263"/>
      <c r="JCD27" s="263"/>
      <c r="JCE27" s="263"/>
      <c r="JCF27" s="263"/>
      <c r="JCG27" s="263"/>
      <c r="JCH27" s="263"/>
      <c r="JCI27" s="263"/>
      <c r="JCJ27" s="263"/>
      <c r="JCK27" s="263"/>
      <c r="JCL27" s="263"/>
      <c r="JCM27" s="263"/>
      <c r="JCN27" s="263"/>
      <c r="JCO27" s="263"/>
      <c r="JCP27" s="263"/>
      <c r="JCQ27" s="263"/>
      <c r="JCR27" s="263"/>
      <c r="JCS27" s="263"/>
      <c r="JCT27" s="263"/>
      <c r="JCU27" s="263"/>
      <c r="JCV27" s="263"/>
      <c r="JCW27" s="263"/>
      <c r="JCX27" s="263"/>
      <c r="JCY27" s="263"/>
      <c r="JCZ27" s="263"/>
      <c r="JDA27" s="263"/>
      <c r="JDB27" s="263"/>
      <c r="JDC27" s="263"/>
      <c r="JDD27" s="263"/>
      <c r="JDE27" s="263"/>
      <c r="JDF27" s="263"/>
      <c r="JDG27" s="263"/>
      <c r="JDH27" s="263"/>
      <c r="JDI27" s="263"/>
      <c r="JDJ27" s="263"/>
      <c r="JDK27" s="263"/>
      <c r="JDL27" s="263"/>
      <c r="JDM27" s="263"/>
      <c r="JDN27" s="263"/>
      <c r="JDO27" s="263"/>
      <c r="JDP27" s="263"/>
      <c r="JDQ27" s="263"/>
      <c r="JDR27" s="263"/>
      <c r="JDS27" s="263"/>
      <c r="JDT27" s="263"/>
      <c r="JDU27" s="263"/>
      <c r="JDV27" s="263"/>
      <c r="JDW27" s="263"/>
      <c r="JDX27" s="263"/>
      <c r="JDY27" s="263"/>
      <c r="JDZ27" s="263"/>
      <c r="JEA27" s="263"/>
      <c r="JEB27" s="263"/>
      <c r="JEC27" s="263"/>
      <c r="JED27" s="263"/>
      <c r="JEE27" s="263"/>
      <c r="JEF27" s="263"/>
      <c r="JEG27" s="263"/>
      <c r="JEH27" s="263"/>
      <c r="JEI27" s="263"/>
      <c r="JEJ27" s="263"/>
      <c r="JEK27" s="263"/>
      <c r="JEL27" s="263"/>
      <c r="JEM27" s="263"/>
      <c r="JEN27" s="263"/>
      <c r="JEO27" s="263"/>
      <c r="JEP27" s="263"/>
      <c r="JEQ27" s="263"/>
      <c r="JER27" s="263"/>
      <c r="JES27" s="263"/>
      <c r="JET27" s="263"/>
      <c r="JEU27" s="263"/>
      <c r="JEV27" s="263"/>
      <c r="JEW27" s="263"/>
      <c r="JEX27" s="263"/>
      <c r="JEY27" s="263"/>
      <c r="JEZ27" s="263"/>
      <c r="JFA27" s="263"/>
      <c r="JFB27" s="263"/>
      <c r="JFC27" s="263"/>
      <c r="JFD27" s="263"/>
      <c r="JFE27" s="263"/>
      <c r="JFF27" s="263"/>
      <c r="JFG27" s="263"/>
      <c r="JFH27" s="263"/>
      <c r="JFI27" s="263"/>
      <c r="JFJ27" s="263"/>
      <c r="JFK27" s="263"/>
      <c r="JFL27" s="263"/>
      <c r="JFM27" s="263"/>
      <c r="JFN27" s="263"/>
      <c r="JFO27" s="263"/>
      <c r="JFP27" s="263"/>
      <c r="JFQ27" s="263"/>
      <c r="JFR27" s="263"/>
      <c r="JFS27" s="263"/>
      <c r="JFT27" s="263"/>
      <c r="JFU27" s="263"/>
      <c r="JFV27" s="263"/>
      <c r="JFW27" s="263"/>
      <c r="JFX27" s="263"/>
      <c r="JFY27" s="263"/>
      <c r="JFZ27" s="263"/>
      <c r="JGA27" s="263"/>
      <c r="JGB27" s="263"/>
      <c r="JGC27" s="263"/>
      <c r="JGD27" s="263"/>
      <c r="JGE27" s="263"/>
      <c r="JGF27" s="263"/>
      <c r="JGG27" s="263"/>
      <c r="JGH27" s="263"/>
      <c r="JGI27" s="263"/>
      <c r="JGJ27" s="263"/>
      <c r="JGK27" s="263"/>
      <c r="JGL27" s="263"/>
      <c r="JGM27" s="263"/>
      <c r="JGN27" s="263"/>
      <c r="JGO27" s="263"/>
      <c r="JGP27" s="263"/>
      <c r="JGQ27" s="263"/>
      <c r="JGR27" s="263"/>
      <c r="JGS27" s="263"/>
      <c r="JGT27" s="263"/>
      <c r="JGU27" s="263"/>
      <c r="JGV27" s="263"/>
      <c r="JGW27" s="263"/>
      <c r="JGX27" s="263"/>
      <c r="JGY27" s="263"/>
      <c r="JGZ27" s="263"/>
      <c r="JHA27" s="263"/>
      <c r="JHB27" s="263"/>
      <c r="JHC27" s="263"/>
      <c r="JHD27" s="263"/>
      <c r="JHE27" s="263"/>
      <c r="JHF27" s="263"/>
      <c r="JHG27" s="263"/>
      <c r="JHH27" s="263"/>
      <c r="JHI27" s="263"/>
      <c r="JHJ27" s="263"/>
      <c r="JHK27" s="263"/>
      <c r="JHL27" s="263"/>
      <c r="JHM27" s="263"/>
      <c r="JHN27" s="263"/>
      <c r="JHO27" s="263"/>
      <c r="JHP27" s="263"/>
      <c r="JHQ27" s="263"/>
      <c r="JHR27" s="263"/>
      <c r="JHS27" s="263"/>
      <c r="JHT27" s="263"/>
      <c r="JHU27" s="263"/>
      <c r="JHV27" s="263"/>
      <c r="JHW27" s="263"/>
      <c r="JHX27" s="263"/>
      <c r="JHY27" s="263"/>
      <c r="JHZ27" s="263"/>
      <c r="JIA27" s="263"/>
      <c r="JIB27" s="263"/>
      <c r="JIC27" s="263"/>
      <c r="JID27" s="263"/>
      <c r="JIE27" s="263"/>
      <c r="JIF27" s="263"/>
      <c r="JIG27" s="263"/>
      <c r="JIH27" s="263"/>
      <c r="JII27" s="263"/>
      <c r="JIJ27" s="263"/>
      <c r="JIK27" s="263"/>
      <c r="JIL27" s="263"/>
      <c r="JIM27" s="263"/>
      <c r="JIN27" s="263"/>
      <c r="JIO27" s="263"/>
      <c r="JIP27" s="263"/>
      <c r="JIQ27" s="263"/>
      <c r="JIR27" s="263"/>
      <c r="JIS27" s="263"/>
      <c r="JIT27" s="263"/>
      <c r="JIU27" s="263"/>
      <c r="JIV27" s="263"/>
      <c r="JIW27" s="263"/>
      <c r="JIX27" s="263"/>
      <c r="JIY27" s="263"/>
      <c r="JIZ27" s="263"/>
      <c r="JJA27" s="263"/>
      <c r="JJB27" s="263"/>
      <c r="JJC27" s="263"/>
      <c r="JJD27" s="263"/>
      <c r="JJE27" s="263"/>
      <c r="JJF27" s="263"/>
      <c r="JJG27" s="263"/>
      <c r="JJH27" s="263"/>
      <c r="JJI27" s="263"/>
      <c r="JJJ27" s="263"/>
      <c r="JJK27" s="263"/>
      <c r="JJL27" s="263"/>
      <c r="JJM27" s="263"/>
      <c r="JJN27" s="263"/>
      <c r="JJO27" s="263"/>
      <c r="JJP27" s="263"/>
      <c r="JJQ27" s="263"/>
      <c r="JJR27" s="263"/>
      <c r="JJS27" s="263"/>
      <c r="JJT27" s="263"/>
      <c r="JJU27" s="263"/>
      <c r="JJV27" s="263"/>
      <c r="JJW27" s="263"/>
      <c r="JJX27" s="263"/>
      <c r="JJY27" s="263"/>
      <c r="JJZ27" s="263"/>
      <c r="JKA27" s="263"/>
      <c r="JKB27" s="263"/>
      <c r="JKC27" s="263"/>
      <c r="JKD27" s="263"/>
      <c r="JKE27" s="263"/>
      <c r="JKF27" s="263"/>
      <c r="JKG27" s="263"/>
      <c r="JKH27" s="263"/>
      <c r="JKI27" s="263"/>
      <c r="JKJ27" s="263"/>
      <c r="JKK27" s="263"/>
      <c r="JKL27" s="263"/>
      <c r="JKM27" s="263"/>
      <c r="JKN27" s="263"/>
      <c r="JKO27" s="263"/>
      <c r="JKP27" s="263"/>
      <c r="JKQ27" s="263"/>
      <c r="JKR27" s="263"/>
      <c r="JKS27" s="263"/>
      <c r="JKT27" s="263"/>
      <c r="JKU27" s="263"/>
      <c r="JKV27" s="263"/>
      <c r="JKW27" s="263"/>
      <c r="JKX27" s="263"/>
      <c r="JKY27" s="263"/>
      <c r="JKZ27" s="263"/>
      <c r="JLA27" s="263"/>
      <c r="JLB27" s="263"/>
      <c r="JLC27" s="263"/>
      <c r="JLD27" s="263"/>
      <c r="JLE27" s="263"/>
      <c r="JLF27" s="263"/>
      <c r="JLG27" s="263"/>
      <c r="JLH27" s="263"/>
      <c r="JLI27" s="263"/>
      <c r="JLJ27" s="263"/>
      <c r="JLK27" s="263"/>
      <c r="JLL27" s="263"/>
      <c r="JLM27" s="263"/>
      <c r="JLN27" s="263"/>
      <c r="JLO27" s="263"/>
      <c r="JLP27" s="263"/>
      <c r="JLQ27" s="263"/>
      <c r="JLR27" s="263"/>
      <c r="JLS27" s="263"/>
      <c r="JLT27" s="263"/>
      <c r="JLU27" s="263"/>
      <c r="JLV27" s="263"/>
      <c r="JLW27" s="263"/>
      <c r="JLX27" s="263"/>
      <c r="JLY27" s="263"/>
      <c r="JLZ27" s="263"/>
      <c r="JMA27" s="263"/>
      <c r="JMB27" s="263"/>
      <c r="JMC27" s="263"/>
      <c r="JMD27" s="263"/>
      <c r="JME27" s="263"/>
      <c r="JMF27" s="263"/>
      <c r="JMG27" s="263"/>
      <c r="JMH27" s="263"/>
      <c r="JMI27" s="263"/>
      <c r="JMJ27" s="263"/>
      <c r="JMK27" s="263"/>
      <c r="JML27" s="263"/>
      <c r="JMM27" s="263"/>
      <c r="JMN27" s="263"/>
      <c r="JMO27" s="263"/>
      <c r="JMP27" s="263"/>
      <c r="JMQ27" s="263"/>
      <c r="JMR27" s="263"/>
      <c r="JMS27" s="263"/>
      <c r="JMT27" s="263"/>
      <c r="JMU27" s="263"/>
      <c r="JMV27" s="263"/>
      <c r="JMW27" s="263"/>
      <c r="JMX27" s="263"/>
      <c r="JMY27" s="263"/>
      <c r="JMZ27" s="263"/>
      <c r="JNA27" s="263"/>
      <c r="JNB27" s="263"/>
      <c r="JNC27" s="263"/>
      <c r="JND27" s="263"/>
      <c r="JNE27" s="263"/>
      <c r="JNF27" s="263"/>
      <c r="JNG27" s="263"/>
      <c r="JNH27" s="263"/>
      <c r="JNI27" s="263"/>
      <c r="JNJ27" s="263"/>
      <c r="JNK27" s="263"/>
      <c r="JNL27" s="263"/>
      <c r="JNM27" s="263"/>
      <c r="JNN27" s="263"/>
      <c r="JNO27" s="263"/>
      <c r="JNP27" s="263"/>
      <c r="JNQ27" s="263"/>
      <c r="JNR27" s="263"/>
      <c r="JNS27" s="263"/>
      <c r="JNT27" s="263"/>
      <c r="JNU27" s="263"/>
      <c r="JNV27" s="263"/>
      <c r="JNW27" s="263"/>
      <c r="JNX27" s="263"/>
      <c r="JNY27" s="263"/>
      <c r="JNZ27" s="263"/>
      <c r="JOA27" s="263"/>
      <c r="JOB27" s="263"/>
      <c r="JOC27" s="263"/>
      <c r="JOD27" s="263"/>
      <c r="JOE27" s="263"/>
      <c r="JOF27" s="263"/>
      <c r="JOG27" s="263"/>
      <c r="JOH27" s="263"/>
      <c r="JOI27" s="263"/>
      <c r="JOJ27" s="263"/>
      <c r="JOK27" s="263"/>
      <c r="JOL27" s="263"/>
      <c r="JOM27" s="263"/>
      <c r="JON27" s="263"/>
      <c r="JOO27" s="263"/>
      <c r="JOP27" s="263"/>
      <c r="JOQ27" s="263"/>
      <c r="JOR27" s="263"/>
      <c r="JOS27" s="263"/>
      <c r="JOT27" s="263"/>
      <c r="JOU27" s="263"/>
      <c r="JOV27" s="263"/>
      <c r="JOW27" s="263"/>
      <c r="JOX27" s="263"/>
      <c r="JOY27" s="263"/>
      <c r="JOZ27" s="263"/>
      <c r="JPA27" s="263"/>
      <c r="JPB27" s="263"/>
      <c r="JPC27" s="263"/>
      <c r="JPD27" s="263"/>
      <c r="JPE27" s="263"/>
      <c r="JPF27" s="263"/>
      <c r="JPG27" s="263"/>
      <c r="JPH27" s="263"/>
      <c r="JPI27" s="263"/>
      <c r="JPJ27" s="263"/>
      <c r="JPK27" s="263"/>
      <c r="JPL27" s="263"/>
      <c r="JPM27" s="263"/>
      <c r="JPN27" s="263"/>
      <c r="JPO27" s="263"/>
      <c r="JPP27" s="263"/>
      <c r="JPQ27" s="263"/>
      <c r="JPR27" s="263"/>
      <c r="JPS27" s="263"/>
      <c r="JPT27" s="263"/>
      <c r="JPU27" s="263"/>
      <c r="JPV27" s="263"/>
      <c r="JPW27" s="263"/>
      <c r="JPX27" s="263"/>
      <c r="JPY27" s="263"/>
      <c r="JPZ27" s="263"/>
      <c r="JQA27" s="263"/>
      <c r="JQB27" s="263"/>
      <c r="JQC27" s="263"/>
      <c r="JQD27" s="263"/>
      <c r="JQE27" s="263"/>
      <c r="JQF27" s="263"/>
      <c r="JQG27" s="263"/>
      <c r="JQH27" s="263"/>
      <c r="JQI27" s="263"/>
      <c r="JQJ27" s="263"/>
      <c r="JQK27" s="263"/>
      <c r="JQL27" s="263"/>
      <c r="JQM27" s="263"/>
      <c r="JQN27" s="263"/>
      <c r="JQO27" s="263"/>
      <c r="JQP27" s="263"/>
      <c r="JQQ27" s="263"/>
      <c r="JQR27" s="263"/>
      <c r="JQS27" s="263"/>
      <c r="JQT27" s="263"/>
      <c r="JQU27" s="263"/>
      <c r="JQV27" s="263"/>
      <c r="JQW27" s="263"/>
      <c r="JQX27" s="263"/>
      <c r="JQY27" s="263"/>
      <c r="JQZ27" s="263"/>
      <c r="JRA27" s="263"/>
      <c r="JRB27" s="263"/>
      <c r="JRC27" s="263"/>
      <c r="JRD27" s="263"/>
      <c r="JRE27" s="263"/>
      <c r="JRF27" s="263"/>
      <c r="JRG27" s="263"/>
      <c r="JRH27" s="263"/>
      <c r="JRI27" s="263"/>
      <c r="JRJ27" s="263"/>
      <c r="JRK27" s="263"/>
      <c r="JRL27" s="263"/>
      <c r="JRM27" s="263"/>
      <c r="JRN27" s="263"/>
      <c r="JRO27" s="263"/>
      <c r="JRP27" s="263"/>
      <c r="JRQ27" s="263"/>
      <c r="JRR27" s="263"/>
      <c r="JRS27" s="263"/>
      <c r="JRT27" s="263"/>
      <c r="JRU27" s="263"/>
      <c r="JRV27" s="263"/>
      <c r="JRW27" s="263"/>
      <c r="JRX27" s="263"/>
      <c r="JRY27" s="263"/>
      <c r="JRZ27" s="263"/>
      <c r="JSA27" s="263"/>
      <c r="JSB27" s="263"/>
      <c r="JSC27" s="263"/>
      <c r="JSD27" s="263"/>
      <c r="JSE27" s="263"/>
      <c r="JSF27" s="263"/>
      <c r="JSG27" s="263"/>
      <c r="JSH27" s="263"/>
      <c r="JSI27" s="263"/>
      <c r="JSJ27" s="263"/>
      <c r="JSK27" s="263"/>
      <c r="JSL27" s="263"/>
      <c r="JSM27" s="263"/>
      <c r="JSN27" s="263"/>
      <c r="JSO27" s="263"/>
      <c r="JSP27" s="263"/>
      <c r="JSQ27" s="263"/>
      <c r="JSR27" s="263"/>
      <c r="JSS27" s="263"/>
      <c r="JST27" s="263"/>
      <c r="JSU27" s="263"/>
      <c r="JSV27" s="263"/>
      <c r="JSW27" s="263"/>
      <c r="JSX27" s="263"/>
      <c r="JSY27" s="263"/>
      <c r="JSZ27" s="263"/>
      <c r="JTA27" s="263"/>
      <c r="JTB27" s="263"/>
      <c r="JTC27" s="263"/>
      <c r="JTD27" s="263"/>
      <c r="JTE27" s="263"/>
      <c r="JTF27" s="263"/>
      <c r="JTG27" s="263"/>
      <c r="JTH27" s="263"/>
      <c r="JTI27" s="263"/>
      <c r="JTJ27" s="263"/>
      <c r="JTK27" s="263"/>
      <c r="JTL27" s="263"/>
      <c r="JTM27" s="263"/>
      <c r="JTN27" s="263"/>
      <c r="JTO27" s="263"/>
      <c r="JTP27" s="263"/>
      <c r="JTQ27" s="263"/>
      <c r="JTR27" s="263"/>
      <c r="JTS27" s="263"/>
      <c r="JTT27" s="263"/>
      <c r="JTU27" s="263"/>
      <c r="JTV27" s="263"/>
      <c r="JTW27" s="263"/>
      <c r="JTX27" s="263"/>
      <c r="JTY27" s="263"/>
      <c r="JTZ27" s="263"/>
      <c r="JUA27" s="263"/>
      <c r="JUB27" s="263"/>
      <c r="JUC27" s="263"/>
      <c r="JUD27" s="263"/>
      <c r="JUE27" s="263"/>
      <c r="JUF27" s="263"/>
      <c r="JUG27" s="263"/>
      <c r="JUH27" s="263"/>
      <c r="JUI27" s="263"/>
      <c r="JUJ27" s="263"/>
      <c r="JUK27" s="263"/>
      <c r="JUL27" s="263"/>
      <c r="JUM27" s="263"/>
      <c r="JUN27" s="263"/>
      <c r="JUO27" s="263"/>
      <c r="JUP27" s="263"/>
      <c r="JUQ27" s="263"/>
      <c r="JUR27" s="263"/>
      <c r="JUS27" s="263"/>
      <c r="JUT27" s="263"/>
      <c r="JUU27" s="263"/>
      <c r="JUV27" s="263"/>
      <c r="JUW27" s="263"/>
      <c r="JUX27" s="263"/>
      <c r="JUY27" s="263"/>
      <c r="JUZ27" s="263"/>
      <c r="JVA27" s="263"/>
      <c r="JVB27" s="263"/>
      <c r="JVC27" s="263"/>
      <c r="JVD27" s="263"/>
      <c r="JVE27" s="263"/>
      <c r="JVF27" s="263"/>
      <c r="JVG27" s="263"/>
      <c r="JVH27" s="263"/>
      <c r="JVI27" s="263"/>
      <c r="JVJ27" s="263"/>
      <c r="JVK27" s="263"/>
      <c r="JVL27" s="263"/>
      <c r="JVM27" s="263"/>
      <c r="JVN27" s="263"/>
      <c r="JVO27" s="263"/>
      <c r="JVP27" s="263"/>
      <c r="JVQ27" s="263"/>
      <c r="JVR27" s="263"/>
      <c r="JVS27" s="263"/>
      <c r="JVT27" s="263"/>
      <c r="JVU27" s="263"/>
      <c r="JVV27" s="263"/>
      <c r="JVW27" s="263"/>
      <c r="JVX27" s="263"/>
      <c r="JVY27" s="263"/>
      <c r="JVZ27" s="263"/>
      <c r="JWA27" s="263"/>
      <c r="JWB27" s="263"/>
      <c r="JWC27" s="263"/>
      <c r="JWD27" s="263"/>
      <c r="JWE27" s="263"/>
      <c r="JWF27" s="263"/>
      <c r="JWG27" s="263"/>
      <c r="JWH27" s="263"/>
      <c r="JWI27" s="263"/>
      <c r="JWJ27" s="263"/>
      <c r="JWK27" s="263"/>
      <c r="JWL27" s="263"/>
      <c r="JWM27" s="263"/>
      <c r="JWN27" s="263"/>
      <c r="JWO27" s="263"/>
      <c r="JWP27" s="263"/>
      <c r="JWQ27" s="263"/>
      <c r="JWR27" s="263"/>
      <c r="JWS27" s="263"/>
      <c r="JWT27" s="263"/>
      <c r="JWU27" s="263"/>
      <c r="JWV27" s="263"/>
      <c r="JWW27" s="263"/>
      <c r="JWX27" s="263"/>
      <c r="JWY27" s="263"/>
      <c r="JWZ27" s="263"/>
      <c r="JXA27" s="263"/>
      <c r="JXB27" s="263"/>
      <c r="JXC27" s="263"/>
      <c r="JXD27" s="263"/>
      <c r="JXE27" s="263"/>
      <c r="JXF27" s="263"/>
      <c r="JXG27" s="263"/>
      <c r="JXH27" s="263"/>
      <c r="JXI27" s="263"/>
      <c r="JXJ27" s="263"/>
      <c r="JXK27" s="263"/>
      <c r="JXL27" s="263"/>
      <c r="JXM27" s="263"/>
      <c r="JXN27" s="263"/>
      <c r="JXO27" s="263"/>
      <c r="JXP27" s="263"/>
      <c r="JXQ27" s="263"/>
      <c r="JXR27" s="263"/>
      <c r="JXS27" s="263"/>
      <c r="JXT27" s="263"/>
      <c r="JXU27" s="263"/>
      <c r="JXV27" s="263"/>
      <c r="JXW27" s="263"/>
      <c r="JXX27" s="263"/>
      <c r="JXY27" s="263"/>
      <c r="JXZ27" s="263"/>
      <c r="JYA27" s="263"/>
      <c r="JYB27" s="263"/>
      <c r="JYC27" s="263"/>
      <c r="JYD27" s="263"/>
      <c r="JYE27" s="263"/>
      <c r="JYF27" s="263"/>
      <c r="JYG27" s="263"/>
      <c r="JYH27" s="263"/>
      <c r="JYI27" s="263"/>
      <c r="JYJ27" s="263"/>
      <c r="JYK27" s="263"/>
      <c r="JYL27" s="263"/>
      <c r="JYM27" s="263"/>
      <c r="JYN27" s="263"/>
      <c r="JYO27" s="263"/>
      <c r="JYP27" s="263"/>
      <c r="JYQ27" s="263"/>
      <c r="JYR27" s="263"/>
      <c r="JYS27" s="263"/>
      <c r="JYT27" s="263"/>
      <c r="JYU27" s="263"/>
      <c r="JYV27" s="263"/>
      <c r="JYW27" s="263"/>
      <c r="JYX27" s="263"/>
      <c r="JYY27" s="263"/>
      <c r="JYZ27" s="263"/>
      <c r="JZA27" s="263"/>
      <c r="JZB27" s="263"/>
      <c r="JZC27" s="263"/>
      <c r="JZD27" s="263"/>
      <c r="JZE27" s="263"/>
      <c r="JZF27" s="263"/>
      <c r="JZG27" s="263"/>
      <c r="JZH27" s="263"/>
      <c r="JZI27" s="263"/>
      <c r="JZJ27" s="263"/>
      <c r="JZK27" s="263"/>
      <c r="JZL27" s="263"/>
      <c r="JZM27" s="263"/>
      <c r="JZN27" s="263"/>
      <c r="JZO27" s="263"/>
      <c r="JZP27" s="263"/>
      <c r="JZQ27" s="263"/>
      <c r="JZR27" s="263"/>
      <c r="JZS27" s="263"/>
      <c r="JZT27" s="263"/>
      <c r="JZU27" s="263"/>
      <c r="JZV27" s="263"/>
      <c r="JZW27" s="263"/>
      <c r="JZX27" s="263"/>
      <c r="JZY27" s="263"/>
      <c r="JZZ27" s="263"/>
      <c r="KAA27" s="263"/>
      <c r="KAB27" s="263"/>
      <c r="KAC27" s="263"/>
      <c r="KAD27" s="263"/>
      <c r="KAE27" s="263"/>
      <c r="KAF27" s="263"/>
      <c r="KAG27" s="263"/>
      <c r="KAH27" s="263"/>
      <c r="KAI27" s="263"/>
      <c r="KAJ27" s="263"/>
      <c r="KAK27" s="263"/>
      <c r="KAL27" s="263"/>
      <c r="KAM27" s="263"/>
      <c r="KAN27" s="263"/>
      <c r="KAO27" s="263"/>
      <c r="KAP27" s="263"/>
      <c r="KAQ27" s="263"/>
      <c r="KAR27" s="263"/>
      <c r="KAS27" s="263"/>
      <c r="KAT27" s="263"/>
      <c r="KAU27" s="263"/>
      <c r="KAV27" s="263"/>
      <c r="KAW27" s="263"/>
      <c r="KAX27" s="263"/>
      <c r="KAY27" s="263"/>
      <c r="KAZ27" s="263"/>
      <c r="KBA27" s="263"/>
      <c r="KBB27" s="263"/>
      <c r="KBC27" s="263"/>
      <c r="KBD27" s="263"/>
      <c r="KBE27" s="263"/>
      <c r="KBF27" s="263"/>
      <c r="KBG27" s="263"/>
      <c r="KBH27" s="263"/>
      <c r="KBI27" s="263"/>
      <c r="KBJ27" s="263"/>
      <c r="KBK27" s="263"/>
      <c r="KBL27" s="263"/>
      <c r="KBM27" s="263"/>
      <c r="KBN27" s="263"/>
      <c r="KBO27" s="263"/>
      <c r="KBP27" s="263"/>
      <c r="KBQ27" s="263"/>
      <c r="KBR27" s="263"/>
      <c r="KBS27" s="263"/>
      <c r="KBT27" s="263"/>
      <c r="KBU27" s="263"/>
      <c r="KBV27" s="263"/>
      <c r="KBW27" s="263"/>
      <c r="KBX27" s="263"/>
      <c r="KBY27" s="263"/>
      <c r="KBZ27" s="263"/>
      <c r="KCA27" s="263"/>
      <c r="KCB27" s="263"/>
      <c r="KCC27" s="263"/>
      <c r="KCD27" s="263"/>
      <c r="KCE27" s="263"/>
      <c r="KCF27" s="263"/>
      <c r="KCG27" s="263"/>
      <c r="KCH27" s="263"/>
      <c r="KCI27" s="263"/>
      <c r="KCJ27" s="263"/>
      <c r="KCK27" s="263"/>
      <c r="KCL27" s="263"/>
      <c r="KCM27" s="263"/>
      <c r="KCN27" s="263"/>
      <c r="KCO27" s="263"/>
      <c r="KCP27" s="263"/>
      <c r="KCQ27" s="263"/>
      <c r="KCR27" s="263"/>
      <c r="KCS27" s="263"/>
      <c r="KCT27" s="263"/>
      <c r="KCU27" s="263"/>
      <c r="KCV27" s="263"/>
      <c r="KCW27" s="263"/>
      <c r="KCX27" s="263"/>
      <c r="KCY27" s="263"/>
      <c r="KCZ27" s="263"/>
      <c r="KDA27" s="263"/>
      <c r="KDB27" s="263"/>
      <c r="KDC27" s="263"/>
      <c r="KDD27" s="263"/>
      <c r="KDE27" s="263"/>
      <c r="KDF27" s="263"/>
      <c r="KDG27" s="263"/>
      <c r="KDH27" s="263"/>
      <c r="KDI27" s="263"/>
      <c r="KDJ27" s="263"/>
      <c r="KDK27" s="263"/>
      <c r="KDL27" s="263"/>
      <c r="KDM27" s="263"/>
      <c r="KDN27" s="263"/>
      <c r="KDO27" s="263"/>
      <c r="KDP27" s="263"/>
      <c r="KDQ27" s="263"/>
      <c r="KDR27" s="263"/>
      <c r="KDS27" s="263"/>
      <c r="KDT27" s="263"/>
      <c r="KDU27" s="263"/>
      <c r="KDV27" s="263"/>
      <c r="KDW27" s="263"/>
      <c r="KDX27" s="263"/>
      <c r="KDY27" s="263"/>
      <c r="KDZ27" s="263"/>
      <c r="KEA27" s="263"/>
      <c r="KEB27" s="263"/>
      <c r="KEC27" s="263"/>
      <c r="KED27" s="263"/>
      <c r="KEE27" s="263"/>
      <c r="KEF27" s="263"/>
      <c r="KEG27" s="263"/>
      <c r="KEH27" s="263"/>
      <c r="KEI27" s="263"/>
      <c r="KEJ27" s="263"/>
      <c r="KEK27" s="263"/>
      <c r="KEL27" s="263"/>
      <c r="KEM27" s="263"/>
      <c r="KEN27" s="263"/>
      <c r="KEO27" s="263"/>
      <c r="KEP27" s="263"/>
      <c r="KEQ27" s="263"/>
      <c r="KER27" s="263"/>
      <c r="KES27" s="263"/>
      <c r="KET27" s="263"/>
      <c r="KEU27" s="263"/>
      <c r="KEV27" s="263"/>
      <c r="KEW27" s="263"/>
      <c r="KEX27" s="263"/>
      <c r="KEY27" s="263"/>
      <c r="KEZ27" s="263"/>
      <c r="KFA27" s="263"/>
      <c r="KFB27" s="263"/>
      <c r="KFC27" s="263"/>
      <c r="KFD27" s="263"/>
      <c r="KFE27" s="263"/>
      <c r="KFF27" s="263"/>
      <c r="KFG27" s="263"/>
      <c r="KFH27" s="263"/>
      <c r="KFI27" s="263"/>
      <c r="KFJ27" s="263"/>
      <c r="KFK27" s="263"/>
      <c r="KFL27" s="263"/>
      <c r="KFM27" s="263"/>
      <c r="KFN27" s="263"/>
      <c r="KFO27" s="263"/>
      <c r="KFP27" s="263"/>
      <c r="KFQ27" s="263"/>
      <c r="KFR27" s="263"/>
      <c r="KFS27" s="263"/>
      <c r="KFT27" s="263"/>
      <c r="KFU27" s="263"/>
      <c r="KFV27" s="263"/>
      <c r="KFW27" s="263"/>
      <c r="KFX27" s="263"/>
      <c r="KFY27" s="263"/>
      <c r="KFZ27" s="263"/>
      <c r="KGA27" s="263"/>
      <c r="KGB27" s="263"/>
      <c r="KGC27" s="263"/>
      <c r="KGD27" s="263"/>
      <c r="KGE27" s="263"/>
      <c r="KGF27" s="263"/>
      <c r="KGG27" s="263"/>
      <c r="KGH27" s="263"/>
      <c r="KGI27" s="263"/>
      <c r="KGJ27" s="263"/>
      <c r="KGK27" s="263"/>
      <c r="KGL27" s="263"/>
      <c r="KGM27" s="263"/>
      <c r="KGN27" s="263"/>
      <c r="KGO27" s="263"/>
      <c r="KGP27" s="263"/>
      <c r="KGQ27" s="263"/>
      <c r="KGR27" s="263"/>
      <c r="KGS27" s="263"/>
      <c r="KGT27" s="263"/>
      <c r="KGU27" s="263"/>
      <c r="KGV27" s="263"/>
      <c r="KGW27" s="263"/>
      <c r="KGX27" s="263"/>
      <c r="KGY27" s="263"/>
      <c r="KGZ27" s="263"/>
      <c r="KHA27" s="263"/>
      <c r="KHB27" s="263"/>
      <c r="KHC27" s="263"/>
      <c r="KHD27" s="263"/>
      <c r="KHE27" s="263"/>
      <c r="KHF27" s="263"/>
      <c r="KHG27" s="263"/>
      <c r="KHH27" s="263"/>
      <c r="KHI27" s="263"/>
      <c r="KHJ27" s="263"/>
      <c r="KHK27" s="263"/>
      <c r="KHL27" s="263"/>
      <c r="KHM27" s="263"/>
      <c r="KHN27" s="263"/>
      <c r="KHO27" s="263"/>
      <c r="KHP27" s="263"/>
      <c r="KHQ27" s="263"/>
      <c r="KHR27" s="263"/>
      <c r="KHS27" s="263"/>
      <c r="KHT27" s="263"/>
      <c r="KHU27" s="263"/>
      <c r="KHV27" s="263"/>
      <c r="KHW27" s="263"/>
      <c r="KHX27" s="263"/>
      <c r="KHY27" s="263"/>
      <c r="KHZ27" s="263"/>
      <c r="KIA27" s="263"/>
      <c r="KIB27" s="263"/>
      <c r="KIC27" s="263"/>
      <c r="KID27" s="263"/>
      <c r="KIE27" s="263"/>
      <c r="KIF27" s="263"/>
      <c r="KIG27" s="263"/>
      <c r="KIH27" s="263"/>
      <c r="KII27" s="263"/>
      <c r="KIJ27" s="263"/>
      <c r="KIK27" s="263"/>
      <c r="KIL27" s="263"/>
      <c r="KIM27" s="263"/>
      <c r="KIN27" s="263"/>
      <c r="KIO27" s="263"/>
      <c r="KIP27" s="263"/>
      <c r="KIQ27" s="263"/>
      <c r="KIR27" s="263"/>
      <c r="KIS27" s="263"/>
      <c r="KIT27" s="263"/>
      <c r="KIU27" s="263"/>
      <c r="KIV27" s="263"/>
      <c r="KIW27" s="263"/>
      <c r="KIX27" s="263"/>
      <c r="KIY27" s="263"/>
      <c r="KIZ27" s="263"/>
      <c r="KJA27" s="263"/>
      <c r="KJB27" s="263"/>
      <c r="KJC27" s="263"/>
      <c r="KJD27" s="263"/>
      <c r="KJE27" s="263"/>
      <c r="KJF27" s="263"/>
      <c r="KJG27" s="263"/>
      <c r="KJH27" s="263"/>
      <c r="KJI27" s="263"/>
      <c r="KJJ27" s="263"/>
      <c r="KJK27" s="263"/>
      <c r="KJL27" s="263"/>
      <c r="KJM27" s="263"/>
      <c r="KJN27" s="263"/>
      <c r="KJO27" s="263"/>
      <c r="KJP27" s="263"/>
      <c r="KJQ27" s="263"/>
      <c r="KJR27" s="263"/>
      <c r="KJS27" s="263"/>
      <c r="KJT27" s="263"/>
      <c r="KJU27" s="263"/>
      <c r="KJV27" s="263"/>
      <c r="KJW27" s="263"/>
      <c r="KJX27" s="263"/>
      <c r="KJY27" s="263"/>
      <c r="KJZ27" s="263"/>
      <c r="KKA27" s="263"/>
      <c r="KKB27" s="263"/>
      <c r="KKC27" s="263"/>
      <c r="KKD27" s="263"/>
      <c r="KKE27" s="263"/>
      <c r="KKF27" s="263"/>
      <c r="KKG27" s="263"/>
      <c r="KKH27" s="263"/>
      <c r="KKI27" s="263"/>
      <c r="KKJ27" s="263"/>
      <c r="KKK27" s="263"/>
      <c r="KKL27" s="263"/>
      <c r="KKM27" s="263"/>
      <c r="KKN27" s="263"/>
      <c r="KKO27" s="263"/>
      <c r="KKP27" s="263"/>
      <c r="KKQ27" s="263"/>
      <c r="KKR27" s="263"/>
      <c r="KKS27" s="263"/>
      <c r="KKT27" s="263"/>
      <c r="KKU27" s="263"/>
      <c r="KKV27" s="263"/>
      <c r="KKW27" s="263"/>
      <c r="KKX27" s="263"/>
      <c r="KKY27" s="263"/>
      <c r="KKZ27" s="263"/>
      <c r="KLA27" s="263"/>
      <c r="KLB27" s="263"/>
      <c r="KLC27" s="263"/>
      <c r="KLD27" s="263"/>
      <c r="KLE27" s="263"/>
      <c r="KLF27" s="263"/>
      <c r="KLG27" s="263"/>
      <c r="KLH27" s="263"/>
      <c r="KLI27" s="263"/>
      <c r="KLJ27" s="263"/>
      <c r="KLK27" s="263"/>
      <c r="KLL27" s="263"/>
      <c r="KLM27" s="263"/>
      <c r="KLN27" s="263"/>
      <c r="KLO27" s="263"/>
      <c r="KLP27" s="263"/>
      <c r="KLQ27" s="263"/>
      <c r="KLR27" s="263"/>
      <c r="KLS27" s="263"/>
      <c r="KLT27" s="263"/>
      <c r="KLU27" s="263"/>
      <c r="KLV27" s="263"/>
      <c r="KLW27" s="263"/>
      <c r="KLX27" s="263"/>
      <c r="KLY27" s="263"/>
      <c r="KLZ27" s="263"/>
      <c r="KMA27" s="263"/>
      <c r="KMB27" s="263"/>
      <c r="KMC27" s="263"/>
      <c r="KMD27" s="263"/>
      <c r="KME27" s="263"/>
      <c r="KMF27" s="263"/>
      <c r="KMG27" s="263"/>
      <c r="KMH27" s="263"/>
      <c r="KMI27" s="263"/>
      <c r="KMJ27" s="263"/>
      <c r="KMK27" s="263"/>
      <c r="KML27" s="263"/>
      <c r="KMM27" s="263"/>
      <c r="KMN27" s="263"/>
      <c r="KMO27" s="263"/>
      <c r="KMP27" s="263"/>
      <c r="KMQ27" s="263"/>
      <c r="KMR27" s="263"/>
      <c r="KMS27" s="263"/>
      <c r="KMT27" s="263"/>
      <c r="KMU27" s="263"/>
      <c r="KMV27" s="263"/>
      <c r="KMW27" s="263"/>
      <c r="KMX27" s="263"/>
      <c r="KMY27" s="263"/>
      <c r="KMZ27" s="263"/>
      <c r="KNA27" s="263"/>
      <c r="KNB27" s="263"/>
      <c r="KNC27" s="263"/>
      <c r="KND27" s="263"/>
      <c r="KNE27" s="263"/>
      <c r="KNF27" s="263"/>
      <c r="KNG27" s="263"/>
      <c r="KNH27" s="263"/>
      <c r="KNI27" s="263"/>
      <c r="KNJ27" s="263"/>
      <c r="KNK27" s="263"/>
      <c r="KNL27" s="263"/>
      <c r="KNM27" s="263"/>
      <c r="KNN27" s="263"/>
      <c r="KNO27" s="263"/>
      <c r="KNP27" s="263"/>
      <c r="KNQ27" s="263"/>
      <c r="KNR27" s="263"/>
      <c r="KNS27" s="263"/>
      <c r="KNT27" s="263"/>
      <c r="KNU27" s="263"/>
      <c r="KNV27" s="263"/>
      <c r="KNW27" s="263"/>
      <c r="KNX27" s="263"/>
      <c r="KNY27" s="263"/>
      <c r="KNZ27" s="263"/>
      <c r="KOA27" s="263"/>
      <c r="KOB27" s="263"/>
      <c r="KOC27" s="263"/>
      <c r="KOD27" s="263"/>
      <c r="KOE27" s="263"/>
      <c r="KOF27" s="263"/>
      <c r="KOG27" s="263"/>
      <c r="KOH27" s="263"/>
      <c r="KOI27" s="263"/>
      <c r="KOJ27" s="263"/>
      <c r="KOK27" s="263"/>
      <c r="KOL27" s="263"/>
      <c r="KOM27" s="263"/>
      <c r="KON27" s="263"/>
      <c r="KOO27" s="263"/>
      <c r="KOP27" s="263"/>
      <c r="KOQ27" s="263"/>
      <c r="KOR27" s="263"/>
      <c r="KOS27" s="263"/>
      <c r="KOT27" s="263"/>
      <c r="KOU27" s="263"/>
      <c r="KOV27" s="263"/>
      <c r="KOW27" s="263"/>
      <c r="KOX27" s="263"/>
      <c r="KOY27" s="263"/>
      <c r="KOZ27" s="263"/>
      <c r="KPA27" s="263"/>
      <c r="KPB27" s="263"/>
      <c r="KPC27" s="263"/>
      <c r="KPD27" s="263"/>
      <c r="KPE27" s="263"/>
      <c r="KPF27" s="263"/>
      <c r="KPG27" s="263"/>
      <c r="KPH27" s="263"/>
      <c r="KPI27" s="263"/>
      <c r="KPJ27" s="263"/>
      <c r="KPK27" s="263"/>
      <c r="KPL27" s="263"/>
      <c r="KPM27" s="263"/>
      <c r="KPN27" s="263"/>
      <c r="KPO27" s="263"/>
      <c r="KPP27" s="263"/>
      <c r="KPQ27" s="263"/>
      <c r="KPR27" s="263"/>
      <c r="KPS27" s="263"/>
      <c r="KPT27" s="263"/>
      <c r="KPU27" s="263"/>
      <c r="KPV27" s="263"/>
      <c r="KPW27" s="263"/>
      <c r="KPX27" s="263"/>
      <c r="KPY27" s="263"/>
      <c r="KPZ27" s="263"/>
      <c r="KQA27" s="263"/>
      <c r="KQB27" s="263"/>
      <c r="KQC27" s="263"/>
      <c r="KQD27" s="263"/>
      <c r="KQE27" s="263"/>
      <c r="KQF27" s="263"/>
      <c r="KQG27" s="263"/>
      <c r="KQH27" s="263"/>
      <c r="KQI27" s="263"/>
      <c r="KQJ27" s="263"/>
      <c r="KQK27" s="263"/>
      <c r="KQL27" s="263"/>
      <c r="KQM27" s="263"/>
      <c r="KQN27" s="263"/>
      <c r="KQO27" s="263"/>
      <c r="KQP27" s="263"/>
      <c r="KQQ27" s="263"/>
      <c r="KQR27" s="263"/>
      <c r="KQS27" s="263"/>
      <c r="KQT27" s="263"/>
      <c r="KQU27" s="263"/>
      <c r="KQV27" s="263"/>
      <c r="KQW27" s="263"/>
      <c r="KQX27" s="263"/>
      <c r="KQY27" s="263"/>
      <c r="KQZ27" s="263"/>
      <c r="KRA27" s="263"/>
      <c r="KRB27" s="263"/>
      <c r="KRC27" s="263"/>
      <c r="KRD27" s="263"/>
      <c r="KRE27" s="263"/>
      <c r="KRF27" s="263"/>
      <c r="KRG27" s="263"/>
      <c r="KRH27" s="263"/>
      <c r="KRI27" s="263"/>
      <c r="KRJ27" s="263"/>
      <c r="KRK27" s="263"/>
      <c r="KRL27" s="263"/>
      <c r="KRM27" s="263"/>
      <c r="KRN27" s="263"/>
      <c r="KRO27" s="263"/>
      <c r="KRP27" s="263"/>
      <c r="KRQ27" s="263"/>
      <c r="KRR27" s="263"/>
      <c r="KRS27" s="263"/>
      <c r="KRT27" s="263"/>
      <c r="KRU27" s="263"/>
      <c r="KRV27" s="263"/>
      <c r="KRW27" s="263"/>
      <c r="KRX27" s="263"/>
      <c r="KRY27" s="263"/>
      <c r="KRZ27" s="263"/>
      <c r="KSA27" s="263"/>
      <c r="KSB27" s="263"/>
      <c r="KSC27" s="263"/>
      <c r="KSD27" s="263"/>
      <c r="KSE27" s="263"/>
      <c r="KSF27" s="263"/>
      <c r="KSG27" s="263"/>
      <c r="KSH27" s="263"/>
      <c r="KSI27" s="263"/>
      <c r="KSJ27" s="263"/>
      <c r="KSK27" s="263"/>
      <c r="KSL27" s="263"/>
      <c r="KSM27" s="263"/>
      <c r="KSN27" s="263"/>
      <c r="KSO27" s="263"/>
      <c r="KSP27" s="263"/>
      <c r="KSQ27" s="263"/>
      <c r="KSR27" s="263"/>
      <c r="KSS27" s="263"/>
      <c r="KST27" s="263"/>
      <c r="KSU27" s="263"/>
      <c r="KSV27" s="263"/>
      <c r="KSW27" s="263"/>
      <c r="KSX27" s="263"/>
      <c r="KSY27" s="263"/>
      <c r="KSZ27" s="263"/>
      <c r="KTA27" s="263"/>
      <c r="KTB27" s="263"/>
      <c r="KTC27" s="263"/>
      <c r="KTD27" s="263"/>
      <c r="KTE27" s="263"/>
      <c r="KTF27" s="263"/>
      <c r="KTG27" s="263"/>
      <c r="KTH27" s="263"/>
      <c r="KTI27" s="263"/>
      <c r="KTJ27" s="263"/>
      <c r="KTK27" s="263"/>
      <c r="KTL27" s="263"/>
      <c r="KTM27" s="263"/>
      <c r="KTN27" s="263"/>
      <c r="KTO27" s="263"/>
      <c r="KTP27" s="263"/>
      <c r="KTQ27" s="263"/>
      <c r="KTR27" s="263"/>
      <c r="KTS27" s="263"/>
      <c r="KTT27" s="263"/>
      <c r="KTU27" s="263"/>
      <c r="KTV27" s="263"/>
      <c r="KTW27" s="263"/>
      <c r="KTX27" s="263"/>
      <c r="KTY27" s="263"/>
      <c r="KTZ27" s="263"/>
      <c r="KUA27" s="263"/>
      <c r="KUB27" s="263"/>
      <c r="KUC27" s="263"/>
      <c r="KUD27" s="263"/>
      <c r="KUE27" s="263"/>
      <c r="KUF27" s="263"/>
      <c r="KUG27" s="263"/>
      <c r="KUH27" s="263"/>
      <c r="KUI27" s="263"/>
      <c r="KUJ27" s="263"/>
      <c r="KUK27" s="263"/>
      <c r="KUL27" s="263"/>
      <c r="KUM27" s="263"/>
      <c r="KUN27" s="263"/>
      <c r="KUO27" s="263"/>
      <c r="KUP27" s="263"/>
      <c r="KUQ27" s="263"/>
      <c r="KUR27" s="263"/>
      <c r="KUS27" s="263"/>
      <c r="KUT27" s="263"/>
      <c r="KUU27" s="263"/>
      <c r="KUV27" s="263"/>
      <c r="KUW27" s="263"/>
      <c r="KUX27" s="263"/>
      <c r="KUY27" s="263"/>
      <c r="KUZ27" s="263"/>
      <c r="KVA27" s="263"/>
      <c r="KVB27" s="263"/>
      <c r="KVC27" s="263"/>
      <c r="KVD27" s="263"/>
      <c r="KVE27" s="263"/>
      <c r="KVF27" s="263"/>
      <c r="KVG27" s="263"/>
      <c r="KVH27" s="263"/>
      <c r="KVI27" s="263"/>
      <c r="KVJ27" s="263"/>
      <c r="KVK27" s="263"/>
      <c r="KVL27" s="263"/>
      <c r="KVM27" s="263"/>
      <c r="KVN27" s="263"/>
      <c r="KVO27" s="263"/>
      <c r="KVP27" s="263"/>
      <c r="KVQ27" s="263"/>
      <c r="KVR27" s="263"/>
      <c r="KVS27" s="263"/>
      <c r="KVT27" s="263"/>
      <c r="KVU27" s="263"/>
      <c r="KVV27" s="263"/>
      <c r="KVW27" s="263"/>
      <c r="KVX27" s="263"/>
      <c r="KVY27" s="263"/>
      <c r="KVZ27" s="263"/>
      <c r="KWA27" s="263"/>
      <c r="KWB27" s="263"/>
      <c r="KWC27" s="263"/>
      <c r="KWD27" s="263"/>
      <c r="KWE27" s="263"/>
      <c r="KWF27" s="263"/>
      <c r="KWG27" s="263"/>
      <c r="KWH27" s="263"/>
      <c r="KWI27" s="263"/>
      <c r="KWJ27" s="263"/>
      <c r="KWK27" s="263"/>
      <c r="KWL27" s="263"/>
      <c r="KWM27" s="263"/>
      <c r="KWN27" s="263"/>
      <c r="KWO27" s="263"/>
      <c r="KWP27" s="263"/>
      <c r="KWQ27" s="263"/>
      <c r="KWR27" s="263"/>
      <c r="KWS27" s="263"/>
      <c r="KWT27" s="263"/>
      <c r="KWU27" s="263"/>
      <c r="KWV27" s="263"/>
      <c r="KWW27" s="263"/>
      <c r="KWX27" s="263"/>
      <c r="KWY27" s="263"/>
      <c r="KWZ27" s="263"/>
      <c r="KXA27" s="263"/>
      <c r="KXB27" s="263"/>
      <c r="KXC27" s="263"/>
      <c r="KXD27" s="263"/>
      <c r="KXE27" s="263"/>
      <c r="KXF27" s="263"/>
      <c r="KXG27" s="263"/>
      <c r="KXH27" s="263"/>
      <c r="KXI27" s="263"/>
      <c r="KXJ27" s="263"/>
      <c r="KXK27" s="263"/>
      <c r="KXL27" s="263"/>
      <c r="KXM27" s="263"/>
      <c r="KXN27" s="263"/>
      <c r="KXO27" s="263"/>
      <c r="KXP27" s="263"/>
      <c r="KXQ27" s="263"/>
      <c r="KXR27" s="263"/>
      <c r="KXS27" s="263"/>
      <c r="KXT27" s="263"/>
      <c r="KXU27" s="263"/>
      <c r="KXV27" s="263"/>
      <c r="KXW27" s="263"/>
      <c r="KXX27" s="263"/>
      <c r="KXY27" s="263"/>
      <c r="KXZ27" s="263"/>
      <c r="KYA27" s="263"/>
      <c r="KYB27" s="263"/>
      <c r="KYC27" s="263"/>
      <c r="KYD27" s="263"/>
      <c r="KYE27" s="263"/>
      <c r="KYF27" s="263"/>
      <c r="KYG27" s="263"/>
      <c r="KYH27" s="263"/>
      <c r="KYI27" s="263"/>
      <c r="KYJ27" s="263"/>
      <c r="KYK27" s="263"/>
      <c r="KYL27" s="263"/>
      <c r="KYM27" s="263"/>
      <c r="KYN27" s="263"/>
      <c r="KYO27" s="263"/>
      <c r="KYP27" s="263"/>
      <c r="KYQ27" s="263"/>
      <c r="KYR27" s="263"/>
      <c r="KYS27" s="263"/>
      <c r="KYT27" s="263"/>
      <c r="KYU27" s="263"/>
      <c r="KYV27" s="263"/>
      <c r="KYW27" s="263"/>
      <c r="KYX27" s="263"/>
      <c r="KYY27" s="263"/>
      <c r="KYZ27" s="263"/>
      <c r="KZA27" s="263"/>
      <c r="KZB27" s="263"/>
      <c r="KZC27" s="263"/>
      <c r="KZD27" s="263"/>
      <c r="KZE27" s="263"/>
      <c r="KZF27" s="263"/>
      <c r="KZG27" s="263"/>
      <c r="KZH27" s="263"/>
      <c r="KZI27" s="263"/>
      <c r="KZJ27" s="263"/>
      <c r="KZK27" s="263"/>
      <c r="KZL27" s="263"/>
      <c r="KZM27" s="263"/>
      <c r="KZN27" s="263"/>
      <c r="KZO27" s="263"/>
      <c r="KZP27" s="263"/>
      <c r="KZQ27" s="263"/>
      <c r="KZR27" s="263"/>
      <c r="KZS27" s="263"/>
      <c r="KZT27" s="263"/>
      <c r="KZU27" s="263"/>
      <c r="KZV27" s="263"/>
      <c r="KZW27" s="263"/>
      <c r="KZX27" s="263"/>
      <c r="KZY27" s="263"/>
      <c r="KZZ27" s="263"/>
      <c r="LAA27" s="263"/>
      <c r="LAB27" s="263"/>
      <c r="LAC27" s="263"/>
      <c r="LAD27" s="263"/>
      <c r="LAE27" s="263"/>
      <c r="LAF27" s="263"/>
      <c r="LAG27" s="263"/>
      <c r="LAH27" s="263"/>
      <c r="LAI27" s="263"/>
      <c r="LAJ27" s="263"/>
      <c r="LAK27" s="263"/>
      <c r="LAL27" s="263"/>
      <c r="LAM27" s="263"/>
      <c r="LAN27" s="263"/>
      <c r="LAO27" s="263"/>
      <c r="LAP27" s="263"/>
      <c r="LAQ27" s="263"/>
      <c r="LAR27" s="263"/>
      <c r="LAS27" s="263"/>
      <c r="LAT27" s="263"/>
      <c r="LAU27" s="263"/>
      <c r="LAV27" s="263"/>
      <c r="LAW27" s="263"/>
      <c r="LAX27" s="263"/>
      <c r="LAY27" s="263"/>
      <c r="LAZ27" s="263"/>
      <c r="LBA27" s="263"/>
      <c r="LBB27" s="263"/>
      <c r="LBC27" s="263"/>
      <c r="LBD27" s="263"/>
      <c r="LBE27" s="263"/>
      <c r="LBF27" s="263"/>
      <c r="LBG27" s="263"/>
      <c r="LBH27" s="263"/>
      <c r="LBI27" s="263"/>
      <c r="LBJ27" s="263"/>
      <c r="LBK27" s="263"/>
      <c r="LBL27" s="263"/>
      <c r="LBM27" s="263"/>
      <c r="LBN27" s="263"/>
      <c r="LBO27" s="263"/>
      <c r="LBP27" s="263"/>
      <c r="LBQ27" s="263"/>
      <c r="LBR27" s="263"/>
      <c r="LBS27" s="263"/>
      <c r="LBT27" s="263"/>
      <c r="LBU27" s="263"/>
      <c r="LBV27" s="263"/>
      <c r="LBW27" s="263"/>
      <c r="LBX27" s="263"/>
      <c r="LBY27" s="263"/>
      <c r="LBZ27" s="263"/>
      <c r="LCA27" s="263"/>
      <c r="LCB27" s="263"/>
      <c r="LCC27" s="263"/>
      <c r="LCD27" s="263"/>
      <c r="LCE27" s="263"/>
      <c r="LCF27" s="263"/>
      <c r="LCG27" s="263"/>
      <c r="LCH27" s="263"/>
      <c r="LCI27" s="263"/>
      <c r="LCJ27" s="263"/>
      <c r="LCK27" s="263"/>
      <c r="LCL27" s="263"/>
      <c r="LCM27" s="263"/>
      <c r="LCN27" s="263"/>
      <c r="LCO27" s="263"/>
      <c r="LCP27" s="263"/>
      <c r="LCQ27" s="263"/>
      <c r="LCR27" s="263"/>
      <c r="LCS27" s="263"/>
      <c r="LCT27" s="263"/>
      <c r="LCU27" s="263"/>
      <c r="LCV27" s="263"/>
      <c r="LCW27" s="263"/>
      <c r="LCX27" s="263"/>
      <c r="LCY27" s="263"/>
      <c r="LCZ27" s="263"/>
      <c r="LDA27" s="263"/>
      <c r="LDB27" s="263"/>
      <c r="LDC27" s="263"/>
      <c r="LDD27" s="263"/>
      <c r="LDE27" s="263"/>
      <c r="LDF27" s="263"/>
      <c r="LDG27" s="263"/>
      <c r="LDH27" s="263"/>
      <c r="LDI27" s="263"/>
      <c r="LDJ27" s="263"/>
      <c r="LDK27" s="263"/>
      <c r="LDL27" s="263"/>
      <c r="LDM27" s="263"/>
      <c r="LDN27" s="263"/>
      <c r="LDO27" s="263"/>
      <c r="LDP27" s="263"/>
      <c r="LDQ27" s="263"/>
      <c r="LDR27" s="263"/>
      <c r="LDS27" s="263"/>
      <c r="LDT27" s="263"/>
      <c r="LDU27" s="263"/>
      <c r="LDV27" s="263"/>
      <c r="LDW27" s="263"/>
      <c r="LDX27" s="263"/>
      <c r="LDY27" s="263"/>
      <c r="LDZ27" s="263"/>
      <c r="LEA27" s="263"/>
      <c r="LEB27" s="263"/>
      <c r="LEC27" s="263"/>
      <c r="LED27" s="263"/>
      <c r="LEE27" s="263"/>
      <c r="LEF27" s="263"/>
      <c r="LEG27" s="263"/>
      <c r="LEH27" s="263"/>
      <c r="LEI27" s="263"/>
      <c r="LEJ27" s="263"/>
      <c r="LEK27" s="263"/>
      <c r="LEL27" s="263"/>
      <c r="LEM27" s="263"/>
      <c r="LEN27" s="263"/>
      <c r="LEO27" s="263"/>
      <c r="LEP27" s="263"/>
      <c r="LEQ27" s="263"/>
      <c r="LER27" s="263"/>
      <c r="LES27" s="263"/>
      <c r="LET27" s="263"/>
      <c r="LEU27" s="263"/>
      <c r="LEV27" s="263"/>
      <c r="LEW27" s="263"/>
      <c r="LEX27" s="263"/>
      <c r="LEY27" s="263"/>
      <c r="LEZ27" s="263"/>
      <c r="LFA27" s="263"/>
      <c r="LFB27" s="263"/>
      <c r="LFC27" s="263"/>
      <c r="LFD27" s="263"/>
      <c r="LFE27" s="263"/>
      <c r="LFF27" s="263"/>
      <c r="LFG27" s="263"/>
      <c r="LFH27" s="263"/>
      <c r="LFI27" s="263"/>
      <c r="LFJ27" s="263"/>
      <c r="LFK27" s="263"/>
      <c r="LFL27" s="263"/>
      <c r="LFM27" s="263"/>
      <c r="LFN27" s="263"/>
      <c r="LFO27" s="263"/>
      <c r="LFP27" s="263"/>
      <c r="LFQ27" s="263"/>
      <c r="LFR27" s="263"/>
      <c r="LFS27" s="263"/>
      <c r="LFT27" s="263"/>
      <c r="LFU27" s="263"/>
      <c r="LFV27" s="263"/>
      <c r="LFW27" s="263"/>
      <c r="LFX27" s="263"/>
      <c r="LFY27" s="263"/>
      <c r="LFZ27" s="263"/>
      <c r="LGA27" s="263"/>
      <c r="LGB27" s="263"/>
      <c r="LGC27" s="263"/>
      <c r="LGD27" s="263"/>
      <c r="LGE27" s="263"/>
      <c r="LGF27" s="263"/>
      <c r="LGG27" s="263"/>
      <c r="LGH27" s="263"/>
      <c r="LGI27" s="263"/>
      <c r="LGJ27" s="263"/>
      <c r="LGK27" s="263"/>
      <c r="LGL27" s="263"/>
      <c r="LGM27" s="263"/>
      <c r="LGN27" s="263"/>
      <c r="LGO27" s="263"/>
      <c r="LGP27" s="263"/>
      <c r="LGQ27" s="263"/>
      <c r="LGR27" s="263"/>
      <c r="LGS27" s="263"/>
      <c r="LGT27" s="263"/>
      <c r="LGU27" s="263"/>
      <c r="LGV27" s="263"/>
      <c r="LGW27" s="263"/>
      <c r="LGX27" s="263"/>
      <c r="LGY27" s="263"/>
      <c r="LGZ27" s="263"/>
      <c r="LHA27" s="263"/>
      <c r="LHB27" s="263"/>
      <c r="LHC27" s="263"/>
      <c r="LHD27" s="263"/>
      <c r="LHE27" s="263"/>
      <c r="LHF27" s="263"/>
      <c r="LHG27" s="263"/>
      <c r="LHH27" s="263"/>
      <c r="LHI27" s="263"/>
      <c r="LHJ27" s="263"/>
      <c r="LHK27" s="263"/>
      <c r="LHL27" s="263"/>
      <c r="LHM27" s="263"/>
      <c r="LHN27" s="263"/>
      <c r="LHO27" s="263"/>
      <c r="LHP27" s="263"/>
      <c r="LHQ27" s="263"/>
      <c r="LHR27" s="263"/>
      <c r="LHS27" s="263"/>
      <c r="LHT27" s="263"/>
      <c r="LHU27" s="263"/>
      <c r="LHV27" s="263"/>
      <c r="LHW27" s="263"/>
      <c r="LHX27" s="263"/>
      <c r="LHY27" s="263"/>
      <c r="LHZ27" s="263"/>
      <c r="LIA27" s="263"/>
      <c r="LIB27" s="263"/>
      <c r="LIC27" s="263"/>
      <c r="LID27" s="263"/>
      <c r="LIE27" s="263"/>
      <c r="LIF27" s="263"/>
      <c r="LIG27" s="263"/>
      <c r="LIH27" s="263"/>
      <c r="LII27" s="263"/>
      <c r="LIJ27" s="263"/>
      <c r="LIK27" s="263"/>
      <c r="LIL27" s="263"/>
      <c r="LIM27" s="263"/>
      <c r="LIN27" s="263"/>
      <c r="LIO27" s="263"/>
      <c r="LIP27" s="263"/>
      <c r="LIQ27" s="263"/>
      <c r="LIR27" s="263"/>
      <c r="LIS27" s="263"/>
      <c r="LIT27" s="263"/>
      <c r="LIU27" s="263"/>
      <c r="LIV27" s="263"/>
      <c r="LIW27" s="263"/>
      <c r="LIX27" s="263"/>
      <c r="LIY27" s="263"/>
      <c r="LIZ27" s="263"/>
      <c r="LJA27" s="263"/>
      <c r="LJB27" s="263"/>
      <c r="LJC27" s="263"/>
      <c r="LJD27" s="263"/>
      <c r="LJE27" s="263"/>
      <c r="LJF27" s="263"/>
      <c r="LJG27" s="263"/>
      <c r="LJH27" s="263"/>
      <c r="LJI27" s="263"/>
      <c r="LJJ27" s="263"/>
      <c r="LJK27" s="263"/>
      <c r="LJL27" s="263"/>
      <c r="LJM27" s="263"/>
      <c r="LJN27" s="263"/>
      <c r="LJO27" s="263"/>
      <c r="LJP27" s="263"/>
      <c r="LJQ27" s="263"/>
      <c r="LJR27" s="263"/>
      <c r="LJS27" s="263"/>
      <c r="LJT27" s="263"/>
      <c r="LJU27" s="263"/>
      <c r="LJV27" s="263"/>
      <c r="LJW27" s="263"/>
      <c r="LJX27" s="263"/>
      <c r="LJY27" s="263"/>
      <c r="LJZ27" s="263"/>
      <c r="LKA27" s="263"/>
      <c r="LKB27" s="263"/>
      <c r="LKC27" s="263"/>
      <c r="LKD27" s="263"/>
      <c r="LKE27" s="263"/>
      <c r="LKF27" s="263"/>
      <c r="LKG27" s="263"/>
      <c r="LKH27" s="263"/>
      <c r="LKI27" s="263"/>
      <c r="LKJ27" s="263"/>
      <c r="LKK27" s="263"/>
      <c r="LKL27" s="263"/>
      <c r="LKM27" s="263"/>
      <c r="LKN27" s="263"/>
      <c r="LKO27" s="263"/>
      <c r="LKP27" s="263"/>
      <c r="LKQ27" s="263"/>
      <c r="LKR27" s="263"/>
      <c r="LKS27" s="263"/>
      <c r="LKT27" s="263"/>
      <c r="LKU27" s="263"/>
      <c r="LKV27" s="263"/>
      <c r="LKW27" s="263"/>
      <c r="LKX27" s="263"/>
      <c r="LKY27" s="263"/>
      <c r="LKZ27" s="263"/>
      <c r="LLA27" s="263"/>
      <c r="LLB27" s="263"/>
      <c r="LLC27" s="263"/>
      <c r="LLD27" s="263"/>
      <c r="LLE27" s="263"/>
      <c r="LLF27" s="263"/>
      <c r="LLG27" s="263"/>
      <c r="LLH27" s="263"/>
      <c r="LLI27" s="263"/>
      <c r="LLJ27" s="263"/>
      <c r="LLK27" s="263"/>
      <c r="LLL27" s="263"/>
      <c r="LLM27" s="263"/>
      <c r="LLN27" s="263"/>
      <c r="LLO27" s="263"/>
      <c r="LLP27" s="263"/>
      <c r="LLQ27" s="263"/>
      <c r="LLR27" s="263"/>
      <c r="LLS27" s="263"/>
      <c r="LLT27" s="263"/>
      <c r="LLU27" s="263"/>
      <c r="LLV27" s="263"/>
      <c r="LLW27" s="263"/>
      <c r="LLX27" s="263"/>
      <c r="LLY27" s="263"/>
      <c r="LLZ27" s="263"/>
      <c r="LMA27" s="263"/>
      <c r="LMB27" s="263"/>
      <c r="LMC27" s="263"/>
      <c r="LMD27" s="263"/>
      <c r="LME27" s="263"/>
      <c r="LMF27" s="263"/>
      <c r="LMG27" s="263"/>
      <c r="LMH27" s="263"/>
      <c r="LMI27" s="263"/>
      <c r="LMJ27" s="263"/>
      <c r="LMK27" s="263"/>
      <c r="LML27" s="263"/>
      <c r="LMM27" s="263"/>
      <c r="LMN27" s="263"/>
      <c r="LMO27" s="263"/>
      <c r="LMP27" s="263"/>
      <c r="LMQ27" s="263"/>
      <c r="LMR27" s="263"/>
      <c r="LMS27" s="263"/>
      <c r="LMT27" s="263"/>
      <c r="LMU27" s="263"/>
      <c r="LMV27" s="263"/>
      <c r="LMW27" s="263"/>
      <c r="LMX27" s="263"/>
      <c r="LMY27" s="263"/>
      <c r="LMZ27" s="263"/>
      <c r="LNA27" s="263"/>
      <c r="LNB27" s="263"/>
      <c r="LNC27" s="263"/>
      <c r="LND27" s="263"/>
      <c r="LNE27" s="263"/>
      <c r="LNF27" s="263"/>
      <c r="LNG27" s="263"/>
      <c r="LNH27" s="263"/>
      <c r="LNI27" s="263"/>
      <c r="LNJ27" s="263"/>
      <c r="LNK27" s="263"/>
      <c r="LNL27" s="263"/>
      <c r="LNM27" s="263"/>
      <c r="LNN27" s="263"/>
      <c r="LNO27" s="263"/>
      <c r="LNP27" s="263"/>
      <c r="LNQ27" s="263"/>
      <c r="LNR27" s="263"/>
      <c r="LNS27" s="263"/>
      <c r="LNT27" s="263"/>
      <c r="LNU27" s="263"/>
      <c r="LNV27" s="263"/>
      <c r="LNW27" s="263"/>
      <c r="LNX27" s="263"/>
      <c r="LNY27" s="263"/>
      <c r="LNZ27" s="263"/>
      <c r="LOA27" s="263"/>
      <c r="LOB27" s="263"/>
      <c r="LOC27" s="263"/>
      <c r="LOD27" s="263"/>
      <c r="LOE27" s="263"/>
      <c r="LOF27" s="263"/>
      <c r="LOG27" s="263"/>
      <c r="LOH27" s="263"/>
      <c r="LOI27" s="263"/>
      <c r="LOJ27" s="263"/>
      <c r="LOK27" s="263"/>
      <c r="LOL27" s="263"/>
      <c r="LOM27" s="263"/>
      <c r="LON27" s="263"/>
      <c r="LOO27" s="263"/>
      <c r="LOP27" s="263"/>
      <c r="LOQ27" s="263"/>
      <c r="LOR27" s="263"/>
      <c r="LOS27" s="263"/>
      <c r="LOT27" s="263"/>
      <c r="LOU27" s="263"/>
      <c r="LOV27" s="263"/>
      <c r="LOW27" s="263"/>
      <c r="LOX27" s="263"/>
      <c r="LOY27" s="263"/>
      <c r="LOZ27" s="263"/>
      <c r="LPA27" s="263"/>
      <c r="LPB27" s="263"/>
      <c r="LPC27" s="263"/>
      <c r="LPD27" s="263"/>
      <c r="LPE27" s="263"/>
      <c r="LPF27" s="263"/>
      <c r="LPG27" s="263"/>
      <c r="LPH27" s="263"/>
      <c r="LPI27" s="263"/>
      <c r="LPJ27" s="263"/>
      <c r="LPK27" s="263"/>
      <c r="LPL27" s="263"/>
      <c r="LPM27" s="263"/>
      <c r="LPN27" s="263"/>
      <c r="LPO27" s="263"/>
      <c r="LPP27" s="263"/>
      <c r="LPQ27" s="263"/>
      <c r="LPR27" s="263"/>
      <c r="LPS27" s="263"/>
      <c r="LPT27" s="263"/>
      <c r="LPU27" s="263"/>
      <c r="LPV27" s="263"/>
      <c r="LPW27" s="263"/>
      <c r="LPX27" s="263"/>
      <c r="LPY27" s="263"/>
      <c r="LPZ27" s="263"/>
      <c r="LQA27" s="263"/>
      <c r="LQB27" s="263"/>
      <c r="LQC27" s="263"/>
      <c r="LQD27" s="263"/>
      <c r="LQE27" s="263"/>
      <c r="LQF27" s="263"/>
      <c r="LQG27" s="263"/>
      <c r="LQH27" s="263"/>
      <c r="LQI27" s="263"/>
      <c r="LQJ27" s="263"/>
      <c r="LQK27" s="263"/>
      <c r="LQL27" s="263"/>
      <c r="LQM27" s="263"/>
      <c r="LQN27" s="263"/>
      <c r="LQO27" s="263"/>
      <c r="LQP27" s="263"/>
      <c r="LQQ27" s="263"/>
      <c r="LQR27" s="263"/>
      <c r="LQS27" s="263"/>
      <c r="LQT27" s="263"/>
      <c r="LQU27" s="263"/>
      <c r="LQV27" s="263"/>
      <c r="LQW27" s="263"/>
      <c r="LQX27" s="263"/>
      <c r="LQY27" s="263"/>
      <c r="LQZ27" s="263"/>
      <c r="LRA27" s="263"/>
      <c r="LRB27" s="263"/>
      <c r="LRC27" s="263"/>
      <c r="LRD27" s="263"/>
      <c r="LRE27" s="263"/>
      <c r="LRF27" s="263"/>
      <c r="LRG27" s="263"/>
      <c r="LRH27" s="263"/>
      <c r="LRI27" s="263"/>
      <c r="LRJ27" s="263"/>
      <c r="LRK27" s="263"/>
      <c r="LRL27" s="263"/>
      <c r="LRM27" s="263"/>
      <c r="LRN27" s="263"/>
      <c r="LRO27" s="263"/>
      <c r="LRP27" s="263"/>
      <c r="LRQ27" s="263"/>
      <c r="LRR27" s="263"/>
      <c r="LRS27" s="263"/>
      <c r="LRT27" s="263"/>
      <c r="LRU27" s="263"/>
      <c r="LRV27" s="263"/>
      <c r="LRW27" s="263"/>
      <c r="LRX27" s="263"/>
      <c r="LRY27" s="263"/>
      <c r="LRZ27" s="263"/>
      <c r="LSA27" s="263"/>
      <c r="LSB27" s="263"/>
      <c r="LSC27" s="263"/>
      <c r="LSD27" s="263"/>
      <c r="LSE27" s="263"/>
      <c r="LSF27" s="263"/>
      <c r="LSG27" s="263"/>
      <c r="LSH27" s="263"/>
      <c r="LSI27" s="263"/>
      <c r="LSJ27" s="263"/>
      <c r="LSK27" s="263"/>
      <c r="LSL27" s="263"/>
      <c r="LSM27" s="263"/>
      <c r="LSN27" s="263"/>
      <c r="LSO27" s="263"/>
      <c r="LSP27" s="263"/>
      <c r="LSQ27" s="263"/>
      <c r="LSR27" s="263"/>
      <c r="LSS27" s="263"/>
      <c r="LST27" s="263"/>
      <c r="LSU27" s="263"/>
      <c r="LSV27" s="263"/>
      <c r="LSW27" s="263"/>
      <c r="LSX27" s="263"/>
      <c r="LSY27" s="263"/>
      <c r="LSZ27" s="263"/>
      <c r="LTA27" s="263"/>
      <c r="LTB27" s="263"/>
      <c r="LTC27" s="263"/>
      <c r="LTD27" s="263"/>
      <c r="LTE27" s="263"/>
      <c r="LTF27" s="263"/>
      <c r="LTG27" s="263"/>
      <c r="LTH27" s="263"/>
      <c r="LTI27" s="263"/>
      <c r="LTJ27" s="263"/>
      <c r="LTK27" s="263"/>
      <c r="LTL27" s="263"/>
      <c r="LTM27" s="263"/>
      <c r="LTN27" s="263"/>
      <c r="LTO27" s="263"/>
      <c r="LTP27" s="263"/>
      <c r="LTQ27" s="263"/>
      <c r="LTR27" s="263"/>
      <c r="LTS27" s="263"/>
      <c r="LTT27" s="263"/>
      <c r="LTU27" s="263"/>
      <c r="LTV27" s="263"/>
      <c r="LTW27" s="263"/>
      <c r="LTX27" s="263"/>
      <c r="LTY27" s="263"/>
      <c r="LTZ27" s="263"/>
      <c r="LUA27" s="263"/>
      <c r="LUB27" s="263"/>
      <c r="LUC27" s="263"/>
      <c r="LUD27" s="263"/>
      <c r="LUE27" s="263"/>
      <c r="LUF27" s="263"/>
      <c r="LUG27" s="263"/>
      <c r="LUH27" s="263"/>
      <c r="LUI27" s="263"/>
      <c r="LUJ27" s="263"/>
      <c r="LUK27" s="263"/>
      <c r="LUL27" s="263"/>
      <c r="LUM27" s="263"/>
      <c r="LUN27" s="263"/>
      <c r="LUO27" s="263"/>
      <c r="LUP27" s="263"/>
      <c r="LUQ27" s="263"/>
      <c r="LUR27" s="263"/>
      <c r="LUS27" s="263"/>
      <c r="LUT27" s="263"/>
      <c r="LUU27" s="263"/>
      <c r="LUV27" s="263"/>
      <c r="LUW27" s="263"/>
      <c r="LUX27" s="263"/>
      <c r="LUY27" s="263"/>
      <c r="LUZ27" s="263"/>
      <c r="LVA27" s="263"/>
      <c r="LVB27" s="263"/>
      <c r="LVC27" s="263"/>
      <c r="LVD27" s="263"/>
      <c r="LVE27" s="263"/>
      <c r="LVF27" s="263"/>
      <c r="LVG27" s="263"/>
      <c r="LVH27" s="263"/>
      <c r="LVI27" s="263"/>
      <c r="LVJ27" s="263"/>
      <c r="LVK27" s="263"/>
      <c r="LVL27" s="263"/>
      <c r="LVM27" s="263"/>
      <c r="LVN27" s="263"/>
      <c r="LVO27" s="263"/>
      <c r="LVP27" s="263"/>
      <c r="LVQ27" s="263"/>
      <c r="LVR27" s="263"/>
      <c r="LVS27" s="263"/>
      <c r="LVT27" s="263"/>
      <c r="LVU27" s="263"/>
      <c r="LVV27" s="263"/>
      <c r="LVW27" s="263"/>
      <c r="LVX27" s="263"/>
      <c r="LVY27" s="263"/>
      <c r="LVZ27" s="263"/>
      <c r="LWA27" s="263"/>
      <c r="LWB27" s="263"/>
      <c r="LWC27" s="263"/>
      <c r="LWD27" s="263"/>
      <c r="LWE27" s="263"/>
      <c r="LWF27" s="263"/>
      <c r="LWG27" s="263"/>
      <c r="LWH27" s="263"/>
      <c r="LWI27" s="263"/>
      <c r="LWJ27" s="263"/>
      <c r="LWK27" s="263"/>
      <c r="LWL27" s="263"/>
      <c r="LWM27" s="263"/>
      <c r="LWN27" s="263"/>
      <c r="LWO27" s="263"/>
      <c r="LWP27" s="263"/>
      <c r="LWQ27" s="263"/>
      <c r="LWR27" s="263"/>
      <c r="LWS27" s="263"/>
      <c r="LWT27" s="263"/>
      <c r="LWU27" s="263"/>
      <c r="LWV27" s="263"/>
      <c r="LWW27" s="263"/>
      <c r="LWX27" s="263"/>
      <c r="LWY27" s="263"/>
      <c r="LWZ27" s="263"/>
      <c r="LXA27" s="263"/>
      <c r="LXB27" s="263"/>
      <c r="LXC27" s="263"/>
      <c r="LXD27" s="263"/>
      <c r="LXE27" s="263"/>
      <c r="LXF27" s="263"/>
      <c r="LXG27" s="263"/>
      <c r="LXH27" s="263"/>
      <c r="LXI27" s="263"/>
      <c r="LXJ27" s="263"/>
      <c r="LXK27" s="263"/>
      <c r="LXL27" s="263"/>
      <c r="LXM27" s="263"/>
      <c r="LXN27" s="263"/>
      <c r="LXO27" s="263"/>
      <c r="LXP27" s="263"/>
      <c r="LXQ27" s="263"/>
      <c r="LXR27" s="263"/>
      <c r="LXS27" s="263"/>
      <c r="LXT27" s="263"/>
      <c r="LXU27" s="263"/>
      <c r="LXV27" s="263"/>
      <c r="LXW27" s="263"/>
      <c r="LXX27" s="263"/>
      <c r="LXY27" s="263"/>
      <c r="LXZ27" s="263"/>
      <c r="LYA27" s="263"/>
      <c r="LYB27" s="263"/>
      <c r="LYC27" s="263"/>
      <c r="LYD27" s="263"/>
      <c r="LYE27" s="263"/>
      <c r="LYF27" s="263"/>
      <c r="LYG27" s="263"/>
      <c r="LYH27" s="263"/>
      <c r="LYI27" s="263"/>
      <c r="LYJ27" s="263"/>
      <c r="LYK27" s="263"/>
      <c r="LYL27" s="263"/>
      <c r="LYM27" s="263"/>
      <c r="LYN27" s="263"/>
      <c r="LYO27" s="263"/>
      <c r="LYP27" s="263"/>
      <c r="LYQ27" s="263"/>
      <c r="LYR27" s="263"/>
      <c r="LYS27" s="263"/>
      <c r="LYT27" s="263"/>
      <c r="LYU27" s="263"/>
      <c r="LYV27" s="263"/>
      <c r="LYW27" s="263"/>
      <c r="LYX27" s="263"/>
      <c r="LYY27" s="263"/>
      <c r="LYZ27" s="263"/>
      <c r="LZA27" s="263"/>
      <c r="LZB27" s="263"/>
      <c r="LZC27" s="263"/>
      <c r="LZD27" s="263"/>
      <c r="LZE27" s="263"/>
      <c r="LZF27" s="263"/>
      <c r="LZG27" s="263"/>
      <c r="LZH27" s="263"/>
      <c r="LZI27" s="263"/>
      <c r="LZJ27" s="263"/>
      <c r="LZK27" s="263"/>
      <c r="LZL27" s="263"/>
      <c r="LZM27" s="263"/>
      <c r="LZN27" s="263"/>
      <c r="LZO27" s="263"/>
      <c r="LZP27" s="263"/>
      <c r="LZQ27" s="263"/>
      <c r="LZR27" s="263"/>
      <c r="LZS27" s="263"/>
      <c r="LZT27" s="263"/>
      <c r="LZU27" s="263"/>
      <c r="LZV27" s="263"/>
      <c r="LZW27" s="263"/>
      <c r="LZX27" s="263"/>
      <c r="LZY27" s="263"/>
      <c r="LZZ27" s="263"/>
      <c r="MAA27" s="263"/>
      <c r="MAB27" s="263"/>
      <c r="MAC27" s="263"/>
      <c r="MAD27" s="263"/>
      <c r="MAE27" s="263"/>
      <c r="MAF27" s="263"/>
      <c r="MAG27" s="263"/>
      <c r="MAH27" s="263"/>
      <c r="MAI27" s="263"/>
      <c r="MAJ27" s="263"/>
      <c r="MAK27" s="263"/>
      <c r="MAL27" s="263"/>
      <c r="MAM27" s="263"/>
      <c r="MAN27" s="263"/>
      <c r="MAO27" s="263"/>
      <c r="MAP27" s="263"/>
      <c r="MAQ27" s="263"/>
      <c r="MAR27" s="263"/>
      <c r="MAS27" s="263"/>
      <c r="MAT27" s="263"/>
      <c r="MAU27" s="263"/>
      <c r="MAV27" s="263"/>
      <c r="MAW27" s="263"/>
      <c r="MAX27" s="263"/>
      <c r="MAY27" s="263"/>
      <c r="MAZ27" s="263"/>
      <c r="MBA27" s="263"/>
      <c r="MBB27" s="263"/>
      <c r="MBC27" s="263"/>
      <c r="MBD27" s="263"/>
      <c r="MBE27" s="263"/>
      <c r="MBF27" s="263"/>
      <c r="MBG27" s="263"/>
      <c r="MBH27" s="263"/>
      <c r="MBI27" s="263"/>
      <c r="MBJ27" s="263"/>
      <c r="MBK27" s="263"/>
      <c r="MBL27" s="263"/>
      <c r="MBM27" s="263"/>
      <c r="MBN27" s="263"/>
      <c r="MBO27" s="263"/>
      <c r="MBP27" s="263"/>
      <c r="MBQ27" s="263"/>
      <c r="MBR27" s="263"/>
      <c r="MBS27" s="263"/>
      <c r="MBT27" s="263"/>
      <c r="MBU27" s="263"/>
      <c r="MBV27" s="263"/>
      <c r="MBW27" s="263"/>
      <c r="MBX27" s="263"/>
      <c r="MBY27" s="263"/>
      <c r="MBZ27" s="263"/>
      <c r="MCA27" s="263"/>
      <c r="MCB27" s="263"/>
      <c r="MCC27" s="263"/>
      <c r="MCD27" s="263"/>
      <c r="MCE27" s="263"/>
      <c r="MCF27" s="263"/>
      <c r="MCG27" s="263"/>
      <c r="MCH27" s="263"/>
      <c r="MCI27" s="263"/>
      <c r="MCJ27" s="263"/>
      <c r="MCK27" s="263"/>
      <c r="MCL27" s="263"/>
      <c r="MCM27" s="263"/>
      <c r="MCN27" s="263"/>
      <c r="MCO27" s="263"/>
      <c r="MCP27" s="263"/>
      <c r="MCQ27" s="263"/>
      <c r="MCR27" s="263"/>
      <c r="MCS27" s="263"/>
      <c r="MCT27" s="263"/>
      <c r="MCU27" s="263"/>
      <c r="MCV27" s="263"/>
      <c r="MCW27" s="263"/>
      <c r="MCX27" s="263"/>
      <c r="MCY27" s="263"/>
      <c r="MCZ27" s="263"/>
      <c r="MDA27" s="263"/>
      <c r="MDB27" s="263"/>
      <c r="MDC27" s="263"/>
      <c r="MDD27" s="263"/>
      <c r="MDE27" s="263"/>
      <c r="MDF27" s="263"/>
      <c r="MDG27" s="263"/>
      <c r="MDH27" s="263"/>
      <c r="MDI27" s="263"/>
      <c r="MDJ27" s="263"/>
      <c r="MDK27" s="263"/>
      <c r="MDL27" s="263"/>
      <c r="MDM27" s="263"/>
      <c r="MDN27" s="263"/>
      <c r="MDO27" s="263"/>
      <c r="MDP27" s="263"/>
      <c r="MDQ27" s="263"/>
      <c r="MDR27" s="263"/>
      <c r="MDS27" s="263"/>
      <c r="MDT27" s="263"/>
      <c r="MDU27" s="263"/>
      <c r="MDV27" s="263"/>
      <c r="MDW27" s="263"/>
      <c r="MDX27" s="263"/>
      <c r="MDY27" s="263"/>
      <c r="MDZ27" s="263"/>
      <c r="MEA27" s="263"/>
      <c r="MEB27" s="263"/>
      <c r="MEC27" s="263"/>
      <c r="MED27" s="263"/>
      <c r="MEE27" s="263"/>
      <c r="MEF27" s="263"/>
      <c r="MEG27" s="263"/>
      <c r="MEH27" s="263"/>
      <c r="MEI27" s="263"/>
      <c r="MEJ27" s="263"/>
      <c r="MEK27" s="263"/>
      <c r="MEL27" s="263"/>
      <c r="MEM27" s="263"/>
      <c r="MEN27" s="263"/>
      <c r="MEO27" s="263"/>
      <c r="MEP27" s="263"/>
      <c r="MEQ27" s="263"/>
      <c r="MER27" s="263"/>
      <c r="MES27" s="263"/>
      <c r="MET27" s="263"/>
      <c r="MEU27" s="263"/>
      <c r="MEV27" s="263"/>
      <c r="MEW27" s="263"/>
      <c r="MEX27" s="263"/>
      <c r="MEY27" s="263"/>
      <c r="MEZ27" s="263"/>
      <c r="MFA27" s="263"/>
      <c r="MFB27" s="263"/>
      <c r="MFC27" s="263"/>
      <c r="MFD27" s="263"/>
      <c r="MFE27" s="263"/>
      <c r="MFF27" s="263"/>
      <c r="MFG27" s="263"/>
      <c r="MFH27" s="263"/>
      <c r="MFI27" s="263"/>
      <c r="MFJ27" s="263"/>
      <c r="MFK27" s="263"/>
      <c r="MFL27" s="263"/>
      <c r="MFM27" s="263"/>
      <c r="MFN27" s="263"/>
      <c r="MFO27" s="263"/>
      <c r="MFP27" s="263"/>
      <c r="MFQ27" s="263"/>
      <c r="MFR27" s="263"/>
      <c r="MFS27" s="263"/>
      <c r="MFT27" s="263"/>
      <c r="MFU27" s="263"/>
      <c r="MFV27" s="263"/>
      <c r="MFW27" s="263"/>
      <c r="MFX27" s="263"/>
      <c r="MFY27" s="263"/>
      <c r="MFZ27" s="263"/>
      <c r="MGA27" s="263"/>
      <c r="MGB27" s="263"/>
      <c r="MGC27" s="263"/>
      <c r="MGD27" s="263"/>
      <c r="MGE27" s="263"/>
      <c r="MGF27" s="263"/>
      <c r="MGG27" s="263"/>
      <c r="MGH27" s="263"/>
      <c r="MGI27" s="263"/>
      <c r="MGJ27" s="263"/>
      <c r="MGK27" s="263"/>
      <c r="MGL27" s="263"/>
      <c r="MGM27" s="263"/>
      <c r="MGN27" s="263"/>
      <c r="MGO27" s="263"/>
      <c r="MGP27" s="263"/>
      <c r="MGQ27" s="263"/>
      <c r="MGR27" s="263"/>
      <c r="MGS27" s="263"/>
      <c r="MGT27" s="263"/>
      <c r="MGU27" s="263"/>
      <c r="MGV27" s="263"/>
      <c r="MGW27" s="263"/>
      <c r="MGX27" s="263"/>
      <c r="MGY27" s="263"/>
      <c r="MGZ27" s="263"/>
      <c r="MHA27" s="263"/>
      <c r="MHB27" s="263"/>
      <c r="MHC27" s="263"/>
      <c r="MHD27" s="263"/>
      <c r="MHE27" s="263"/>
      <c r="MHF27" s="263"/>
      <c r="MHG27" s="263"/>
      <c r="MHH27" s="263"/>
      <c r="MHI27" s="263"/>
      <c r="MHJ27" s="263"/>
      <c r="MHK27" s="263"/>
      <c r="MHL27" s="263"/>
      <c r="MHM27" s="263"/>
      <c r="MHN27" s="263"/>
      <c r="MHO27" s="263"/>
      <c r="MHP27" s="263"/>
      <c r="MHQ27" s="263"/>
      <c r="MHR27" s="263"/>
      <c r="MHS27" s="263"/>
      <c r="MHT27" s="263"/>
      <c r="MHU27" s="263"/>
      <c r="MHV27" s="263"/>
      <c r="MHW27" s="263"/>
      <c r="MHX27" s="263"/>
      <c r="MHY27" s="263"/>
      <c r="MHZ27" s="263"/>
      <c r="MIA27" s="263"/>
      <c r="MIB27" s="263"/>
      <c r="MIC27" s="263"/>
      <c r="MID27" s="263"/>
      <c r="MIE27" s="263"/>
      <c r="MIF27" s="263"/>
      <c r="MIG27" s="263"/>
      <c r="MIH27" s="263"/>
      <c r="MII27" s="263"/>
      <c r="MIJ27" s="263"/>
      <c r="MIK27" s="263"/>
      <c r="MIL27" s="263"/>
      <c r="MIM27" s="263"/>
      <c r="MIN27" s="263"/>
      <c r="MIO27" s="263"/>
      <c r="MIP27" s="263"/>
      <c r="MIQ27" s="263"/>
      <c r="MIR27" s="263"/>
      <c r="MIS27" s="263"/>
      <c r="MIT27" s="263"/>
      <c r="MIU27" s="263"/>
      <c r="MIV27" s="263"/>
      <c r="MIW27" s="263"/>
      <c r="MIX27" s="263"/>
      <c r="MIY27" s="263"/>
      <c r="MIZ27" s="263"/>
      <c r="MJA27" s="263"/>
      <c r="MJB27" s="263"/>
      <c r="MJC27" s="263"/>
      <c r="MJD27" s="263"/>
      <c r="MJE27" s="263"/>
      <c r="MJF27" s="263"/>
      <c r="MJG27" s="263"/>
      <c r="MJH27" s="263"/>
      <c r="MJI27" s="263"/>
      <c r="MJJ27" s="263"/>
      <c r="MJK27" s="263"/>
      <c r="MJL27" s="263"/>
      <c r="MJM27" s="263"/>
      <c r="MJN27" s="263"/>
      <c r="MJO27" s="263"/>
      <c r="MJP27" s="263"/>
      <c r="MJQ27" s="263"/>
      <c r="MJR27" s="263"/>
      <c r="MJS27" s="263"/>
      <c r="MJT27" s="263"/>
      <c r="MJU27" s="263"/>
      <c r="MJV27" s="263"/>
      <c r="MJW27" s="263"/>
      <c r="MJX27" s="263"/>
      <c r="MJY27" s="263"/>
      <c r="MJZ27" s="263"/>
      <c r="MKA27" s="263"/>
      <c r="MKB27" s="263"/>
      <c r="MKC27" s="263"/>
      <c r="MKD27" s="263"/>
      <c r="MKE27" s="263"/>
      <c r="MKF27" s="263"/>
      <c r="MKG27" s="263"/>
      <c r="MKH27" s="263"/>
      <c r="MKI27" s="263"/>
      <c r="MKJ27" s="263"/>
      <c r="MKK27" s="263"/>
      <c r="MKL27" s="263"/>
      <c r="MKM27" s="263"/>
      <c r="MKN27" s="263"/>
      <c r="MKO27" s="263"/>
      <c r="MKP27" s="263"/>
      <c r="MKQ27" s="263"/>
      <c r="MKR27" s="263"/>
      <c r="MKS27" s="263"/>
      <c r="MKT27" s="263"/>
      <c r="MKU27" s="263"/>
      <c r="MKV27" s="263"/>
      <c r="MKW27" s="263"/>
      <c r="MKX27" s="263"/>
      <c r="MKY27" s="263"/>
      <c r="MKZ27" s="263"/>
      <c r="MLA27" s="263"/>
      <c r="MLB27" s="263"/>
      <c r="MLC27" s="263"/>
      <c r="MLD27" s="263"/>
      <c r="MLE27" s="263"/>
      <c r="MLF27" s="263"/>
      <c r="MLG27" s="263"/>
      <c r="MLH27" s="263"/>
      <c r="MLI27" s="263"/>
      <c r="MLJ27" s="263"/>
      <c r="MLK27" s="263"/>
      <c r="MLL27" s="263"/>
      <c r="MLM27" s="263"/>
      <c r="MLN27" s="263"/>
      <c r="MLO27" s="263"/>
      <c r="MLP27" s="263"/>
      <c r="MLQ27" s="263"/>
      <c r="MLR27" s="263"/>
      <c r="MLS27" s="263"/>
      <c r="MLT27" s="263"/>
      <c r="MLU27" s="263"/>
      <c r="MLV27" s="263"/>
      <c r="MLW27" s="263"/>
      <c r="MLX27" s="263"/>
      <c r="MLY27" s="263"/>
      <c r="MLZ27" s="263"/>
      <c r="MMA27" s="263"/>
      <c r="MMB27" s="263"/>
      <c r="MMC27" s="263"/>
      <c r="MMD27" s="263"/>
      <c r="MME27" s="263"/>
      <c r="MMF27" s="263"/>
      <c r="MMG27" s="263"/>
      <c r="MMH27" s="263"/>
      <c r="MMI27" s="263"/>
      <c r="MMJ27" s="263"/>
      <c r="MMK27" s="263"/>
      <c r="MML27" s="263"/>
      <c r="MMM27" s="263"/>
      <c r="MMN27" s="263"/>
      <c r="MMO27" s="263"/>
      <c r="MMP27" s="263"/>
      <c r="MMQ27" s="263"/>
      <c r="MMR27" s="263"/>
      <c r="MMS27" s="263"/>
      <c r="MMT27" s="263"/>
      <c r="MMU27" s="263"/>
      <c r="MMV27" s="263"/>
      <c r="MMW27" s="263"/>
      <c r="MMX27" s="263"/>
      <c r="MMY27" s="263"/>
      <c r="MMZ27" s="263"/>
      <c r="MNA27" s="263"/>
      <c r="MNB27" s="263"/>
      <c r="MNC27" s="263"/>
      <c r="MND27" s="263"/>
      <c r="MNE27" s="263"/>
      <c r="MNF27" s="263"/>
      <c r="MNG27" s="263"/>
      <c r="MNH27" s="263"/>
      <c r="MNI27" s="263"/>
      <c r="MNJ27" s="263"/>
      <c r="MNK27" s="263"/>
      <c r="MNL27" s="263"/>
      <c r="MNM27" s="263"/>
      <c r="MNN27" s="263"/>
      <c r="MNO27" s="263"/>
      <c r="MNP27" s="263"/>
      <c r="MNQ27" s="263"/>
      <c r="MNR27" s="263"/>
      <c r="MNS27" s="263"/>
      <c r="MNT27" s="263"/>
      <c r="MNU27" s="263"/>
      <c r="MNV27" s="263"/>
      <c r="MNW27" s="263"/>
      <c r="MNX27" s="263"/>
      <c r="MNY27" s="263"/>
      <c r="MNZ27" s="263"/>
      <c r="MOA27" s="263"/>
      <c r="MOB27" s="263"/>
      <c r="MOC27" s="263"/>
      <c r="MOD27" s="263"/>
      <c r="MOE27" s="263"/>
      <c r="MOF27" s="263"/>
      <c r="MOG27" s="263"/>
      <c r="MOH27" s="263"/>
      <c r="MOI27" s="263"/>
      <c r="MOJ27" s="263"/>
      <c r="MOK27" s="263"/>
      <c r="MOL27" s="263"/>
      <c r="MOM27" s="263"/>
      <c r="MON27" s="263"/>
      <c r="MOO27" s="263"/>
      <c r="MOP27" s="263"/>
      <c r="MOQ27" s="263"/>
      <c r="MOR27" s="263"/>
      <c r="MOS27" s="263"/>
      <c r="MOT27" s="263"/>
      <c r="MOU27" s="263"/>
      <c r="MOV27" s="263"/>
      <c r="MOW27" s="263"/>
      <c r="MOX27" s="263"/>
      <c r="MOY27" s="263"/>
      <c r="MOZ27" s="263"/>
      <c r="MPA27" s="263"/>
      <c r="MPB27" s="263"/>
      <c r="MPC27" s="263"/>
      <c r="MPD27" s="263"/>
      <c r="MPE27" s="263"/>
      <c r="MPF27" s="263"/>
      <c r="MPG27" s="263"/>
      <c r="MPH27" s="263"/>
      <c r="MPI27" s="263"/>
      <c r="MPJ27" s="263"/>
      <c r="MPK27" s="263"/>
      <c r="MPL27" s="263"/>
      <c r="MPM27" s="263"/>
      <c r="MPN27" s="263"/>
      <c r="MPO27" s="263"/>
      <c r="MPP27" s="263"/>
      <c r="MPQ27" s="263"/>
      <c r="MPR27" s="263"/>
      <c r="MPS27" s="263"/>
      <c r="MPT27" s="263"/>
      <c r="MPU27" s="263"/>
      <c r="MPV27" s="263"/>
      <c r="MPW27" s="263"/>
      <c r="MPX27" s="263"/>
      <c r="MPY27" s="263"/>
      <c r="MPZ27" s="263"/>
      <c r="MQA27" s="263"/>
      <c r="MQB27" s="263"/>
      <c r="MQC27" s="263"/>
      <c r="MQD27" s="263"/>
      <c r="MQE27" s="263"/>
      <c r="MQF27" s="263"/>
      <c r="MQG27" s="263"/>
      <c r="MQH27" s="263"/>
      <c r="MQI27" s="263"/>
      <c r="MQJ27" s="263"/>
      <c r="MQK27" s="263"/>
      <c r="MQL27" s="263"/>
      <c r="MQM27" s="263"/>
      <c r="MQN27" s="263"/>
      <c r="MQO27" s="263"/>
      <c r="MQP27" s="263"/>
      <c r="MQQ27" s="263"/>
      <c r="MQR27" s="263"/>
      <c r="MQS27" s="263"/>
      <c r="MQT27" s="263"/>
      <c r="MQU27" s="263"/>
      <c r="MQV27" s="263"/>
      <c r="MQW27" s="263"/>
      <c r="MQX27" s="263"/>
      <c r="MQY27" s="263"/>
      <c r="MQZ27" s="263"/>
      <c r="MRA27" s="263"/>
      <c r="MRB27" s="263"/>
      <c r="MRC27" s="263"/>
      <c r="MRD27" s="263"/>
      <c r="MRE27" s="263"/>
      <c r="MRF27" s="263"/>
      <c r="MRG27" s="263"/>
      <c r="MRH27" s="263"/>
      <c r="MRI27" s="263"/>
      <c r="MRJ27" s="263"/>
      <c r="MRK27" s="263"/>
      <c r="MRL27" s="263"/>
      <c r="MRM27" s="263"/>
      <c r="MRN27" s="263"/>
      <c r="MRO27" s="263"/>
      <c r="MRP27" s="263"/>
      <c r="MRQ27" s="263"/>
      <c r="MRR27" s="263"/>
      <c r="MRS27" s="263"/>
      <c r="MRT27" s="263"/>
      <c r="MRU27" s="263"/>
      <c r="MRV27" s="263"/>
      <c r="MRW27" s="263"/>
      <c r="MRX27" s="263"/>
      <c r="MRY27" s="263"/>
      <c r="MRZ27" s="263"/>
      <c r="MSA27" s="263"/>
      <c r="MSB27" s="263"/>
      <c r="MSC27" s="263"/>
      <c r="MSD27" s="263"/>
      <c r="MSE27" s="263"/>
      <c r="MSF27" s="263"/>
      <c r="MSG27" s="263"/>
      <c r="MSH27" s="263"/>
      <c r="MSI27" s="263"/>
      <c r="MSJ27" s="263"/>
      <c r="MSK27" s="263"/>
      <c r="MSL27" s="263"/>
      <c r="MSM27" s="263"/>
      <c r="MSN27" s="263"/>
      <c r="MSO27" s="263"/>
      <c r="MSP27" s="263"/>
      <c r="MSQ27" s="263"/>
      <c r="MSR27" s="263"/>
      <c r="MSS27" s="263"/>
      <c r="MST27" s="263"/>
      <c r="MSU27" s="263"/>
      <c r="MSV27" s="263"/>
      <c r="MSW27" s="263"/>
      <c r="MSX27" s="263"/>
      <c r="MSY27" s="263"/>
      <c r="MSZ27" s="263"/>
      <c r="MTA27" s="263"/>
      <c r="MTB27" s="263"/>
      <c r="MTC27" s="263"/>
      <c r="MTD27" s="263"/>
      <c r="MTE27" s="263"/>
      <c r="MTF27" s="263"/>
      <c r="MTG27" s="263"/>
      <c r="MTH27" s="263"/>
      <c r="MTI27" s="263"/>
      <c r="MTJ27" s="263"/>
      <c r="MTK27" s="263"/>
      <c r="MTL27" s="263"/>
      <c r="MTM27" s="263"/>
      <c r="MTN27" s="263"/>
      <c r="MTO27" s="263"/>
      <c r="MTP27" s="263"/>
      <c r="MTQ27" s="263"/>
      <c r="MTR27" s="263"/>
      <c r="MTS27" s="263"/>
      <c r="MTT27" s="263"/>
      <c r="MTU27" s="263"/>
      <c r="MTV27" s="263"/>
      <c r="MTW27" s="263"/>
      <c r="MTX27" s="263"/>
      <c r="MTY27" s="263"/>
      <c r="MTZ27" s="263"/>
      <c r="MUA27" s="263"/>
      <c r="MUB27" s="263"/>
      <c r="MUC27" s="263"/>
      <c r="MUD27" s="263"/>
      <c r="MUE27" s="263"/>
      <c r="MUF27" s="263"/>
      <c r="MUG27" s="263"/>
      <c r="MUH27" s="263"/>
      <c r="MUI27" s="263"/>
      <c r="MUJ27" s="263"/>
      <c r="MUK27" s="263"/>
      <c r="MUL27" s="263"/>
      <c r="MUM27" s="263"/>
      <c r="MUN27" s="263"/>
      <c r="MUO27" s="263"/>
      <c r="MUP27" s="263"/>
      <c r="MUQ27" s="263"/>
      <c r="MUR27" s="263"/>
      <c r="MUS27" s="263"/>
      <c r="MUT27" s="263"/>
      <c r="MUU27" s="263"/>
      <c r="MUV27" s="263"/>
      <c r="MUW27" s="263"/>
      <c r="MUX27" s="263"/>
      <c r="MUY27" s="263"/>
      <c r="MUZ27" s="263"/>
      <c r="MVA27" s="263"/>
      <c r="MVB27" s="263"/>
      <c r="MVC27" s="263"/>
      <c r="MVD27" s="263"/>
      <c r="MVE27" s="263"/>
      <c r="MVF27" s="263"/>
      <c r="MVG27" s="263"/>
      <c r="MVH27" s="263"/>
      <c r="MVI27" s="263"/>
      <c r="MVJ27" s="263"/>
      <c r="MVK27" s="263"/>
      <c r="MVL27" s="263"/>
      <c r="MVM27" s="263"/>
      <c r="MVN27" s="263"/>
      <c r="MVO27" s="263"/>
      <c r="MVP27" s="263"/>
      <c r="MVQ27" s="263"/>
      <c r="MVR27" s="263"/>
      <c r="MVS27" s="263"/>
      <c r="MVT27" s="263"/>
      <c r="MVU27" s="263"/>
      <c r="MVV27" s="263"/>
      <c r="MVW27" s="263"/>
      <c r="MVX27" s="263"/>
      <c r="MVY27" s="263"/>
      <c r="MVZ27" s="263"/>
      <c r="MWA27" s="263"/>
      <c r="MWB27" s="263"/>
      <c r="MWC27" s="263"/>
      <c r="MWD27" s="263"/>
      <c r="MWE27" s="263"/>
      <c r="MWF27" s="263"/>
      <c r="MWG27" s="263"/>
      <c r="MWH27" s="263"/>
      <c r="MWI27" s="263"/>
      <c r="MWJ27" s="263"/>
      <c r="MWK27" s="263"/>
      <c r="MWL27" s="263"/>
      <c r="MWM27" s="263"/>
      <c r="MWN27" s="263"/>
      <c r="MWO27" s="263"/>
      <c r="MWP27" s="263"/>
      <c r="MWQ27" s="263"/>
      <c r="MWR27" s="263"/>
      <c r="MWS27" s="263"/>
      <c r="MWT27" s="263"/>
      <c r="MWU27" s="263"/>
      <c r="MWV27" s="263"/>
      <c r="MWW27" s="263"/>
      <c r="MWX27" s="263"/>
      <c r="MWY27" s="263"/>
      <c r="MWZ27" s="263"/>
      <c r="MXA27" s="263"/>
      <c r="MXB27" s="263"/>
      <c r="MXC27" s="263"/>
      <c r="MXD27" s="263"/>
      <c r="MXE27" s="263"/>
      <c r="MXF27" s="263"/>
      <c r="MXG27" s="263"/>
      <c r="MXH27" s="263"/>
      <c r="MXI27" s="263"/>
      <c r="MXJ27" s="263"/>
      <c r="MXK27" s="263"/>
      <c r="MXL27" s="263"/>
      <c r="MXM27" s="263"/>
      <c r="MXN27" s="263"/>
      <c r="MXO27" s="263"/>
      <c r="MXP27" s="263"/>
      <c r="MXQ27" s="263"/>
      <c r="MXR27" s="263"/>
      <c r="MXS27" s="263"/>
      <c r="MXT27" s="263"/>
      <c r="MXU27" s="263"/>
      <c r="MXV27" s="263"/>
      <c r="MXW27" s="263"/>
      <c r="MXX27" s="263"/>
      <c r="MXY27" s="263"/>
      <c r="MXZ27" s="263"/>
      <c r="MYA27" s="263"/>
      <c r="MYB27" s="263"/>
      <c r="MYC27" s="263"/>
      <c r="MYD27" s="263"/>
      <c r="MYE27" s="263"/>
      <c r="MYF27" s="263"/>
      <c r="MYG27" s="263"/>
      <c r="MYH27" s="263"/>
      <c r="MYI27" s="263"/>
      <c r="MYJ27" s="263"/>
      <c r="MYK27" s="263"/>
      <c r="MYL27" s="263"/>
      <c r="MYM27" s="263"/>
      <c r="MYN27" s="263"/>
      <c r="MYO27" s="263"/>
      <c r="MYP27" s="263"/>
      <c r="MYQ27" s="263"/>
      <c r="MYR27" s="263"/>
      <c r="MYS27" s="263"/>
      <c r="MYT27" s="263"/>
      <c r="MYU27" s="263"/>
      <c r="MYV27" s="263"/>
      <c r="MYW27" s="263"/>
      <c r="MYX27" s="263"/>
      <c r="MYY27" s="263"/>
      <c r="MYZ27" s="263"/>
      <c r="MZA27" s="263"/>
      <c r="MZB27" s="263"/>
      <c r="MZC27" s="263"/>
      <c r="MZD27" s="263"/>
      <c r="MZE27" s="263"/>
      <c r="MZF27" s="263"/>
      <c r="MZG27" s="263"/>
      <c r="MZH27" s="263"/>
      <c r="MZI27" s="263"/>
      <c r="MZJ27" s="263"/>
      <c r="MZK27" s="263"/>
      <c r="MZL27" s="263"/>
      <c r="MZM27" s="263"/>
      <c r="MZN27" s="263"/>
      <c r="MZO27" s="263"/>
      <c r="MZP27" s="263"/>
      <c r="MZQ27" s="263"/>
      <c r="MZR27" s="263"/>
      <c r="MZS27" s="263"/>
      <c r="MZT27" s="263"/>
      <c r="MZU27" s="263"/>
      <c r="MZV27" s="263"/>
      <c r="MZW27" s="263"/>
      <c r="MZX27" s="263"/>
      <c r="MZY27" s="263"/>
      <c r="MZZ27" s="263"/>
      <c r="NAA27" s="263"/>
      <c r="NAB27" s="263"/>
      <c r="NAC27" s="263"/>
      <c r="NAD27" s="263"/>
      <c r="NAE27" s="263"/>
      <c r="NAF27" s="263"/>
      <c r="NAG27" s="263"/>
      <c r="NAH27" s="263"/>
      <c r="NAI27" s="263"/>
      <c r="NAJ27" s="263"/>
      <c r="NAK27" s="263"/>
      <c r="NAL27" s="263"/>
      <c r="NAM27" s="263"/>
      <c r="NAN27" s="263"/>
      <c r="NAO27" s="263"/>
      <c r="NAP27" s="263"/>
      <c r="NAQ27" s="263"/>
      <c r="NAR27" s="263"/>
      <c r="NAS27" s="263"/>
      <c r="NAT27" s="263"/>
      <c r="NAU27" s="263"/>
      <c r="NAV27" s="263"/>
      <c r="NAW27" s="263"/>
      <c r="NAX27" s="263"/>
      <c r="NAY27" s="263"/>
      <c r="NAZ27" s="263"/>
      <c r="NBA27" s="263"/>
      <c r="NBB27" s="263"/>
      <c r="NBC27" s="263"/>
      <c r="NBD27" s="263"/>
      <c r="NBE27" s="263"/>
      <c r="NBF27" s="263"/>
      <c r="NBG27" s="263"/>
      <c r="NBH27" s="263"/>
      <c r="NBI27" s="263"/>
      <c r="NBJ27" s="263"/>
      <c r="NBK27" s="263"/>
      <c r="NBL27" s="263"/>
      <c r="NBM27" s="263"/>
      <c r="NBN27" s="263"/>
      <c r="NBO27" s="263"/>
      <c r="NBP27" s="263"/>
      <c r="NBQ27" s="263"/>
      <c r="NBR27" s="263"/>
      <c r="NBS27" s="263"/>
      <c r="NBT27" s="263"/>
      <c r="NBU27" s="263"/>
      <c r="NBV27" s="263"/>
      <c r="NBW27" s="263"/>
      <c r="NBX27" s="263"/>
      <c r="NBY27" s="263"/>
      <c r="NBZ27" s="263"/>
      <c r="NCA27" s="263"/>
      <c r="NCB27" s="263"/>
      <c r="NCC27" s="263"/>
      <c r="NCD27" s="263"/>
      <c r="NCE27" s="263"/>
      <c r="NCF27" s="263"/>
      <c r="NCG27" s="263"/>
      <c r="NCH27" s="263"/>
      <c r="NCI27" s="263"/>
      <c r="NCJ27" s="263"/>
      <c r="NCK27" s="263"/>
      <c r="NCL27" s="263"/>
      <c r="NCM27" s="263"/>
      <c r="NCN27" s="263"/>
      <c r="NCO27" s="263"/>
      <c r="NCP27" s="263"/>
      <c r="NCQ27" s="263"/>
      <c r="NCR27" s="263"/>
      <c r="NCS27" s="263"/>
      <c r="NCT27" s="263"/>
      <c r="NCU27" s="263"/>
      <c r="NCV27" s="263"/>
      <c r="NCW27" s="263"/>
      <c r="NCX27" s="263"/>
      <c r="NCY27" s="263"/>
      <c r="NCZ27" s="263"/>
      <c r="NDA27" s="263"/>
      <c r="NDB27" s="263"/>
      <c r="NDC27" s="263"/>
      <c r="NDD27" s="263"/>
      <c r="NDE27" s="263"/>
      <c r="NDF27" s="263"/>
      <c r="NDG27" s="263"/>
      <c r="NDH27" s="263"/>
      <c r="NDI27" s="263"/>
      <c r="NDJ27" s="263"/>
      <c r="NDK27" s="263"/>
      <c r="NDL27" s="263"/>
      <c r="NDM27" s="263"/>
      <c r="NDN27" s="263"/>
      <c r="NDO27" s="263"/>
      <c r="NDP27" s="263"/>
      <c r="NDQ27" s="263"/>
      <c r="NDR27" s="263"/>
      <c r="NDS27" s="263"/>
      <c r="NDT27" s="263"/>
      <c r="NDU27" s="263"/>
      <c r="NDV27" s="263"/>
      <c r="NDW27" s="263"/>
      <c r="NDX27" s="263"/>
      <c r="NDY27" s="263"/>
      <c r="NDZ27" s="263"/>
      <c r="NEA27" s="263"/>
      <c r="NEB27" s="263"/>
      <c r="NEC27" s="263"/>
      <c r="NED27" s="263"/>
      <c r="NEE27" s="263"/>
      <c r="NEF27" s="263"/>
      <c r="NEG27" s="263"/>
      <c r="NEH27" s="263"/>
      <c r="NEI27" s="263"/>
      <c r="NEJ27" s="263"/>
      <c r="NEK27" s="263"/>
      <c r="NEL27" s="263"/>
      <c r="NEM27" s="263"/>
      <c r="NEN27" s="263"/>
      <c r="NEO27" s="263"/>
      <c r="NEP27" s="263"/>
      <c r="NEQ27" s="263"/>
      <c r="NER27" s="263"/>
      <c r="NES27" s="263"/>
      <c r="NET27" s="263"/>
      <c r="NEU27" s="263"/>
      <c r="NEV27" s="263"/>
      <c r="NEW27" s="263"/>
      <c r="NEX27" s="263"/>
      <c r="NEY27" s="263"/>
      <c r="NEZ27" s="263"/>
      <c r="NFA27" s="263"/>
      <c r="NFB27" s="263"/>
      <c r="NFC27" s="263"/>
      <c r="NFD27" s="263"/>
      <c r="NFE27" s="263"/>
      <c r="NFF27" s="263"/>
      <c r="NFG27" s="263"/>
      <c r="NFH27" s="263"/>
      <c r="NFI27" s="263"/>
      <c r="NFJ27" s="263"/>
      <c r="NFK27" s="263"/>
      <c r="NFL27" s="263"/>
      <c r="NFM27" s="263"/>
      <c r="NFN27" s="263"/>
      <c r="NFO27" s="263"/>
      <c r="NFP27" s="263"/>
      <c r="NFQ27" s="263"/>
      <c r="NFR27" s="263"/>
      <c r="NFS27" s="263"/>
      <c r="NFT27" s="263"/>
      <c r="NFU27" s="263"/>
      <c r="NFV27" s="263"/>
      <c r="NFW27" s="263"/>
      <c r="NFX27" s="263"/>
      <c r="NFY27" s="263"/>
      <c r="NFZ27" s="263"/>
      <c r="NGA27" s="263"/>
      <c r="NGB27" s="263"/>
      <c r="NGC27" s="263"/>
      <c r="NGD27" s="263"/>
      <c r="NGE27" s="263"/>
      <c r="NGF27" s="263"/>
      <c r="NGG27" s="263"/>
      <c r="NGH27" s="263"/>
      <c r="NGI27" s="263"/>
      <c r="NGJ27" s="263"/>
      <c r="NGK27" s="263"/>
      <c r="NGL27" s="263"/>
      <c r="NGM27" s="263"/>
      <c r="NGN27" s="263"/>
      <c r="NGO27" s="263"/>
      <c r="NGP27" s="263"/>
      <c r="NGQ27" s="263"/>
      <c r="NGR27" s="263"/>
      <c r="NGS27" s="263"/>
      <c r="NGT27" s="263"/>
      <c r="NGU27" s="263"/>
      <c r="NGV27" s="263"/>
      <c r="NGW27" s="263"/>
      <c r="NGX27" s="263"/>
      <c r="NGY27" s="263"/>
      <c r="NGZ27" s="263"/>
      <c r="NHA27" s="263"/>
      <c r="NHB27" s="263"/>
      <c r="NHC27" s="263"/>
      <c r="NHD27" s="263"/>
      <c r="NHE27" s="263"/>
      <c r="NHF27" s="263"/>
      <c r="NHG27" s="263"/>
      <c r="NHH27" s="263"/>
      <c r="NHI27" s="263"/>
      <c r="NHJ27" s="263"/>
      <c r="NHK27" s="263"/>
      <c r="NHL27" s="263"/>
      <c r="NHM27" s="263"/>
      <c r="NHN27" s="263"/>
      <c r="NHO27" s="263"/>
      <c r="NHP27" s="263"/>
      <c r="NHQ27" s="263"/>
      <c r="NHR27" s="263"/>
      <c r="NHS27" s="263"/>
      <c r="NHT27" s="263"/>
      <c r="NHU27" s="263"/>
      <c r="NHV27" s="263"/>
      <c r="NHW27" s="263"/>
      <c r="NHX27" s="263"/>
      <c r="NHY27" s="263"/>
      <c r="NHZ27" s="263"/>
      <c r="NIA27" s="263"/>
      <c r="NIB27" s="263"/>
      <c r="NIC27" s="263"/>
      <c r="NID27" s="263"/>
      <c r="NIE27" s="263"/>
      <c r="NIF27" s="263"/>
      <c r="NIG27" s="263"/>
      <c r="NIH27" s="263"/>
      <c r="NII27" s="263"/>
      <c r="NIJ27" s="263"/>
      <c r="NIK27" s="263"/>
      <c r="NIL27" s="263"/>
      <c r="NIM27" s="263"/>
      <c r="NIN27" s="263"/>
      <c r="NIO27" s="263"/>
      <c r="NIP27" s="263"/>
      <c r="NIQ27" s="263"/>
      <c r="NIR27" s="263"/>
      <c r="NIS27" s="263"/>
      <c r="NIT27" s="263"/>
      <c r="NIU27" s="263"/>
      <c r="NIV27" s="263"/>
      <c r="NIW27" s="263"/>
      <c r="NIX27" s="263"/>
      <c r="NIY27" s="263"/>
      <c r="NIZ27" s="263"/>
      <c r="NJA27" s="263"/>
      <c r="NJB27" s="263"/>
      <c r="NJC27" s="263"/>
      <c r="NJD27" s="263"/>
      <c r="NJE27" s="263"/>
      <c r="NJF27" s="263"/>
      <c r="NJG27" s="263"/>
      <c r="NJH27" s="263"/>
      <c r="NJI27" s="263"/>
      <c r="NJJ27" s="263"/>
      <c r="NJK27" s="263"/>
      <c r="NJL27" s="263"/>
      <c r="NJM27" s="263"/>
      <c r="NJN27" s="263"/>
      <c r="NJO27" s="263"/>
      <c r="NJP27" s="263"/>
      <c r="NJQ27" s="263"/>
      <c r="NJR27" s="263"/>
      <c r="NJS27" s="263"/>
      <c r="NJT27" s="263"/>
      <c r="NJU27" s="263"/>
      <c r="NJV27" s="263"/>
      <c r="NJW27" s="263"/>
      <c r="NJX27" s="263"/>
      <c r="NJY27" s="263"/>
      <c r="NJZ27" s="263"/>
      <c r="NKA27" s="263"/>
      <c r="NKB27" s="263"/>
      <c r="NKC27" s="263"/>
      <c r="NKD27" s="263"/>
      <c r="NKE27" s="263"/>
      <c r="NKF27" s="263"/>
      <c r="NKG27" s="263"/>
      <c r="NKH27" s="263"/>
      <c r="NKI27" s="263"/>
      <c r="NKJ27" s="263"/>
      <c r="NKK27" s="263"/>
      <c r="NKL27" s="263"/>
      <c r="NKM27" s="263"/>
      <c r="NKN27" s="263"/>
      <c r="NKO27" s="263"/>
      <c r="NKP27" s="263"/>
      <c r="NKQ27" s="263"/>
      <c r="NKR27" s="263"/>
      <c r="NKS27" s="263"/>
      <c r="NKT27" s="263"/>
      <c r="NKU27" s="263"/>
      <c r="NKV27" s="263"/>
      <c r="NKW27" s="263"/>
      <c r="NKX27" s="263"/>
      <c r="NKY27" s="263"/>
      <c r="NKZ27" s="263"/>
      <c r="NLA27" s="263"/>
      <c r="NLB27" s="263"/>
      <c r="NLC27" s="263"/>
      <c r="NLD27" s="263"/>
      <c r="NLE27" s="263"/>
      <c r="NLF27" s="263"/>
      <c r="NLG27" s="263"/>
      <c r="NLH27" s="263"/>
      <c r="NLI27" s="263"/>
      <c r="NLJ27" s="263"/>
      <c r="NLK27" s="263"/>
      <c r="NLL27" s="263"/>
      <c r="NLM27" s="263"/>
      <c r="NLN27" s="263"/>
      <c r="NLO27" s="263"/>
      <c r="NLP27" s="263"/>
      <c r="NLQ27" s="263"/>
      <c r="NLR27" s="263"/>
      <c r="NLS27" s="263"/>
      <c r="NLT27" s="263"/>
      <c r="NLU27" s="263"/>
      <c r="NLV27" s="263"/>
      <c r="NLW27" s="263"/>
      <c r="NLX27" s="263"/>
      <c r="NLY27" s="263"/>
      <c r="NLZ27" s="263"/>
      <c r="NMA27" s="263"/>
      <c r="NMB27" s="263"/>
      <c r="NMC27" s="263"/>
      <c r="NMD27" s="263"/>
      <c r="NME27" s="263"/>
      <c r="NMF27" s="263"/>
      <c r="NMG27" s="263"/>
      <c r="NMH27" s="263"/>
      <c r="NMI27" s="263"/>
      <c r="NMJ27" s="263"/>
      <c r="NMK27" s="263"/>
      <c r="NML27" s="263"/>
      <c r="NMM27" s="263"/>
      <c r="NMN27" s="263"/>
      <c r="NMO27" s="263"/>
      <c r="NMP27" s="263"/>
      <c r="NMQ27" s="263"/>
      <c r="NMR27" s="263"/>
      <c r="NMS27" s="263"/>
      <c r="NMT27" s="263"/>
      <c r="NMU27" s="263"/>
      <c r="NMV27" s="263"/>
      <c r="NMW27" s="263"/>
      <c r="NMX27" s="263"/>
      <c r="NMY27" s="263"/>
      <c r="NMZ27" s="263"/>
      <c r="NNA27" s="263"/>
      <c r="NNB27" s="263"/>
      <c r="NNC27" s="263"/>
      <c r="NND27" s="263"/>
      <c r="NNE27" s="263"/>
      <c r="NNF27" s="263"/>
      <c r="NNG27" s="263"/>
      <c r="NNH27" s="263"/>
      <c r="NNI27" s="263"/>
      <c r="NNJ27" s="263"/>
      <c r="NNK27" s="263"/>
      <c r="NNL27" s="263"/>
      <c r="NNM27" s="263"/>
      <c r="NNN27" s="263"/>
      <c r="NNO27" s="263"/>
      <c r="NNP27" s="263"/>
      <c r="NNQ27" s="263"/>
      <c r="NNR27" s="263"/>
      <c r="NNS27" s="263"/>
      <c r="NNT27" s="263"/>
      <c r="NNU27" s="263"/>
      <c r="NNV27" s="263"/>
      <c r="NNW27" s="263"/>
      <c r="NNX27" s="263"/>
      <c r="NNY27" s="263"/>
      <c r="NNZ27" s="263"/>
      <c r="NOA27" s="263"/>
      <c r="NOB27" s="263"/>
      <c r="NOC27" s="263"/>
      <c r="NOD27" s="263"/>
      <c r="NOE27" s="263"/>
      <c r="NOF27" s="263"/>
      <c r="NOG27" s="263"/>
      <c r="NOH27" s="263"/>
      <c r="NOI27" s="263"/>
      <c r="NOJ27" s="263"/>
      <c r="NOK27" s="263"/>
      <c r="NOL27" s="263"/>
      <c r="NOM27" s="263"/>
      <c r="NON27" s="263"/>
      <c r="NOO27" s="263"/>
      <c r="NOP27" s="263"/>
      <c r="NOQ27" s="263"/>
      <c r="NOR27" s="263"/>
      <c r="NOS27" s="263"/>
      <c r="NOT27" s="263"/>
      <c r="NOU27" s="263"/>
      <c r="NOV27" s="263"/>
      <c r="NOW27" s="263"/>
      <c r="NOX27" s="263"/>
      <c r="NOY27" s="263"/>
      <c r="NOZ27" s="263"/>
      <c r="NPA27" s="263"/>
      <c r="NPB27" s="263"/>
      <c r="NPC27" s="263"/>
      <c r="NPD27" s="263"/>
      <c r="NPE27" s="263"/>
      <c r="NPF27" s="263"/>
      <c r="NPG27" s="263"/>
      <c r="NPH27" s="263"/>
      <c r="NPI27" s="263"/>
      <c r="NPJ27" s="263"/>
      <c r="NPK27" s="263"/>
      <c r="NPL27" s="263"/>
      <c r="NPM27" s="263"/>
      <c r="NPN27" s="263"/>
      <c r="NPO27" s="263"/>
      <c r="NPP27" s="263"/>
      <c r="NPQ27" s="263"/>
      <c r="NPR27" s="263"/>
      <c r="NPS27" s="263"/>
      <c r="NPT27" s="263"/>
      <c r="NPU27" s="263"/>
      <c r="NPV27" s="263"/>
      <c r="NPW27" s="263"/>
      <c r="NPX27" s="263"/>
      <c r="NPY27" s="263"/>
      <c r="NPZ27" s="263"/>
      <c r="NQA27" s="263"/>
      <c r="NQB27" s="263"/>
      <c r="NQC27" s="263"/>
      <c r="NQD27" s="263"/>
      <c r="NQE27" s="263"/>
      <c r="NQF27" s="263"/>
      <c r="NQG27" s="263"/>
      <c r="NQH27" s="263"/>
      <c r="NQI27" s="263"/>
      <c r="NQJ27" s="263"/>
      <c r="NQK27" s="263"/>
      <c r="NQL27" s="263"/>
      <c r="NQM27" s="263"/>
      <c r="NQN27" s="263"/>
      <c r="NQO27" s="263"/>
      <c r="NQP27" s="263"/>
      <c r="NQQ27" s="263"/>
      <c r="NQR27" s="263"/>
      <c r="NQS27" s="263"/>
      <c r="NQT27" s="263"/>
      <c r="NQU27" s="263"/>
      <c r="NQV27" s="263"/>
      <c r="NQW27" s="263"/>
      <c r="NQX27" s="263"/>
      <c r="NQY27" s="263"/>
      <c r="NQZ27" s="263"/>
      <c r="NRA27" s="263"/>
      <c r="NRB27" s="263"/>
      <c r="NRC27" s="263"/>
      <c r="NRD27" s="263"/>
      <c r="NRE27" s="263"/>
      <c r="NRF27" s="263"/>
      <c r="NRG27" s="263"/>
      <c r="NRH27" s="263"/>
      <c r="NRI27" s="263"/>
      <c r="NRJ27" s="263"/>
      <c r="NRK27" s="263"/>
      <c r="NRL27" s="263"/>
      <c r="NRM27" s="263"/>
      <c r="NRN27" s="263"/>
      <c r="NRO27" s="263"/>
      <c r="NRP27" s="263"/>
      <c r="NRQ27" s="263"/>
      <c r="NRR27" s="263"/>
      <c r="NRS27" s="263"/>
      <c r="NRT27" s="263"/>
      <c r="NRU27" s="263"/>
      <c r="NRV27" s="263"/>
      <c r="NRW27" s="263"/>
      <c r="NRX27" s="263"/>
      <c r="NRY27" s="263"/>
      <c r="NRZ27" s="263"/>
      <c r="NSA27" s="263"/>
      <c r="NSB27" s="263"/>
      <c r="NSC27" s="263"/>
      <c r="NSD27" s="263"/>
      <c r="NSE27" s="263"/>
      <c r="NSF27" s="263"/>
      <c r="NSG27" s="263"/>
      <c r="NSH27" s="263"/>
      <c r="NSI27" s="263"/>
      <c r="NSJ27" s="263"/>
      <c r="NSK27" s="263"/>
      <c r="NSL27" s="263"/>
      <c r="NSM27" s="263"/>
      <c r="NSN27" s="263"/>
      <c r="NSO27" s="263"/>
      <c r="NSP27" s="263"/>
      <c r="NSQ27" s="263"/>
      <c r="NSR27" s="263"/>
      <c r="NSS27" s="263"/>
      <c r="NST27" s="263"/>
      <c r="NSU27" s="263"/>
      <c r="NSV27" s="263"/>
      <c r="NSW27" s="263"/>
      <c r="NSX27" s="263"/>
      <c r="NSY27" s="263"/>
      <c r="NSZ27" s="263"/>
      <c r="NTA27" s="263"/>
      <c r="NTB27" s="263"/>
      <c r="NTC27" s="263"/>
      <c r="NTD27" s="263"/>
      <c r="NTE27" s="263"/>
      <c r="NTF27" s="263"/>
      <c r="NTG27" s="263"/>
      <c r="NTH27" s="263"/>
      <c r="NTI27" s="263"/>
      <c r="NTJ27" s="263"/>
      <c r="NTK27" s="263"/>
      <c r="NTL27" s="263"/>
      <c r="NTM27" s="263"/>
      <c r="NTN27" s="263"/>
      <c r="NTO27" s="263"/>
      <c r="NTP27" s="263"/>
      <c r="NTQ27" s="263"/>
      <c r="NTR27" s="263"/>
      <c r="NTS27" s="263"/>
      <c r="NTT27" s="263"/>
      <c r="NTU27" s="263"/>
      <c r="NTV27" s="263"/>
      <c r="NTW27" s="263"/>
      <c r="NTX27" s="263"/>
      <c r="NTY27" s="263"/>
      <c r="NTZ27" s="263"/>
      <c r="NUA27" s="263"/>
      <c r="NUB27" s="263"/>
      <c r="NUC27" s="263"/>
      <c r="NUD27" s="263"/>
      <c r="NUE27" s="263"/>
      <c r="NUF27" s="263"/>
      <c r="NUG27" s="263"/>
      <c r="NUH27" s="263"/>
      <c r="NUI27" s="263"/>
      <c r="NUJ27" s="263"/>
      <c r="NUK27" s="263"/>
      <c r="NUL27" s="263"/>
      <c r="NUM27" s="263"/>
      <c r="NUN27" s="263"/>
      <c r="NUO27" s="263"/>
      <c r="NUP27" s="263"/>
      <c r="NUQ27" s="263"/>
      <c r="NUR27" s="263"/>
      <c r="NUS27" s="263"/>
      <c r="NUT27" s="263"/>
      <c r="NUU27" s="263"/>
      <c r="NUV27" s="263"/>
      <c r="NUW27" s="263"/>
      <c r="NUX27" s="263"/>
      <c r="NUY27" s="263"/>
      <c r="NUZ27" s="263"/>
      <c r="NVA27" s="263"/>
      <c r="NVB27" s="263"/>
      <c r="NVC27" s="263"/>
      <c r="NVD27" s="263"/>
      <c r="NVE27" s="263"/>
      <c r="NVF27" s="263"/>
      <c r="NVG27" s="263"/>
      <c r="NVH27" s="263"/>
      <c r="NVI27" s="263"/>
      <c r="NVJ27" s="263"/>
      <c r="NVK27" s="263"/>
      <c r="NVL27" s="263"/>
      <c r="NVM27" s="263"/>
      <c r="NVN27" s="263"/>
      <c r="NVO27" s="263"/>
      <c r="NVP27" s="263"/>
      <c r="NVQ27" s="263"/>
      <c r="NVR27" s="263"/>
      <c r="NVS27" s="263"/>
      <c r="NVT27" s="263"/>
      <c r="NVU27" s="263"/>
      <c r="NVV27" s="263"/>
      <c r="NVW27" s="263"/>
      <c r="NVX27" s="263"/>
      <c r="NVY27" s="263"/>
      <c r="NVZ27" s="263"/>
      <c r="NWA27" s="263"/>
      <c r="NWB27" s="263"/>
      <c r="NWC27" s="263"/>
      <c r="NWD27" s="263"/>
      <c r="NWE27" s="263"/>
      <c r="NWF27" s="263"/>
      <c r="NWG27" s="263"/>
      <c r="NWH27" s="263"/>
      <c r="NWI27" s="263"/>
      <c r="NWJ27" s="263"/>
      <c r="NWK27" s="263"/>
      <c r="NWL27" s="263"/>
      <c r="NWM27" s="263"/>
      <c r="NWN27" s="263"/>
      <c r="NWO27" s="263"/>
      <c r="NWP27" s="263"/>
      <c r="NWQ27" s="263"/>
      <c r="NWR27" s="263"/>
      <c r="NWS27" s="263"/>
      <c r="NWT27" s="263"/>
      <c r="NWU27" s="263"/>
      <c r="NWV27" s="263"/>
      <c r="NWW27" s="263"/>
      <c r="NWX27" s="263"/>
      <c r="NWY27" s="263"/>
      <c r="NWZ27" s="263"/>
      <c r="NXA27" s="263"/>
      <c r="NXB27" s="263"/>
      <c r="NXC27" s="263"/>
      <c r="NXD27" s="263"/>
      <c r="NXE27" s="263"/>
      <c r="NXF27" s="263"/>
      <c r="NXG27" s="263"/>
      <c r="NXH27" s="263"/>
      <c r="NXI27" s="263"/>
      <c r="NXJ27" s="263"/>
      <c r="NXK27" s="263"/>
      <c r="NXL27" s="263"/>
      <c r="NXM27" s="263"/>
      <c r="NXN27" s="263"/>
      <c r="NXO27" s="263"/>
      <c r="NXP27" s="263"/>
      <c r="NXQ27" s="263"/>
      <c r="NXR27" s="263"/>
      <c r="NXS27" s="263"/>
      <c r="NXT27" s="263"/>
      <c r="NXU27" s="263"/>
      <c r="NXV27" s="263"/>
      <c r="NXW27" s="263"/>
      <c r="NXX27" s="263"/>
      <c r="NXY27" s="263"/>
      <c r="NXZ27" s="263"/>
      <c r="NYA27" s="263"/>
      <c r="NYB27" s="263"/>
      <c r="NYC27" s="263"/>
      <c r="NYD27" s="263"/>
      <c r="NYE27" s="263"/>
      <c r="NYF27" s="263"/>
      <c r="NYG27" s="263"/>
      <c r="NYH27" s="263"/>
      <c r="NYI27" s="263"/>
      <c r="NYJ27" s="263"/>
      <c r="NYK27" s="263"/>
      <c r="NYL27" s="263"/>
      <c r="NYM27" s="263"/>
      <c r="NYN27" s="263"/>
      <c r="NYO27" s="263"/>
      <c r="NYP27" s="263"/>
      <c r="NYQ27" s="263"/>
      <c r="NYR27" s="263"/>
      <c r="NYS27" s="263"/>
      <c r="NYT27" s="263"/>
      <c r="NYU27" s="263"/>
      <c r="NYV27" s="263"/>
      <c r="NYW27" s="263"/>
      <c r="NYX27" s="263"/>
      <c r="NYY27" s="263"/>
      <c r="NYZ27" s="263"/>
      <c r="NZA27" s="263"/>
      <c r="NZB27" s="263"/>
      <c r="NZC27" s="263"/>
      <c r="NZD27" s="263"/>
      <c r="NZE27" s="263"/>
      <c r="NZF27" s="263"/>
      <c r="NZG27" s="263"/>
      <c r="NZH27" s="263"/>
      <c r="NZI27" s="263"/>
      <c r="NZJ27" s="263"/>
      <c r="NZK27" s="263"/>
      <c r="NZL27" s="263"/>
      <c r="NZM27" s="263"/>
      <c r="NZN27" s="263"/>
      <c r="NZO27" s="263"/>
      <c r="NZP27" s="263"/>
      <c r="NZQ27" s="263"/>
      <c r="NZR27" s="263"/>
      <c r="NZS27" s="263"/>
      <c r="NZT27" s="263"/>
      <c r="NZU27" s="263"/>
      <c r="NZV27" s="263"/>
      <c r="NZW27" s="263"/>
      <c r="NZX27" s="263"/>
      <c r="NZY27" s="263"/>
      <c r="NZZ27" s="263"/>
      <c r="OAA27" s="263"/>
      <c r="OAB27" s="263"/>
      <c r="OAC27" s="263"/>
      <c r="OAD27" s="263"/>
      <c r="OAE27" s="263"/>
      <c r="OAF27" s="263"/>
      <c r="OAG27" s="263"/>
      <c r="OAH27" s="263"/>
      <c r="OAI27" s="263"/>
      <c r="OAJ27" s="263"/>
      <c r="OAK27" s="263"/>
      <c r="OAL27" s="263"/>
      <c r="OAM27" s="263"/>
      <c r="OAN27" s="263"/>
      <c r="OAO27" s="263"/>
      <c r="OAP27" s="263"/>
      <c r="OAQ27" s="263"/>
      <c r="OAR27" s="263"/>
      <c r="OAS27" s="263"/>
      <c r="OAT27" s="263"/>
      <c r="OAU27" s="263"/>
      <c r="OAV27" s="263"/>
      <c r="OAW27" s="263"/>
      <c r="OAX27" s="263"/>
      <c r="OAY27" s="263"/>
      <c r="OAZ27" s="263"/>
      <c r="OBA27" s="263"/>
      <c r="OBB27" s="263"/>
      <c r="OBC27" s="263"/>
      <c r="OBD27" s="263"/>
      <c r="OBE27" s="263"/>
      <c r="OBF27" s="263"/>
      <c r="OBG27" s="263"/>
      <c r="OBH27" s="263"/>
      <c r="OBI27" s="263"/>
      <c r="OBJ27" s="263"/>
      <c r="OBK27" s="263"/>
      <c r="OBL27" s="263"/>
      <c r="OBM27" s="263"/>
      <c r="OBN27" s="263"/>
      <c r="OBO27" s="263"/>
      <c r="OBP27" s="263"/>
      <c r="OBQ27" s="263"/>
      <c r="OBR27" s="263"/>
      <c r="OBS27" s="263"/>
      <c r="OBT27" s="263"/>
      <c r="OBU27" s="263"/>
      <c r="OBV27" s="263"/>
      <c r="OBW27" s="263"/>
      <c r="OBX27" s="263"/>
      <c r="OBY27" s="263"/>
      <c r="OBZ27" s="263"/>
      <c r="OCA27" s="263"/>
      <c r="OCB27" s="263"/>
      <c r="OCC27" s="263"/>
      <c r="OCD27" s="263"/>
      <c r="OCE27" s="263"/>
      <c r="OCF27" s="263"/>
      <c r="OCG27" s="263"/>
      <c r="OCH27" s="263"/>
      <c r="OCI27" s="263"/>
      <c r="OCJ27" s="263"/>
      <c r="OCK27" s="263"/>
      <c r="OCL27" s="263"/>
      <c r="OCM27" s="263"/>
      <c r="OCN27" s="263"/>
      <c r="OCO27" s="263"/>
      <c r="OCP27" s="263"/>
      <c r="OCQ27" s="263"/>
      <c r="OCR27" s="263"/>
      <c r="OCS27" s="263"/>
      <c r="OCT27" s="263"/>
      <c r="OCU27" s="263"/>
      <c r="OCV27" s="263"/>
      <c r="OCW27" s="263"/>
      <c r="OCX27" s="263"/>
      <c r="OCY27" s="263"/>
      <c r="OCZ27" s="263"/>
      <c r="ODA27" s="263"/>
      <c r="ODB27" s="263"/>
      <c r="ODC27" s="263"/>
      <c r="ODD27" s="263"/>
      <c r="ODE27" s="263"/>
      <c r="ODF27" s="263"/>
      <c r="ODG27" s="263"/>
      <c r="ODH27" s="263"/>
      <c r="ODI27" s="263"/>
      <c r="ODJ27" s="263"/>
      <c r="ODK27" s="263"/>
      <c r="ODL27" s="263"/>
      <c r="ODM27" s="263"/>
      <c r="ODN27" s="263"/>
      <c r="ODO27" s="263"/>
      <c r="ODP27" s="263"/>
      <c r="ODQ27" s="263"/>
      <c r="ODR27" s="263"/>
      <c r="ODS27" s="263"/>
      <c r="ODT27" s="263"/>
      <c r="ODU27" s="263"/>
      <c r="ODV27" s="263"/>
      <c r="ODW27" s="263"/>
      <c r="ODX27" s="263"/>
      <c r="ODY27" s="263"/>
      <c r="ODZ27" s="263"/>
      <c r="OEA27" s="263"/>
      <c r="OEB27" s="263"/>
      <c r="OEC27" s="263"/>
      <c r="OED27" s="263"/>
      <c r="OEE27" s="263"/>
      <c r="OEF27" s="263"/>
      <c r="OEG27" s="263"/>
      <c r="OEH27" s="263"/>
      <c r="OEI27" s="263"/>
      <c r="OEJ27" s="263"/>
      <c r="OEK27" s="263"/>
      <c r="OEL27" s="263"/>
      <c r="OEM27" s="263"/>
      <c r="OEN27" s="263"/>
      <c r="OEO27" s="263"/>
      <c r="OEP27" s="263"/>
      <c r="OEQ27" s="263"/>
      <c r="OER27" s="263"/>
      <c r="OES27" s="263"/>
      <c r="OET27" s="263"/>
      <c r="OEU27" s="263"/>
      <c r="OEV27" s="263"/>
      <c r="OEW27" s="263"/>
      <c r="OEX27" s="263"/>
      <c r="OEY27" s="263"/>
      <c r="OEZ27" s="263"/>
      <c r="OFA27" s="263"/>
      <c r="OFB27" s="263"/>
      <c r="OFC27" s="263"/>
      <c r="OFD27" s="263"/>
      <c r="OFE27" s="263"/>
      <c r="OFF27" s="263"/>
      <c r="OFG27" s="263"/>
      <c r="OFH27" s="263"/>
      <c r="OFI27" s="263"/>
      <c r="OFJ27" s="263"/>
      <c r="OFK27" s="263"/>
      <c r="OFL27" s="263"/>
      <c r="OFM27" s="263"/>
      <c r="OFN27" s="263"/>
      <c r="OFO27" s="263"/>
      <c r="OFP27" s="263"/>
      <c r="OFQ27" s="263"/>
      <c r="OFR27" s="263"/>
      <c r="OFS27" s="263"/>
      <c r="OFT27" s="263"/>
      <c r="OFU27" s="263"/>
      <c r="OFV27" s="263"/>
      <c r="OFW27" s="263"/>
      <c r="OFX27" s="263"/>
      <c r="OFY27" s="263"/>
      <c r="OFZ27" s="263"/>
      <c r="OGA27" s="263"/>
      <c r="OGB27" s="263"/>
      <c r="OGC27" s="263"/>
      <c r="OGD27" s="263"/>
      <c r="OGE27" s="263"/>
      <c r="OGF27" s="263"/>
      <c r="OGG27" s="263"/>
      <c r="OGH27" s="263"/>
      <c r="OGI27" s="263"/>
      <c r="OGJ27" s="263"/>
      <c r="OGK27" s="263"/>
      <c r="OGL27" s="263"/>
      <c r="OGM27" s="263"/>
      <c r="OGN27" s="263"/>
      <c r="OGO27" s="263"/>
      <c r="OGP27" s="263"/>
      <c r="OGQ27" s="263"/>
      <c r="OGR27" s="263"/>
      <c r="OGS27" s="263"/>
      <c r="OGT27" s="263"/>
      <c r="OGU27" s="263"/>
      <c r="OGV27" s="263"/>
      <c r="OGW27" s="263"/>
      <c r="OGX27" s="263"/>
      <c r="OGY27" s="263"/>
      <c r="OGZ27" s="263"/>
      <c r="OHA27" s="263"/>
      <c r="OHB27" s="263"/>
      <c r="OHC27" s="263"/>
      <c r="OHD27" s="263"/>
      <c r="OHE27" s="263"/>
      <c r="OHF27" s="263"/>
      <c r="OHG27" s="263"/>
      <c r="OHH27" s="263"/>
      <c r="OHI27" s="263"/>
      <c r="OHJ27" s="263"/>
      <c r="OHK27" s="263"/>
      <c r="OHL27" s="263"/>
      <c r="OHM27" s="263"/>
      <c r="OHN27" s="263"/>
      <c r="OHO27" s="263"/>
      <c r="OHP27" s="263"/>
      <c r="OHQ27" s="263"/>
      <c r="OHR27" s="263"/>
      <c r="OHS27" s="263"/>
      <c r="OHT27" s="263"/>
      <c r="OHU27" s="263"/>
      <c r="OHV27" s="263"/>
      <c r="OHW27" s="263"/>
      <c r="OHX27" s="263"/>
      <c r="OHY27" s="263"/>
      <c r="OHZ27" s="263"/>
      <c r="OIA27" s="263"/>
      <c r="OIB27" s="263"/>
      <c r="OIC27" s="263"/>
      <c r="OID27" s="263"/>
      <c r="OIE27" s="263"/>
      <c r="OIF27" s="263"/>
      <c r="OIG27" s="263"/>
      <c r="OIH27" s="263"/>
      <c r="OII27" s="263"/>
      <c r="OIJ27" s="263"/>
      <c r="OIK27" s="263"/>
      <c r="OIL27" s="263"/>
      <c r="OIM27" s="263"/>
      <c r="OIN27" s="263"/>
      <c r="OIO27" s="263"/>
      <c r="OIP27" s="263"/>
      <c r="OIQ27" s="263"/>
      <c r="OIR27" s="263"/>
      <c r="OIS27" s="263"/>
      <c r="OIT27" s="263"/>
      <c r="OIU27" s="263"/>
      <c r="OIV27" s="263"/>
      <c r="OIW27" s="263"/>
      <c r="OIX27" s="263"/>
      <c r="OIY27" s="263"/>
      <c r="OIZ27" s="263"/>
      <c r="OJA27" s="263"/>
      <c r="OJB27" s="263"/>
      <c r="OJC27" s="263"/>
      <c r="OJD27" s="263"/>
      <c r="OJE27" s="263"/>
      <c r="OJF27" s="263"/>
      <c r="OJG27" s="263"/>
      <c r="OJH27" s="263"/>
      <c r="OJI27" s="263"/>
      <c r="OJJ27" s="263"/>
      <c r="OJK27" s="263"/>
      <c r="OJL27" s="263"/>
      <c r="OJM27" s="263"/>
      <c r="OJN27" s="263"/>
      <c r="OJO27" s="263"/>
      <c r="OJP27" s="263"/>
      <c r="OJQ27" s="263"/>
      <c r="OJR27" s="263"/>
      <c r="OJS27" s="263"/>
      <c r="OJT27" s="263"/>
      <c r="OJU27" s="263"/>
      <c r="OJV27" s="263"/>
      <c r="OJW27" s="263"/>
      <c r="OJX27" s="263"/>
      <c r="OJY27" s="263"/>
      <c r="OJZ27" s="263"/>
      <c r="OKA27" s="263"/>
      <c r="OKB27" s="263"/>
      <c r="OKC27" s="263"/>
      <c r="OKD27" s="263"/>
      <c r="OKE27" s="263"/>
      <c r="OKF27" s="263"/>
      <c r="OKG27" s="263"/>
      <c r="OKH27" s="263"/>
      <c r="OKI27" s="263"/>
      <c r="OKJ27" s="263"/>
      <c r="OKK27" s="263"/>
      <c r="OKL27" s="263"/>
      <c r="OKM27" s="263"/>
      <c r="OKN27" s="263"/>
      <c r="OKO27" s="263"/>
      <c r="OKP27" s="263"/>
      <c r="OKQ27" s="263"/>
      <c r="OKR27" s="263"/>
      <c r="OKS27" s="263"/>
      <c r="OKT27" s="263"/>
      <c r="OKU27" s="263"/>
      <c r="OKV27" s="263"/>
      <c r="OKW27" s="263"/>
      <c r="OKX27" s="263"/>
      <c r="OKY27" s="263"/>
      <c r="OKZ27" s="263"/>
      <c r="OLA27" s="263"/>
      <c r="OLB27" s="263"/>
      <c r="OLC27" s="263"/>
      <c r="OLD27" s="263"/>
      <c r="OLE27" s="263"/>
      <c r="OLF27" s="263"/>
      <c r="OLG27" s="263"/>
      <c r="OLH27" s="263"/>
      <c r="OLI27" s="263"/>
      <c r="OLJ27" s="263"/>
      <c r="OLK27" s="263"/>
      <c r="OLL27" s="263"/>
      <c r="OLM27" s="263"/>
      <c r="OLN27" s="263"/>
      <c r="OLO27" s="263"/>
      <c r="OLP27" s="263"/>
      <c r="OLQ27" s="263"/>
      <c r="OLR27" s="263"/>
      <c r="OLS27" s="263"/>
      <c r="OLT27" s="263"/>
      <c r="OLU27" s="263"/>
      <c r="OLV27" s="263"/>
      <c r="OLW27" s="263"/>
      <c r="OLX27" s="263"/>
      <c r="OLY27" s="263"/>
      <c r="OLZ27" s="263"/>
      <c r="OMA27" s="263"/>
      <c r="OMB27" s="263"/>
      <c r="OMC27" s="263"/>
      <c r="OMD27" s="263"/>
      <c r="OME27" s="263"/>
      <c r="OMF27" s="263"/>
      <c r="OMG27" s="263"/>
      <c r="OMH27" s="263"/>
      <c r="OMI27" s="263"/>
      <c r="OMJ27" s="263"/>
      <c r="OMK27" s="263"/>
      <c r="OML27" s="263"/>
      <c r="OMM27" s="263"/>
      <c r="OMN27" s="263"/>
      <c r="OMO27" s="263"/>
      <c r="OMP27" s="263"/>
      <c r="OMQ27" s="263"/>
      <c r="OMR27" s="263"/>
      <c r="OMS27" s="263"/>
      <c r="OMT27" s="263"/>
      <c r="OMU27" s="263"/>
      <c r="OMV27" s="263"/>
      <c r="OMW27" s="263"/>
      <c r="OMX27" s="263"/>
      <c r="OMY27" s="263"/>
      <c r="OMZ27" s="263"/>
      <c r="ONA27" s="263"/>
      <c r="ONB27" s="263"/>
      <c r="ONC27" s="263"/>
      <c r="OND27" s="263"/>
      <c r="ONE27" s="263"/>
      <c r="ONF27" s="263"/>
      <c r="ONG27" s="263"/>
      <c r="ONH27" s="263"/>
      <c r="ONI27" s="263"/>
      <c r="ONJ27" s="263"/>
      <c r="ONK27" s="263"/>
      <c r="ONL27" s="263"/>
      <c r="ONM27" s="263"/>
      <c r="ONN27" s="263"/>
      <c r="ONO27" s="263"/>
      <c r="ONP27" s="263"/>
      <c r="ONQ27" s="263"/>
      <c r="ONR27" s="263"/>
      <c r="ONS27" s="263"/>
      <c r="ONT27" s="263"/>
      <c r="ONU27" s="263"/>
      <c r="ONV27" s="263"/>
      <c r="ONW27" s="263"/>
      <c r="ONX27" s="263"/>
      <c r="ONY27" s="263"/>
      <c r="ONZ27" s="263"/>
      <c r="OOA27" s="263"/>
      <c r="OOB27" s="263"/>
      <c r="OOC27" s="263"/>
      <c r="OOD27" s="263"/>
      <c r="OOE27" s="263"/>
      <c r="OOF27" s="263"/>
      <c r="OOG27" s="263"/>
      <c r="OOH27" s="263"/>
      <c r="OOI27" s="263"/>
      <c r="OOJ27" s="263"/>
      <c r="OOK27" s="263"/>
      <c r="OOL27" s="263"/>
      <c r="OOM27" s="263"/>
      <c r="OON27" s="263"/>
      <c r="OOO27" s="263"/>
      <c r="OOP27" s="263"/>
      <c r="OOQ27" s="263"/>
      <c r="OOR27" s="263"/>
      <c r="OOS27" s="263"/>
      <c r="OOT27" s="263"/>
      <c r="OOU27" s="263"/>
      <c r="OOV27" s="263"/>
      <c r="OOW27" s="263"/>
      <c r="OOX27" s="263"/>
      <c r="OOY27" s="263"/>
      <c r="OOZ27" s="263"/>
      <c r="OPA27" s="263"/>
      <c r="OPB27" s="263"/>
      <c r="OPC27" s="263"/>
      <c r="OPD27" s="263"/>
      <c r="OPE27" s="263"/>
      <c r="OPF27" s="263"/>
      <c r="OPG27" s="263"/>
      <c r="OPH27" s="263"/>
      <c r="OPI27" s="263"/>
      <c r="OPJ27" s="263"/>
      <c r="OPK27" s="263"/>
      <c r="OPL27" s="263"/>
      <c r="OPM27" s="263"/>
      <c r="OPN27" s="263"/>
      <c r="OPO27" s="263"/>
      <c r="OPP27" s="263"/>
      <c r="OPQ27" s="263"/>
      <c r="OPR27" s="263"/>
      <c r="OPS27" s="263"/>
      <c r="OPT27" s="263"/>
      <c r="OPU27" s="263"/>
      <c r="OPV27" s="263"/>
      <c r="OPW27" s="263"/>
      <c r="OPX27" s="263"/>
      <c r="OPY27" s="263"/>
      <c r="OPZ27" s="263"/>
      <c r="OQA27" s="263"/>
      <c r="OQB27" s="263"/>
      <c r="OQC27" s="263"/>
      <c r="OQD27" s="263"/>
      <c r="OQE27" s="263"/>
      <c r="OQF27" s="263"/>
      <c r="OQG27" s="263"/>
      <c r="OQH27" s="263"/>
      <c r="OQI27" s="263"/>
      <c r="OQJ27" s="263"/>
      <c r="OQK27" s="263"/>
      <c r="OQL27" s="263"/>
      <c r="OQM27" s="263"/>
      <c r="OQN27" s="263"/>
      <c r="OQO27" s="263"/>
      <c r="OQP27" s="263"/>
      <c r="OQQ27" s="263"/>
      <c r="OQR27" s="263"/>
      <c r="OQS27" s="263"/>
      <c r="OQT27" s="263"/>
      <c r="OQU27" s="263"/>
      <c r="OQV27" s="263"/>
      <c r="OQW27" s="263"/>
      <c r="OQX27" s="263"/>
      <c r="OQY27" s="263"/>
      <c r="OQZ27" s="263"/>
      <c r="ORA27" s="263"/>
      <c r="ORB27" s="263"/>
      <c r="ORC27" s="263"/>
      <c r="ORD27" s="263"/>
      <c r="ORE27" s="263"/>
      <c r="ORF27" s="263"/>
      <c r="ORG27" s="263"/>
      <c r="ORH27" s="263"/>
      <c r="ORI27" s="263"/>
      <c r="ORJ27" s="263"/>
      <c r="ORK27" s="263"/>
      <c r="ORL27" s="263"/>
      <c r="ORM27" s="263"/>
      <c r="ORN27" s="263"/>
      <c r="ORO27" s="263"/>
      <c r="ORP27" s="263"/>
      <c r="ORQ27" s="263"/>
      <c r="ORR27" s="263"/>
      <c r="ORS27" s="263"/>
      <c r="ORT27" s="263"/>
      <c r="ORU27" s="263"/>
      <c r="ORV27" s="263"/>
      <c r="ORW27" s="263"/>
      <c r="ORX27" s="263"/>
      <c r="ORY27" s="263"/>
      <c r="ORZ27" s="263"/>
      <c r="OSA27" s="263"/>
      <c r="OSB27" s="263"/>
      <c r="OSC27" s="263"/>
      <c r="OSD27" s="263"/>
      <c r="OSE27" s="263"/>
      <c r="OSF27" s="263"/>
      <c r="OSG27" s="263"/>
      <c r="OSH27" s="263"/>
      <c r="OSI27" s="263"/>
      <c r="OSJ27" s="263"/>
      <c r="OSK27" s="263"/>
      <c r="OSL27" s="263"/>
      <c r="OSM27" s="263"/>
      <c r="OSN27" s="263"/>
      <c r="OSO27" s="263"/>
      <c r="OSP27" s="263"/>
      <c r="OSQ27" s="263"/>
      <c r="OSR27" s="263"/>
      <c r="OSS27" s="263"/>
      <c r="OST27" s="263"/>
      <c r="OSU27" s="263"/>
      <c r="OSV27" s="263"/>
      <c r="OSW27" s="263"/>
      <c r="OSX27" s="263"/>
      <c r="OSY27" s="263"/>
      <c r="OSZ27" s="263"/>
      <c r="OTA27" s="263"/>
      <c r="OTB27" s="263"/>
      <c r="OTC27" s="263"/>
      <c r="OTD27" s="263"/>
      <c r="OTE27" s="263"/>
      <c r="OTF27" s="263"/>
      <c r="OTG27" s="263"/>
      <c r="OTH27" s="263"/>
      <c r="OTI27" s="263"/>
      <c r="OTJ27" s="263"/>
      <c r="OTK27" s="263"/>
      <c r="OTL27" s="263"/>
      <c r="OTM27" s="263"/>
      <c r="OTN27" s="263"/>
      <c r="OTO27" s="263"/>
      <c r="OTP27" s="263"/>
      <c r="OTQ27" s="263"/>
      <c r="OTR27" s="263"/>
      <c r="OTS27" s="263"/>
      <c r="OTT27" s="263"/>
      <c r="OTU27" s="263"/>
      <c r="OTV27" s="263"/>
      <c r="OTW27" s="263"/>
      <c r="OTX27" s="263"/>
      <c r="OTY27" s="263"/>
      <c r="OTZ27" s="263"/>
      <c r="OUA27" s="263"/>
      <c r="OUB27" s="263"/>
      <c r="OUC27" s="263"/>
      <c r="OUD27" s="263"/>
      <c r="OUE27" s="263"/>
      <c r="OUF27" s="263"/>
      <c r="OUG27" s="263"/>
      <c r="OUH27" s="263"/>
      <c r="OUI27" s="263"/>
      <c r="OUJ27" s="263"/>
      <c r="OUK27" s="263"/>
      <c r="OUL27" s="263"/>
      <c r="OUM27" s="263"/>
      <c r="OUN27" s="263"/>
      <c r="OUO27" s="263"/>
      <c r="OUP27" s="263"/>
      <c r="OUQ27" s="263"/>
      <c r="OUR27" s="263"/>
      <c r="OUS27" s="263"/>
      <c r="OUT27" s="263"/>
      <c r="OUU27" s="263"/>
      <c r="OUV27" s="263"/>
      <c r="OUW27" s="263"/>
      <c r="OUX27" s="263"/>
      <c r="OUY27" s="263"/>
      <c r="OUZ27" s="263"/>
      <c r="OVA27" s="263"/>
      <c r="OVB27" s="263"/>
      <c r="OVC27" s="263"/>
      <c r="OVD27" s="263"/>
      <c r="OVE27" s="263"/>
      <c r="OVF27" s="263"/>
      <c r="OVG27" s="263"/>
      <c r="OVH27" s="263"/>
      <c r="OVI27" s="263"/>
      <c r="OVJ27" s="263"/>
      <c r="OVK27" s="263"/>
      <c r="OVL27" s="263"/>
      <c r="OVM27" s="263"/>
      <c r="OVN27" s="263"/>
      <c r="OVO27" s="263"/>
      <c r="OVP27" s="263"/>
      <c r="OVQ27" s="263"/>
      <c r="OVR27" s="263"/>
      <c r="OVS27" s="263"/>
      <c r="OVT27" s="263"/>
      <c r="OVU27" s="263"/>
      <c r="OVV27" s="263"/>
      <c r="OVW27" s="263"/>
      <c r="OVX27" s="263"/>
      <c r="OVY27" s="263"/>
      <c r="OVZ27" s="263"/>
      <c r="OWA27" s="263"/>
      <c r="OWB27" s="263"/>
      <c r="OWC27" s="263"/>
      <c r="OWD27" s="263"/>
      <c r="OWE27" s="263"/>
      <c r="OWF27" s="263"/>
      <c r="OWG27" s="263"/>
      <c r="OWH27" s="263"/>
      <c r="OWI27" s="263"/>
      <c r="OWJ27" s="263"/>
      <c r="OWK27" s="263"/>
      <c r="OWL27" s="263"/>
      <c r="OWM27" s="263"/>
      <c r="OWN27" s="263"/>
      <c r="OWO27" s="263"/>
      <c r="OWP27" s="263"/>
      <c r="OWQ27" s="263"/>
      <c r="OWR27" s="263"/>
      <c r="OWS27" s="263"/>
      <c r="OWT27" s="263"/>
      <c r="OWU27" s="263"/>
      <c r="OWV27" s="263"/>
      <c r="OWW27" s="263"/>
      <c r="OWX27" s="263"/>
      <c r="OWY27" s="263"/>
      <c r="OWZ27" s="263"/>
      <c r="OXA27" s="263"/>
      <c r="OXB27" s="263"/>
      <c r="OXC27" s="263"/>
      <c r="OXD27" s="263"/>
      <c r="OXE27" s="263"/>
      <c r="OXF27" s="263"/>
      <c r="OXG27" s="263"/>
      <c r="OXH27" s="263"/>
      <c r="OXI27" s="263"/>
      <c r="OXJ27" s="263"/>
      <c r="OXK27" s="263"/>
      <c r="OXL27" s="263"/>
      <c r="OXM27" s="263"/>
      <c r="OXN27" s="263"/>
      <c r="OXO27" s="263"/>
      <c r="OXP27" s="263"/>
      <c r="OXQ27" s="263"/>
      <c r="OXR27" s="263"/>
      <c r="OXS27" s="263"/>
      <c r="OXT27" s="263"/>
      <c r="OXU27" s="263"/>
      <c r="OXV27" s="263"/>
      <c r="OXW27" s="263"/>
      <c r="OXX27" s="263"/>
      <c r="OXY27" s="263"/>
      <c r="OXZ27" s="263"/>
      <c r="OYA27" s="263"/>
      <c r="OYB27" s="263"/>
      <c r="OYC27" s="263"/>
      <c r="OYD27" s="263"/>
      <c r="OYE27" s="263"/>
      <c r="OYF27" s="263"/>
      <c r="OYG27" s="263"/>
      <c r="OYH27" s="263"/>
      <c r="OYI27" s="263"/>
      <c r="OYJ27" s="263"/>
      <c r="OYK27" s="263"/>
      <c r="OYL27" s="263"/>
      <c r="OYM27" s="263"/>
      <c r="OYN27" s="263"/>
      <c r="OYO27" s="263"/>
      <c r="OYP27" s="263"/>
      <c r="OYQ27" s="263"/>
      <c r="OYR27" s="263"/>
      <c r="OYS27" s="263"/>
      <c r="OYT27" s="263"/>
      <c r="OYU27" s="263"/>
      <c r="OYV27" s="263"/>
      <c r="OYW27" s="263"/>
      <c r="OYX27" s="263"/>
      <c r="OYY27" s="263"/>
      <c r="OYZ27" s="263"/>
      <c r="OZA27" s="263"/>
      <c r="OZB27" s="263"/>
      <c r="OZC27" s="263"/>
      <c r="OZD27" s="263"/>
      <c r="OZE27" s="263"/>
      <c r="OZF27" s="263"/>
      <c r="OZG27" s="263"/>
      <c r="OZH27" s="263"/>
      <c r="OZI27" s="263"/>
      <c r="OZJ27" s="263"/>
      <c r="OZK27" s="263"/>
      <c r="OZL27" s="263"/>
      <c r="OZM27" s="263"/>
      <c r="OZN27" s="263"/>
      <c r="OZO27" s="263"/>
      <c r="OZP27" s="263"/>
      <c r="OZQ27" s="263"/>
      <c r="OZR27" s="263"/>
      <c r="OZS27" s="263"/>
      <c r="OZT27" s="263"/>
      <c r="OZU27" s="263"/>
      <c r="OZV27" s="263"/>
      <c r="OZW27" s="263"/>
      <c r="OZX27" s="263"/>
      <c r="OZY27" s="263"/>
      <c r="OZZ27" s="263"/>
      <c r="PAA27" s="263"/>
      <c r="PAB27" s="263"/>
      <c r="PAC27" s="263"/>
      <c r="PAD27" s="263"/>
      <c r="PAE27" s="263"/>
      <c r="PAF27" s="263"/>
      <c r="PAG27" s="263"/>
      <c r="PAH27" s="263"/>
      <c r="PAI27" s="263"/>
      <c r="PAJ27" s="263"/>
      <c r="PAK27" s="263"/>
      <c r="PAL27" s="263"/>
      <c r="PAM27" s="263"/>
      <c r="PAN27" s="263"/>
      <c r="PAO27" s="263"/>
      <c r="PAP27" s="263"/>
      <c r="PAQ27" s="263"/>
      <c r="PAR27" s="263"/>
      <c r="PAS27" s="263"/>
      <c r="PAT27" s="263"/>
      <c r="PAU27" s="263"/>
      <c r="PAV27" s="263"/>
      <c r="PAW27" s="263"/>
      <c r="PAX27" s="263"/>
      <c r="PAY27" s="263"/>
      <c r="PAZ27" s="263"/>
      <c r="PBA27" s="263"/>
      <c r="PBB27" s="263"/>
      <c r="PBC27" s="263"/>
      <c r="PBD27" s="263"/>
      <c r="PBE27" s="263"/>
      <c r="PBF27" s="263"/>
      <c r="PBG27" s="263"/>
      <c r="PBH27" s="263"/>
      <c r="PBI27" s="263"/>
      <c r="PBJ27" s="263"/>
      <c r="PBK27" s="263"/>
      <c r="PBL27" s="263"/>
      <c r="PBM27" s="263"/>
      <c r="PBN27" s="263"/>
      <c r="PBO27" s="263"/>
      <c r="PBP27" s="263"/>
      <c r="PBQ27" s="263"/>
      <c r="PBR27" s="263"/>
      <c r="PBS27" s="263"/>
      <c r="PBT27" s="263"/>
      <c r="PBU27" s="263"/>
      <c r="PBV27" s="263"/>
      <c r="PBW27" s="263"/>
      <c r="PBX27" s="263"/>
      <c r="PBY27" s="263"/>
      <c r="PBZ27" s="263"/>
      <c r="PCA27" s="263"/>
      <c r="PCB27" s="263"/>
      <c r="PCC27" s="263"/>
      <c r="PCD27" s="263"/>
      <c r="PCE27" s="263"/>
      <c r="PCF27" s="263"/>
      <c r="PCG27" s="263"/>
      <c r="PCH27" s="263"/>
      <c r="PCI27" s="263"/>
      <c r="PCJ27" s="263"/>
      <c r="PCK27" s="263"/>
      <c r="PCL27" s="263"/>
      <c r="PCM27" s="263"/>
      <c r="PCN27" s="263"/>
      <c r="PCO27" s="263"/>
      <c r="PCP27" s="263"/>
      <c r="PCQ27" s="263"/>
      <c r="PCR27" s="263"/>
      <c r="PCS27" s="263"/>
      <c r="PCT27" s="263"/>
      <c r="PCU27" s="263"/>
      <c r="PCV27" s="263"/>
      <c r="PCW27" s="263"/>
      <c r="PCX27" s="263"/>
      <c r="PCY27" s="263"/>
      <c r="PCZ27" s="263"/>
      <c r="PDA27" s="263"/>
      <c r="PDB27" s="263"/>
      <c r="PDC27" s="263"/>
      <c r="PDD27" s="263"/>
      <c r="PDE27" s="263"/>
      <c r="PDF27" s="263"/>
      <c r="PDG27" s="263"/>
      <c r="PDH27" s="263"/>
      <c r="PDI27" s="263"/>
      <c r="PDJ27" s="263"/>
      <c r="PDK27" s="263"/>
      <c r="PDL27" s="263"/>
      <c r="PDM27" s="263"/>
      <c r="PDN27" s="263"/>
      <c r="PDO27" s="263"/>
      <c r="PDP27" s="263"/>
      <c r="PDQ27" s="263"/>
      <c r="PDR27" s="263"/>
      <c r="PDS27" s="263"/>
      <c r="PDT27" s="263"/>
      <c r="PDU27" s="263"/>
      <c r="PDV27" s="263"/>
      <c r="PDW27" s="263"/>
      <c r="PDX27" s="263"/>
      <c r="PDY27" s="263"/>
      <c r="PDZ27" s="263"/>
      <c r="PEA27" s="263"/>
      <c r="PEB27" s="263"/>
      <c r="PEC27" s="263"/>
      <c r="PED27" s="263"/>
      <c r="PEE27" s="263"/>
      <c r="PEF27" s="263"/>
      <c r="PEG27" s="263"/>
      <c r="PEH27" s="263"/>
      <c r="PEI27" s="263"/>
      <c r="PEJ27" s="263"/>
      <c r="PEK27" s="263"/>
      <c r="PEL27" s="263"/>
      <c r="PEM27" s="263"/>
      <c r="PEN27" s="263"/>
      <c r="PEO27" s="263"/>
      <c r="PEP27" s="263"/>
      <c r="PEQ27" s="263"/>
      <c r="PER27" s="263"/>
      <c r="PES27" s="263"/>
      <c r="PET27" s="263"/>
      <c r="PEU27" s="263"/>
      <c r="PEV27" s="263"/>
      <c r="PEW27" s="263"/>
      <c r="PEX27" s="263"/>
      <c r="PEY27" s="263"/>
      <c r="PEZ27" s="263"/>
      <c r="PFA27" s="263"/>
      <c r="PFB27" s="263"/>
      <c r="PFC27" s="263"/>
      <c r="PFD27" s="263"/>
      <c r="PFE27" s="263"/>
      <c r="PFF27" s="263"/>
      <c r="PFG27" s="263"/>
      <c r="PFH27" s="263"/>
      <c r="PFI27" s="263"/>
      <c r="PFJ27" s="263"/>
      <c r="PFK27" s="263"/>
      <c r="PFL27" s="263"/>
      <c r="PFM27" s="263"/>
      <c r="PFN27" s="263"/>
      <c r="PFO27" s="263"/>
      <c r="PFP27" s="263"/>
      <c r="PFQ27" s="263"/>
      <c r="PFR27" s="263"/>
      <c r="PFS27" s="263"/>
      <c r="PFT27" s="263"/>
      <c r="PFU27" s="263"/>
      <c r="PFV27" s="263"/>
      <c r="PFW27" s="263"/>
      <c r="PFX27" s="263"/>
      <c r="PFY27" s="263"/>
      <c r="PFZ27" s="263"/>
      <c r="PGA27" s="263"/>
      <c r="PGB27" s="263"/>
      <c r="PGC27" s="263"/>
      <c r="PGD27" s="263"/>
      <c r="PGE27" s="263"/>
      <c r="PGF27" s="263"/>
      <c r="PGG27" s="263"/>
      <c r="PGH27" s="263"/>
      <c r="PGI27" s="263"/>
      <c r="PGJ27" s="263"/>
      <c r="PGK27" s="263"/>
      <c r="PGL27" s="263"/>
      <c r="PGM27" s="263"/>
      <c r="PGN27" s="263"/>
      <c r="PGO27" s="263"/>
      <c r="PGP27" s="263"/>
      <c r="PGQ27" s="263"/>
      <c r="PGR27" s="263"/>
      <c r="PGS27" s="263"/>
      <c r="PGT27" s="263"/>
      <c r="PGU27" s="263"/>
      <c r="PGV27" s="263"/>
      <c r="PGW27" s="263"/>
      <c r="PGX27" s="263"/>
      <c r="PGY27" s="263"/>
      <c r="PGZ27" s="263"/>
      <c r="PHA27" s="263"/>
      <c r="PHB27" s="263"/>
      <c r="PHC27" s="263"/>
      <c r="PHD27" s="263"/>
      <c r="PHE27" s="263"/>
      <c r="PHF27" s="263"/>
      <c r="PHG27" s="263"/>
      <c r="PHH27" s="263"/>
      <c r="PHI27" s="263"/>
      <c r="PHJ27" s="263"/>
      <c r="PHK27" s="263"/>
      <c r="PHL27" s="263"/>
      <c r="PHM27" s="263"/>
      <c r="PHN27" s="263"/>
      <c r="PHO27" s="263"/>
      <c r="PHP27" s="263"/>
      <c r="PHQ27" s="263"/>
      <c r="PHR27" s="263"/>
      <c r="PHS27" s="263"/>
      <c r="PHT27" s="263"/>
      <c r="PHU27" s="263"/>
      <c r="PHV27" s="263"/>
      <c r="PHW27" s="263"/>
      <c r="PHX27" s="263"/>
      <c r="PHY27" s="263"/>
      <c r="PHZ27" s="263"/>
      <c r="PIA27" s="263"/>
      <c r="PIB27" s="263"/>
      <c r="PIC27" s="263"/>
      <c r="PID27" s="263"/>
      <c r="PIE27" s="263"/>
      <c r="PIF27" s="263"/>
      <c r="PIG27" s="263"/>
      <c r="PIH27" s="263"/>
      <c r="PII27" s="263"/>
      <c r="PIJ27" s="263"/>
      <c r="PIK27" s="263"/>
      <c r="PIL27" s="263"/>
      <c r="PIM27" s="263"/>
      <c r="PIN27" s="263"/>
      <c r="PIO27" s="263"/>
      <c r="PIP27" s="263"/>
      <c r="PIQ27" s="263"/>
      <c r="PIR27" s="263"/>
      <c r="PIS27" s="263"/>
      <c r="PIT27" s="263"/>
      <c r="PIU27" s="263"/>
      <c r="PIV27" s="263"/>
      <c r="PIW27" s="263"/>
      <c r="PIX27" s="263"/>
      <c r="PIY27" s="263"/>
      <c r="PIZ27" s="263"/>
      <c r="PJA27" s="263"/>
      <c r="PJB27" s="263"/>
      <c r="PJC27" s="263"/>
      <c r="PJD27" s="263"/>
      <c r="PJE27" s="263"/>
      <c r="PJF27" s="263"/>
      <c r="PJG27" s="263"/>
      <c r="PJH27" s="263"/>
      <c r="PJI27" s="263"/>
      <c r="PJJ27" s="263"/>
      <c r="PJK27" s="263"/>
      <c r="PJL27" s="263"/>
      <c r="PJM27" s="263"/>
      <c r="PJN27" s="263"/>
      <c r="PJO27" s="263"/>
      <c r="PJP27" s="263"/>
      <c r="PJQ27" s="263"/>
      <c r="PJR27" s="263"/>
      <c r="PJS27" s="263"/>
      <c r="PJT27" s="263"/>
      <c r="PJU27" s="263"/>
      <c r="PJV27" s="263"/>
      <c r="PJW27" s="263"/>
      <c r="PJX27" s="263"/>
      <c r="PJY27" s="263"/>
      <c r="PJZ27" s="263"/>
      <c r="PKA27" s="263"/>
      <c r="PKB27" s="263"/>
      <c r="PKC27" s="263"/>
      <c r="PKD27" s="263"/>
      <c r="PKE27" s="263"/>
      <c r="PKF27" s="263"/>
      <c r="PKG27" s="263"/>
      <c r="PKH27" s="263"/>
      <c r="PKI27" s="263"/>
      <c r="PKJ27" s="263"/>
      <c r="PKK27" s="263"/>
      <c r="PKL27" s="263"/>
      <c r="PKM27" s="263"/>
      <c r="PKN27" s="263"/>
      <c r="PKO27" s="263"/>
      <c r="PKP27" s="263"/>
      <c r="PKQ27" s="263"/>
      <c r="PKR27" s="263"/>
      <c r="PKS27" s="263"/>
      <c r="PKT27" s="263"/>
      <c r="PKU27" s="263"/>
      <c r="PKV27" s="263"/>
      <c r="PKW27" s="263"/>
      <c r="PKX27" s="263"/>
      <c r="PKY27" s="263"/>
      <c r="PKZ27" s="263"/>
      <c r="PLA27" s="263"/>
      <c r="PLB27" s="263"/>
      <c r="PLC27" s="263"/>
      <c r="PLD27" s="263"/>
      <c r="PLE27" s="263"/>
      <c r="PLF27" s="263"/>
      <c r="PLG27" s="263"/>
      <c r="PLH27" s="263"/>
      <c r="PLI27" s="263"/>
      <c r="PLJ27" s="263"/>
      <c r="PLK27" s="263"/>
      <c r="PLL27" s="263"/>
      <c r="PLM27" s="263"/>
      <c r="PLN27" s="263"/>
      <c r="PLO27" s="263"/>
      <c r="PLP27" s="263"/>
      <c r="PLQ27" s="263"/>
      <c r="PLR27" s="263"/>
      <c r="PLS27" s="263"/>
      <c r="PLT27" s="263"/>
      <c r="PLU27" s="263"/>
      <c r="PLV27" s="263"/>
      <c r="PLW27" s="263"/>
      <c r="PLX27" s="263"/>
      <c r="PLY27" s="263"/>
      <c r="PLZ27" s="263"/>
      <c r="PMA27" s="263"/>
      <c r="PMB27" s="263"/>
      <c r="PMC27" s="263"/>
      <c r="PMD27" s="263"/>
      <c r="PME27" s="263"/>
      <c r="PMF27" s="263"/>
      <c r="PMG27" s="263"/>
      <c r="PMH27" s="263"/>
      <c r="PMI27" s="263"/>
      <c r="PMJ27" s="263"/>
      <c r="PMK27" s="263"/>
      <c r="PML27" s="263"/>
      <c r="PMM27" s="263"/>
      <c r="PMN27" s="263"/>
      <c r="PMO27" s="263"/>
      <c r="PMP27" s="263"/>
      <c r="PMQ27" s="263"/>
      <c r="PMR27" s="263"/>
      <c r="PMS27" s="263"/>
      <c r="PMT27" s="263"/>
      <c r="PMU27" s="263"/>
      <c r="PMV27" s="263"/>
      <c r="PMW27" s="263"/>
      <c r="PMX27" s="263"/>
      <c r="PMY27" s="263"/>
      <c r="PMZ27" s="263"/>
      <c r="PNA27" s="263"/>
      <c r="PNB27" s="263"/>
      <c r="PNC27" s="263"/>
      <c r="PND27" s="263"/>
      <c r="PNE27" s="263"/>
      <c r="PNF27" s="263"/>
      <c r="PNG27" s="263"/>
      <c r="PNH27" s="263"/>
      <c r="PNI27" s="263"/>
      <c r="PNJ27" s="263"/>
      <c r="PNK27" s="263"/>
      <c r="PNL27" s="263"/>
      <c r="PNM27" s="263"/>
      <c r="PNN27" s="263"/>
      <c r="PNO27" s="263"/>
      <c r="PNP27" s="263"/>
      <c r="PNQ27" s="263"/>
      <c r="PNR27" s="263"/>
      <c r="PNS27" s="263"/>
      <c r="PNT27" s="263"/>
      <c r="PNU27" s="263"/>
      <c r="PNV27" s="263"/>
      <c r="PNW27" s="263"/>
      <c r="PNX27" s="263"/>
      <c r="PNY27" s="263"/>
      <c r="PNZ27" s="263"/>
      <c r="POA27" s="263"/>
      <c r="POB27" s="263"/>
      <c r="POC27" s="263"/>
      <c r="POD27" s="263"/>
      <c r="POE27" s="263"/>
      <c r="POF27" s="263"/>
      <c r="POG27" s="263"/>
      <c r="POH27" s="263"/>
      <c r="POI27" s="263"/>
      <c r="POJ27" s="263"/>
      <c r="POK27" s="263"/>
      <c r="POL27" s="263"/>
      <c r="POM27" s="263"/>
      <c r="PON27" s="263"/>
      <c r="POO27" s="263"/>
      <c r="POP27" s="263"/>
      <c r="POQ27" s="263"/>
      <c r="POR27" s="263"/>
      <c r="POS27" s="263"/>
      <c r="POT27" s="263"/>
      <c r="POU27" s="263"/>
      <c r="POV27" s="263"/>
      <c r="POW27" s="263"/>
      <c r="POX27" s="263"/>
      <c r="POY27" s="263"/>
      <c r="POZ27" s="263"/>
      <c r="PPA27" s="263"/>
      <c r="PPB27" s="263"/>
      <c r="PPC27" s="263"/>
      <c r="PPD27" s="263"/>
      <c r="PPE27" s="263"/>
      <c r="PPF27" s="263"/>
      <c r="PPG27" s="263"/>
      <c r="PPH27" s="263"/>
      <c r="PPI27" s="263"/>
      <c r="PPJ27" s="263"/>
      <c r="PPK27" s="263"/>
      <c r="PPL27" s="263"/>
      <c r="PPM27" s="263"/>
      <c r="PPN27" s="263"/>
      <c r="PPO27" s="263"/>
      <c r="PPP27" s="263"/>
      <c r="PPQ27" s="263"/>
      <c r="PPR27" s="263"/>
      <c r="PPS27" s="263"/>
      <c r="PPT27" s="263"/>
      <c r="PPU27" s="263"/>
      <c r="PPV27" s="263"/>
      <c r="PPW27" s="263"/>
      <c r="PPX27" s="263"/>
      <c r="PPY27" s="263"/>
      <c r="PPZ27" s="263"/>
      <c r="PQA27" s="263"/>
      <c r="PQB27" s="263"/>
      <c r="PQC27" s="263"/>
      <c r="PQD27" s="263"/>
      <c r="PQE27" s="263"/>
      <c r="PQF27" s="263"/>
      <c r="PQG27" s="263"/>
      <c r="PQH27" s="263"/>
      <c r="PQI27" s="263"/>
      <c r="PQJ27" s="263"/>
      <c r="PQK27" s="263"/>
      <c r="PQL27" s="263"/>
      <c r="PQM27" s="263"/>
      <c r="PQN27" s="263"/>
      <c r="PQO27" s="263"/>
      <c r="PQP27" s="263"/>
      <c r="PQQ27" s="263"/>
      <c r="PQR27" s="263"/>
      <c r="PQS27" s="263"/>
      <c r="PQT27" s="263"/>
      <c r="PQU27" s="263"/>
      <c r="PQV27" s="263"/>
      <c r="PQW27" s="263"/>
      <c r="PQX27" s="263"/>
      <c r="PQY27" s="263"/>
      <c r="PQZ27" s="263"/>
      <c r="PRA27" s="263"/>
      <c r="PRB27" s="263"/>
      <c r="PRC27" s="263"/>
      <c r="PRD27" s="263"/>
      <c r="PRE27" s="263"/>
      <c r="PRF27" s="263"/>
      <c r="PRG27" s="263"/>
      <c r="PRH27" s="263"/>
      <c r="PRI27" s="263"/>
      <c r="PRJ27" s="263"/>
      <c r="PRK27" s="263"/>
      <c r="PRL27" s="263"/>
      <c r="PRM27" s="263"/>
      <c r="PRN27" s="263"/>
      <c r="PRO27" s="263"/>
      <c r="PRP27" s="263"/>
      <c r="PRQ27" s="263"/>
      <c r="PRR27" s="263"/>
      <c r="PRS27" s="263"/>
      <c r="PRT27" s="263"/>
      <c r="PRU27" s="263"/>
      <c r="PRV27" s="263"/>
      <c r="PRW27" s="263"/>
      <c r="PRX27" s="263"/>
      <c r="PRY27" s="263"/>
      <c r="PRZ27" s="263"/>
      <c r="PSA27" s="263"/>
      <c r="PSB27" s="263"/>
      <c r="PSC27" s="263"/>
      <c r="PSD27" s="263"/>
      <c r="PSE27" s="263"/>
      <c r="PSF27" s="263"/>
      <c r="PSG27" s="263"/>
      <c r="PSH27" s="263"/>
      <c r="PSI27" s="263"/>
      <c r="PSJ27" s="263"/>
      <c r="PSK27" s="263"/>
      <c r="PSL27" s="263"/>
      <c r="PSM27" s="263"/>
      <c r="PSN27" s="263"/>
      <c r="PSO27" s="263"/>
      <c r="PSP27" s="263"/>
      <c r="PSQ27" s="263"/>
      <c r="PSR27" s="263"/>
      <c r="PSS27" s="263"/>
      <c r="PST27" s="263"/>
      <c r="PSU27" s="263"/>
      <c r="PSV27" s="263"/>
      <c r="PSW27" s="263"/>
      <c r="PSX27" s="263"/>
      <c r="PSY27" s="263"/>
      <c r="PSZ27" s="263"/>
      <c r="PTA27" s="263"/>
      <c r="PTB27" s="263"/>
      <c r="PTC27" s="263"/>
      <c r="PTD27" s="263"/>
      <c r="PTE27" s="263"/>
      <c r="PTF27" s="263"/>
      <c r="PTG27" s="263"/>
      <c r="PTH27" s="263"/>
      <c r="PTI27" s="263"/>
      <c r="PTJ27" s="263"/>
      <c r="PTK27" s="263"/>
      <c r="PTL27" s="263"/>
      <c r="PTM27" s="263"/>
      <c r="PTN27" s="263"/>
      <c r="PTO27" s="263"/>
      <c r="PTP27" s="263"/>
      <c r="PTQ27" s="263"/>
      <c r="PTR27" s="263"/>
      <c r="PTS27" s="263"/>
      <c r="PTT27" s="263"/>
      <c r="PTU27" s="263"/>
      <c r="PTV27" s="263"/>
      <c r="PTW27" s="263"/>
      <c r="PTX27" s="263"/>
      <c r="PTY27" s="263"/>
      <c r="PTZ27" s="263"/>
      <c r="PUA27" s="263"/>
      <c r="PUB27" s="263"/>
      <c r="PUC27" s="263"/>
      <c r="PUD27" s="263"/>
      <c r="PUE27" s="263"/>
      <c r="PUF27" s="263"/>
      <c r="PUG27" s="263"/>
      <c r="PUH27" s="263"/>
      <c r="PUI27" s="263"/>
      <c r="PUJ27" s="263"/>
      <c r="PUK27" s="263"/>
      <c r="PUL27" s="263"/>
      <c r="PUM27" s="263"/>
      <c r="PUN27" s="263"/>
      <c r="PUO27" s="263"/>
      <c r="PUP27" s="263"/>
      <c r="PUQ27" s="263"/>
      <c r="PUR27" s="263"/>
      <c r="PUS27" s="263"/>
      <c r="PUT27" s="263"/>
      <c r="PUU27" s="263"/>
      <c r="PUV27" s="263"/>
      <c r="PUW27" s="263"/>
      <c r="PUX27" s="263"/>
      <c r="PUY27" s="263"/>
      <c r="PUZ27" s="263"/>
      <c r="PVA27" s="263"/>
      <c r="PVB27" s="263"/>
      <c r="PVC27" s="263"/>
      <c r="PVD27" s="263"/>
      <c r="PVE27" s="263"/>
      <c r="PVF27" s="263"/>
      <c r="PVG27" s="263"/>
      <c r="PVH27" s="263"/>
      <c r="PVI27" s="263"/>
      <c r="PVJ27" s="263"/>
      <c r="PVK27" s="263"/>
      <c r="PVL27" s="263"/>
      <c r="PVM27" s="263"/>
      <c r="PVN27" s="263"/>
      <c r="PVO27" s="263"/>
      <c r="PVP27" s="263"/>
      <c r="PVQ27" s="263"/>
      <c r="PVR27" s="263"/>
      <c r="PVS27" s="263"/>
      <c r="PVT27" s="263"/>
      <c r="PVU27" s="263"/>
      <c r="PVV27" s="263"/>
      <c r="PVW27" s="263"/>
      <c r="PVX27" s="263"/>
      <c r="PVY27" s="263"/>
      <c r="PVZ27" s="263"/>
      <c r="PWA27" s="263"/>
      <c r="PWB27" s="263"/>
      <c r="PWC27" s="263"/>
      <c r="PWD27" s="263"/>
      <c r="PWE27" s="263"/>
      <c r="PWF27" s="263"/>
      <c r="PWG27" s="263"/>
      <c r="PWH27" s="263"/>
      <c r="PWI27" s="263"/>
      <c r="PWJ27" s="263"/>
      <c r="PWK27" s="263"/>
      <c r="PWL27" s="263"/>
      <c r="PWM27" s="263"/>
      <c r="PWN27" s="263"/>
      <c r="PWO27" s="263"/>
      <c r="PWP27" s="263"/>
      <c r="PWQ27" s="263"/>
      <c r="PWR27" s="263"/>
      <c r="PWS27" s="263"/>
      <c r="PWT27" s="263"/>
      <c r="PWU27" s="263"/>
      <c r="PWV27" s="263"/>
      <c r="PWW27" s="263"/>
      <c r="PWX27" s="263"/>
      <c r="PWY27" s="263"/>
      <c r="PWZ27" s="263"/>
      <c r="PXA27" s="263"/>
      <c r="PXB27" s="263"/>
      <c r="PXC27" s="263"/>
      <c r="PXD27" s="263"/>
      <c r="PXE27" s="263"/>
      <c r="PXF27" s="263"/>
      <c r="PXG27" s="263"/>
      <c r="PXH27" s="263"/>
      <c r="PXI27" s="263"/>
      <c r="PXJ27" s="263"/>
      <c r="PXK27" s="263"/>
      <c r="PXL27" s="263"/>
      <c r="PXM27" s="263"/>
      <c r="PXN27" s="263"/>
      <c r="PXO27" s="263"/>
      <c r="PXP27" s="263"/>
      <c r="PXQ27" s="263"/>
      <c r="PXR27" s="263"/>
      <c r="PXS27" s="263"/>
      <c r="PXT27" s="263"/>
      <c r="PXU27" s="263"/>
      <c r="PXV27" s="263"/>
      <c r="PXW27" s="263"/>
      <c r="PXX27" s="263"/>
      <c r="PXY27" s="263"/>
      <c r="PXZ27" s="263"/>
      <c r="PYA27" s="263"/>
      <c r="PYB27" s="263"/>
      <c r="PYC27" s="263"/>
      <c r="PYD27" s="263"/>
      <c r="PYE27" s="263"/>
      <c r="PYF27" s="263"/>
      <c r="PYG27" s="263"/>
      <c r="PYH27" s="263"/>
      <c r="PYI27" s="263"/>
      <c r="PYJ27" s="263"/>
      <c r="PYK27" s="263"/>
      <c r="PYL27" s="263"/>
      <c r="PYM27" s="263"/>
      <c r="PYN27" s="263"/>
      <c r="PYO27" s="263"/>
      <c r="PYP27" s="263"/>
      <c r="PYQ27" s="263"/>
      <c r="PYR27" s="263"/>
      <c r="PYS27" s="263"/>
      <c r="PYT27" s="263"/>
      <c r="PYU27" s="263"/>
      <c r="PYV27" s="263"/>
      <c r="PYW27" s="263"/>
      <c r="PYX27" s="263"/>
      <c r="PYY27" s="263"/>
      <c r="PYZ27" s="263"/>
      <c r="PZA27" s="263"/>
      <c r="PZB27" s="263"/>
      <c r="PZC27" s="263"/>
      <c r="PZD27" s="263"/>
      <c r="PZE27" s="263"/>
      <c r="PZF27" s="263"/>
      <c r="PZG27" s="263"/>
      <c r="PZH27" s="263"/>
      <c r="PZI27" s="263"/>
      <c r="PZJ27" s="263"/>
      <c r="PZK27" s="263"/>
      <c r="PZL27" s="263"/>
      <c r="PZM27" s="263"/>
      <c r="PZN27" s="263"/>
      <c r="PZO27" s="263"/>
      <c r="PZP27" s="263"/>
      <c r="PZQ27" s="263"/>
      <c r="PZR27" s="263"/>
      <c r="PZS27" s="263"/>
      <c r="PZT27" s="263"/>
      <c r="PZU27" s="263"/>
      <c r="PZV27" s="263"/>
      <c r="PZW27" s="263"/>
      <c r="PZX27" s="263"/>
      <c r="PZY27" s="263"/>
      <c r="PZZ27" s="263"/>
      <c r="QAA27" s="263"/>
      <c r="QAB27" s="263"/>
      <c r="QAC27" s="263"/>
      <c r="QAD27" s="263"/>
      <c r="QAE27" s="263"/>
      <c r="QAF27" s="263"/>
      <c r="QAG27" s="263"/>
      <c r="QAH27" s="263"/>
      <c r="QAI27" s="263"/>
      <c r="QAJ27" s="263"/>
      <c r="QAK27" s="263"/>
      <c r="QAL27" s="263"/>
      <c r="QAM27" s="263"/>
      <c r="QAN27" s="263"/>
      <c r="QAO27" s="263"/>
      <c r="QAP27" s="263"/>
      <c r="QAQ27" s="263"/>
      <c r="QAR27" s="263"/>
      <c r="QAS27" s="263"/>
      <c r="QAT27" s="263"/>
      <c r="QAU27" s="263"/>
      <c r="QAV27" s="263"/>
      <c r="QAW27" s="263"/>
      <c r="QAX27" s="263"/>
      <c r="QAY27" s="263"/>
      <c r="QAZ27" s="263"/>
      <c r="QBA27" s="263"/>
      <c r="QBB27" s="263"/>
      <c r="QBC27" s="263"/>
      <c r="QBD27" s="263"/>
      <c r="QBE27" s="263"/>
      <c r="QBF27" s="263"/>
      <c r="QBG27" s="263"/>
      <c r="QBH27" s="263"/>
      <c r="QBI27" s="263"/>
      <c r="QBJ27" s="263"/>
      <c r="QBK27" s="263"/>
      <c r="QBL27" s="263"/>
      <c r="QBM27" s="263"/>
      <c r="QBN27" s="263"/>
      <c r="QBO27" s="263"/>
      <c r="QBP27" s="263"/>
      <c r="QBQ27" s="263"/>
      <c r="QBR27" s="263"/>
      <c r="QBS27" s="263"/>
      <c r="QBT27" s="263"/>
      <c r="QBU27" s="263"/>
      <c r="QBV27" s="263"/>
      <c r="QBW27" s="263"/>
      <c r="QBX27" s="263"/>
      <c r="QBY27" s="263"/>
      <c r="QBZ27" s="263"/>
      <c r="QCA27" s="263"/>
      <c r="QCB27" s="263"/>
      <c r="QCC27" s="263"/>
      <c r="QCD27" s="263"/>
      <c r="QCE27" s="263"/>
      <c r="QCF27" s="263"/>
      <c r="QCG27" s="263"/>
      <c r="QCH27" s="263"/>
      <c r="QCI27" s="263"/>
      <c r="QCJ27" s="263"/>
      <c r="QCK27" s="263"/>
      <c r="QCL27" s="263"/>
      <c r="QCM27" s="263"/>
      <c r="QCN27" s="263"/>
      <c r="QCO27" s="263"/>
      <c r="QCP27" s="263"/>
      <c r="QCQ27" s="263"/>
      <c r="QCR27" s="263"/>
      <c r="QCS27" s="263"/>
      <c r="QCT27" s="263"/>
      <c r="QCU27" s="263"/>
      <c r="QCV27" s="263"/>
      <c r="QCW27" s="263"/>
      <c r="QCX27" s="263"/>
      <c r="QCY27" s="263"/>
      <c r="QCZ27" s="263"/>
      <c r="QDA27" s="263"/>
      <c r="QDB27" s="263"/>
      <c r="QDC27" s="263"/>
      <c r="QDD27" s="263"/>
      <c r="QDE27" s="263"/>
      <c r="QDF27" s="263"/>
      <c r="QDG27" s="263"/>
      <c r="QDH27" s="263"/>
      <c r="QDI27" s="263"/>
      <c r="QDJ27" s="263"/>
      <c r="QDK27" s="263"/>
      <c r="QDL27" s="263"/>
      <c r="QDM27" s="263"/>
      <c r="QDN27" s="263"/>
      <c r="QDO27" s="263"/>
      <c r="QDP27" s="263"/>
      <c r="QDQ27" s="263"/>
      <c r="QDR27" s="263"/>
      <c r="QDS27" s="263"/>
      <c r="QDT27" s="263"/>
      <c r="QDU27" s="263"/>
      <c r="QDV27" s="263"/>
      <c r="QDW27" s="263"/>
      <c r="QDX27" s="263"/>
      <c r="QDY27" s="263"/>
      <c r="QDZ27" s="263"/>
      <c r="QEA27" s="263"/>
      <c r="QEB27" s="263"/>
      <c r="QEC27" s="263"/>
      <c r="QED27" s="263"/>
      <c r="QEE27" s="263"/>
      <c r="QEF27" s="263"/>
      <c r="QEG27" s="263"/>
      <c r="QEH27" s="263"/>
      <c r="QEI27" s="263"/>
      <c r="QEJ27" s="263"/>
      <c r="QEK27" s="263"/>
      <c r="QEL27" s="263"/>
      <c r="QEM27" s="263"/>
      <c r="QEN27" s="263"/>
      <c r="QEO27" s="263"/>
      <c r="QEP27" s="263"/>
      <c r="QEQ27" s="263"/>
      <c r="QER27" s="263"/>
      <c r="QES27" s="263"/>
      <c r="QET27" s="263"/>
      <c r="QEU27" s="263"/>
      <c r="QEV27" s="263"/>
      <c r="QEW27" s="263"/>
      <c r="QEX27" s="263"/>
      <c r="QEY27" s="263"/>
      <c r="QEZ27" s="263"/>
      <c r="QFA27" s="263"/>
      <c r="QFB27" s="263"/>
      <c r="QFC27" s="263"/>
      <c r="QFD27" s="263"/>
      <c r="QFE27" s="263"/>
      <c r="QFF27" s="263"/>
      <c r="QFG27" s="263"/>
      <c r="QFH27" s="263"/>
      <c r="QFI27" s="263"/>
      <c r="QFJ27" s="263"/>
      <c r="QFK27" s="263"/>
      <c r="QFL27" s="263"/>
      <c r="QFM27" s="263"/>
      <c r="QFN27" s="263"/>
      <c r="QFO27" s="263"/>
      <c r="QFP27" s="263"/>
      <c r="QFQ27" s="263"/>
      <c r="QFR27" s="263"/>
      <c r="QFS27" s="263"/>
      <c r="QFT27" s="263"/>
      <c r="QFU27" s="263"/>
      <c r="QFV27" s="263"/>
      <c r="QFW27" s="263"/>
      <c r="QFX27" s="263"/>
      <c r="QFY27" s="263"/>
      <c r="QFZ27" s="263"/>
      <c r="QGA27" s="263"/>
      <c r="QGB27" s="263"/>
      <c r="QGC27" s="263"/>
      <c r="QGD27" s="263"/>
      <c r="QGE27" s="263"/>
      <c r="QGF27" s="263"/>
      <c r="QGG27" s="263"/>
      <c r="QGH27" s="263"/>
      <c r="QGI27" s="263"/>
      <c r="QGJ27" s="263"/>
      <c r="QGK27" s="263"/>
      <c r="QGL27" s="263"/>
      <c r="QGM27" s="263"/>
      <c r="QGN27" s="263"/>
      <c r="QGO27" s="263"/>
      <c r="QGP27" s="263"/>
      <c r="QGQ27" s="263"/>
      <c r="QGR27" s="263"/>
      <c r="QGS27" s="263"/>
      <c r="QGT27" s="263"/>
      <c r="QGU27" s="263"/>
      <c r="QGV27" s="263"/>
      <c r="QGW27" s="263"/>
      <c r="QGX27" s="263"/>
      <c r="QGY27" s="263"/>
      <c r="QGZ27" s="263"/>
      <c r="QHA27" s="263"/>
      <c r="QHB27" s="263"/>
      <c r="QHC27" s="263"/>
      <c r="QHD27" s="263"/>
      <c r="QHE27" s="263"/>
      <c r="QHF27" s="263"/>
      <c r="QHG27" s="263"/>
      <c r="QHH27" s="263"/>
      <c r="QHI27" s="263"/>
      <c r="QHJ27" s="263"/>
      <c r="QHK27" s="263"/>
      <c r="QHL27" s="263"/>
      <c r="QHM27" s="263"/>
      <c r="QHN27" s="263"/>
      <c r="QHO27" s="263"/>
      <c r="QHP27" s="263"/>
      <c r="QHQ27" s="263"/>
      <c r="QHR27" s="263"/>
      <c r="QHS27" s="263"/>
      <c r="QHT27" s="263"/>
      <c r="QHU27" s="263"/>
      <c r="QHV27" s="263"/>
      <c r="QHW27" s="263"/>
      <c r="QHX27" s="263"/>
      <c r="QHY27" s="263"/>
      <c r="QHZ27" s="263"/>
      <c r="QIA27" s="263"/>
      <c r="QIB27" s="263"/>
      <c r="QIC27" s="263"/>
      <c r="QID27" s="263"/>
      <c r="QIE27" s="263"/>
      <c r="QIF27" s="263"/>
      <c r="QIG27" s="263"/>
      <c r="QIH27" s="263"/>
      <c r="QII27" s="263"/>
      <c r="QIJ27" s="263"/>
      <c r="QIK27" s="263"/>
      <c r="QIL27" s="263"/>
      <c r="QIM27" s="263"/>
      <c r="QIN27" s="263"/>
      <c r="QIO27" s="263"/>
      <c r="QIP27" s="263"/>
      <c r="QIQ27" s="263"/>
      <c r="QIR27" s="263"/>
      <c r="QIS27" s="263"/>
      <c r="QIT27" s="263"/>
      <c r="QIU27" s="263"/>
      <c r="QIV27" s="263"/>
      <c r="QIW27" s="263"/>
      <c r="QIX27" s="263"/>
      <c r="QIY27" s="263"/>
      <c r="QIZ27" s="263"/>
      <c r="QJA27" s="263"/>
      <c r="QJB27" s="263"/>
      <c r="QJC27" s="263"/>
      <c r="QJD27" s="263"/>
      <c r="QJE27" s="263"/>
      <c r="QJF27" s="263"/>
      <c r="QJG27" s="263"/>
      <c r="QJH27" s="263"/>
      <c r="QJI27" s="263"/>
      <c r="QJJ27" s="263"/>
      <c r="QJK27" s="263"/>
      <c r="QJL27" s="263"/>
      <c r="QJM27" s="263"/>
      <c r="QJN27" s="263"/>
      <c r="QJO27" s="263"/>
      <c r="QJP27" s="263"/>
      <c r="QJQ27" s="263"/>
      <c r="QJR27" s="263"/>
      <c r="QJS27" s="263"/>
      <c r="QJT27" s="263"/>
      <c r="QJU27" s="263"/>
      <c r="QJV27" s="263"/>
      <c r="QJW27" s="263"/>
      <c r="QJX27" s="263"/>
      <c r="QJY27" s="263"/>
      <c r="QJZ27" s="263"/>
      <c r="QKA27" s="263"/>
      <c r="QKB27" s="263"/>
      <c r="QKC27" s="263"/>
      <c r="QKD27" s="263"/>
      <c r="QKE27" s="263"/>
      <c r="QKF27" s="263"/>
      <c r="QKG27" s="263"/>
      <c r="QKH27" s="263"/>
      <c r="QKI27" s="263"/>
      <c r="QKJ27" s="263"/>
      <c r="QKK27" s="263"/>
      <c r="QKL27" s="263"/>
      <c r="QKM27" s="263"/>
      <c r="QKN27" s="263"/>
      <c r="QKO27" s="263"/>
      <c r="QKP27" s="263"/>
      <c r="QKQ27" s="263"/>
      <c r="QKR27" s="263"/>
      <c r="QKS27" s="263"/>
      <c r="QKT27" s="263"/>
      <c r="QKU27" s="263"/>
      <c r="QKV27" s="263"/>
      <c r="QKW27" s="263"/>
      <c r="QKX27" s="263"/>
      <c r="QKY27" s="263"/>
      <c r="QKZ27" s="263"/>
      <c r="QLA27" s="263"/>
      <c r="QLB27" s="263"/>
      <c r="QLC27" s="263"/>
      <c r="QLD27" s="263"/>
      <c r="QLE27" s="263"/>
      <c r="QLF27" s="263"/>
      <c r="QLG27" s="263"/>
      <c r="QLH27" s="263"/>
      <c r="QLI27" s="263"/>
      <c r="QLJ27" s="263"/>
      <c r="QLK27" s="263"/>
      <c r="QLL27" s="263"/>
      <c r="QLM27" s="263"/>
      <c r="QLN27" s="263"/>
      <c r="QLO27" s="263"/>
      <c r="QLP27" s="263"/>
      <c r="QLQ27" s="263"/>
      <c r="QLR27" s="263"/>
      <c r="QLS27" s="263"/>
      <c r="QLT27" s="263"/>
      <c r="QLU27" s="263"/>
      <c r="QLV27" s="263"/>
      <c r="QLW27" s="263"/>
      <c r="QLX27" s="263"/>
      <c r="QLY27" s="263"/>
      <c r="QLZ27" s="263"/>
      <c r="QMA27" s="263"/>
      <c r="QMB27" s="263"/>
      <c r="QMC27" s="263"/>
      <c r="QMD27" s="263"/>
      <c r="QME27" s="263"/>
      <c r="QMF27" s="263"/>
      <c r="QMG27" s="263"/>
      <c r="QMH27" s="263"/>
      <c r="QMI27" s="263"/>
      <c r="QMJ27" s="263"/>
      <c r="QMK27" s="263"/>
      <c r="QML27" s="263"/>
      <c r="QMM27" s="263"/>
      <c r="QMN27" s="263"/>
      <c r="QMO27" s="263"/>
      <c r="QMP27" s="263"/>
      <c r="QMQ27" s="263"/>
      <c r="QMR27" s="263"/>
      <c r="QMS27" s="263"/>
      <c r="QMT27" s="263"/>
      <c r="QMU27" s="263"/>
      <c r="QMV27" s="263"/>
      <c r="QMW27" s="263"/>
      <c r="QMX27" s="263"/>
      <c r="QMY27" s="263"/>
      <c r="QMZ27" s="263"/>
      <c r="QNA27" s="263"/>
      <c r="QNB27" s="263"/>
      <c r="QNC27" s="263"/>
      <c r="QND27" s="263"/>
      <c r="QNE27" s="263"/>
      <c r="QNF27" s="263"/>
      <c r="QNG27" s="263"/>
      <c r="QNH27" s="263"/>
      <c r="QNI27" s="263"/>
      <c r="QNJ27" s="263"/>
      <c r="QNK27" s="263"/>
      <c r="QNL27" s="263"/>
      <c r="QNM27" s="263"/>
      <c r="QNN27" s="263"/>
      <c r="QNO27" s="263"/>
      <c r="QNP27" s="263"/>
      <c r="QNQ27" s="263"/>
      <c r="QNR27" s="263"/>
      <c r="QNS27" s="263"/>
      <c r="QNT27" s="263"/>
      <c r="QNU27" s="263"/>
      <c r="QNV27" s="263"/>
      <c r="QNW27" s="263"/>
      <c r="QNX27" s="263"/>
      <c r="QNY27" s="263"/>
      <c r="QNZ27" s="263"/>
      <c r="QOA27" s="263"/>
      <c r="QOB27" s="263"/>
      <c r="QOC27" s="263"/>
      <c r="QOD27" s="263"/>
      <c r="QOE27" s="263"/>
      <c r="QOF27" s="263"/>
      <c r="QOG27" s="263"/>
      <c r="QOH27" s="263"/>
      <c r="QOI27" s="263"/>
      <c r="QOJ27" s="263"/>
      <c r="QOK27" s="263"/>
      <c r="QOL27" s="263"/>
      <c r="QOM27" s="263"/>
      <c r="QON27" s="263"/>
      <c r="QOO27" s="263"/>
      <c r="QOP27" s="263"/>
      <c r="QOQ27" s="263"/>
      <c r="QOR27" s="263"/>
      <c r="QOS27" s="263"/>
      <c r="QOT27" s="263"/>
      <c r="QOU27" s="263"/>
      <c r="QOV27" s="263"/>
      <c r="QOW27" s="263"/>
      <c r="QOX27" s="263"/>
      <c r="QOY27" s="263"/>
      <c r="QOZ27" s="263"/>
      <c r="QPA27" s="263"/>
      <c r="QPB27" s="263"/>
      <c r="QPC27" s="263"/>
      <c r="QPD27" s="263"/>
      <c r="QPE27" s="263"/>
      <c r="QPF27" s="263"/>
      <c r="QPG27" s="263"/>
      <c r="QPH27" s="263"/>
      <c r="QPI27" s="263"/>
      <c r="QPJ27" s="263"/>
      <c r="QPK27" s="263"/>
      <c r="QPL27" s="263"/>
      <c r="QPM27" s="263"/>
      <c r="QPN27" s="263"/>
      <c r="QPO27" s="263"/>
      <c r="QPP27" s="263"/>
      <c r="QPQ27" s="263"/>
      <c r="QPR27" s="263"/>
      <c r="QPS27" s="263"/>
      <c r="QPT27" s="263"/>
      <c r="QPU27" s="263"/>
      <c r="QPV27" s="263"/>
      <c r="QPW27" s="263"/>
      <c r="QPX27" s="263"/>
      <c r="QPY27" s="263"/>
      <c r="QPZ27" s="263"/>
      <c r="QQA27" s="263"/>
      <c r="QQB27" s="263"/>
      <c r="QQC27" s="263"/>
      <c r="QQD27" s="263"/>
      <c r="QQE27" s="263"/>
      <c r="QQF27" s="263"/>
      <c r="QQG27" s="263"/>
      <c r="QQH27" s="263"/>
      <c r="QQI27" s="263"/>
      <c r="QQJ27" s="263"/>
      <c r="QQK27" s="263"/>
      <c r="QQL27" s="263"/>
      <c r="QQM27" s="263"/>
      <c r="QQN27" s="263"/>
      <c r="QQO27" s="263"/>
      <c r="QQP27" s="263"/>
      <c r="QQQ27" s="263"/>
      <c r="QQR27" s="263"/>
      <c r="QQS27" s="263"/>
      <c r="QQT27" s="263"/>
      <c r="QQU27" s="263"/>
      <c r="QQV27" s="263"/>
      <c r="QQW27" s="263"/>
      <c r="QQX27" s="263"/>
      <c r="QQY27" s="263"/>
      <c r="QQZ27" s="263"/>
      <c r="QRA27" s="263"/>
      <c r="QRB27" s="263"/>
      <c r="QRC27" s="263"/>
      <c r="QRD27" s="263"/>
      <c r="QRE27" s="263"/>
      <c r="QRF27" s="263"/>
      <c r="QRG27" s="263"/>
      <c r="QRH27" s="263"/>
      <c r="QRI27" s="263"/>
      <c r="QRJ27" s="263"/>
      <c r="QRK27" s="263"/>
      <c r="QRL27" s="263"/>
      <c r="QRM27" s="263"/>
      <c r="QRN27" s="263"/>
      <c r="QRO27" s="263"/>
      <c r="QRP27" s="263"/>
      <c r="QRQ27" s="263"/>
      <c r="QRR27" s="263"/>
      <c r="QRS27" s="263"/>
      <c r="QRT27" s="263"/>
      <c r="QRU27" s="263"/>
      <c r="QRV27" s="263"/>
      <c r="QRW27" s="263"/>
      <c r="QRX27" s="263"/>
      <c r="QRY27" s="263"/>
      <c r="QRZ27" s="263"/>
      <c r="QSA27" s="263"/>
      <c r="QSB27" s="263"/>
      <c r="QSC27" s="263"/>
      <c r="QSD27" s="263"/>
      <c r="QSE27" s="263"/>
      <c r="QSF27" s="263"/>
      <c r="QSG27" s="263"/>
      <c r="QSH27" s="263"/>
      <c r="QSI27" s="263"/>
      <c r="QSJ27" s="263"/>
      <c r="QSK27" s="263"/>
      <c r="QSL27" s="263"/>
      <c r="QSM27" s="263"/>
      <c r="QSN27" s="263"/>
      <c r="QSO27" s="263"/>
      <c r="QSP27" s="263"/>
      <c r="QSQ27" s="263"/>
      <c r="QSR27" s="263"/>
      <c r="QSS27" s="263"/>
      <c r="QST27" s="263"/>
      <c r="QSU27" s="263"/>
      <c r="QSV27" s="263"/>
      <c r="QSW27" s="263"/>
      <c r="QSX27" s="263"/>
      <c r="QSY27" s="263"/>
      <c r="QSZ27" s="263"/>
      <c r="QTA27" s="263"/>
      <c r="QTB27" s="263"/>
      <c r="QTC27" s="263"/>
      <c r="QTD27" s="263"/>
      <c r="QTE27" s="263"/>
      <c r="QTF27" s="263"/>
      <c r="QTG27" s="263"/>
      <c r="QTH27" s="263"/>
      <c r="QTI27" s="263"/>
      <c r="QTJ27" s="263"/>
      <c r="QTK27" s="263"/>
      <c r="QTL27" s="263"/>
      <c r="QTM27" s="263"/>
      <c r="QTN27" s="263"/>
      <c r="QTO27" s="263"/>
      <c r="QTP27" s="263"/>
      <c r="QTQ27" s="263"/>
      <c r="QTR27" s="263"/>
      <c r="QTS27" s="263"/>
      <c r="QTT27" s="263"/>
      <c r="QTU27" s="263"/>
      <c r="QTV27" s="263"/>
      <c r="QTW27" s="263"/>
      <c r="QTX27" s="263"/>
      <c r="QTY27" s="263"/>
      <c r="QTZ27" s="263"/>
      <c r="QUA27" s="263"/>
      <c r="QUB27" s="263"/>
      <c r="QUC27" s="263"/>
      <c r="QUD27" s="263"/>
      <c r="QUE27" s="263"/>
      <c r="QUF27" s="263"/>
      <c r="QUG27" s="263"/>
      <c r="QUH27" s="263"/>
      <c r="QUI27" s="263"/>
      <c r="QUJ27" s="263"/>
      <c r="QUK27" s="263"/>
      <c r="QUL27" s="263"/>
      <c r="QUM27" s="263"/>
      <c r="QUN27" s="263"/>
      <c r="QUO27" s="263"/>
      <c r="QUP27" s="263"/>
      <c r="QUQ27" s="263"/>
      <c r="QUR27" s="263"/>
      <c r="QUS27" s="263"/>
      <c r="QUT27" s="263"/>
      <c r="QUU27" s="263"/>
      <c r="QUV27" s="263"/>
      <c r="QUW27" s="263"/>
      <c r="QUX27" s="263"/>
      <c r="QUY27" s="263"/>
      <c r="QUZ27" s="263"/>
      <c r="QVA27" s="263"/>
      <c r="QVB27" s="263"/>
      <c r="QVC27" s="263"/>
      <c r="QVD27" s="263"/>
      <c r="QVE27" s="263"/>
      <c r="QVF27" s="263"/>
      <c r="QVG27" s="263"/>
      <c r="QVH27" s="263"/>
      <c r="QVI27" s="263"/>
      <c r="QVJ27" s="263"/>
      <c r="QVK27" s="263"/>
      <c r="QVL27" s="263"/>
      <c r="QVM27" s="263"/>
      <c r="QVN27" s="263"/>
      <c r="QVO27" s="263"/>
      <c r="QVP27" s="263"/>
      <c r="QVQ27" s="263"/>
      <c r="QVR27" s="263"/>
      <c r="QVS27" s="263"/>
      <c r="QVT27" s="263"/>
      <c r="QVU27" s="263"/>
      <c r="QVV27" s="263"/>
      <c r="QVW27" s="263"/>
      <c r="QVX27" s="263"/>
      <c r="QVY27" s="263"/>
      <c r="QVZ27" s="263"/>
      <c r="QWA27" s="263"/>
      <c r="QWB27" s="263"/>
      <c r="QWC27" s="263"/>
      <c r="QWD27" s="263"/>
      <c r="QWE27" s="263"/>
      <c r="QWF27" s="263"/>
      <c r="QWG27" s="263"/>
      <c r="QWH27" s="263"/>
      <c r="QWI27" s="263"/>
      <c r="QWJ27" s="263"/>
      <c r="QWK27" s="263"/>
      <c r="QWL27" s="263"/>
      <c r="QWM27" s="263"/>
      <c r="QWN27" s="263"/>
      <c r="QWO27" s="263"/>
      <c r="QWP27" s="263"/>
      <c r="QWQ27" s="263"/>
      <c r="QWR27" s="263"/>
      <c r="QWS27" s="263"/>
      <c r="QWT27" s="263"/>
      <c r="QWU27" s="263"/>
      <c r="QWV27" s="263"/>
      <c r="QWW27" s="263"/>
      <c r="QWX27" s="263"/>
      <c r="QWY27" s="263"/>
      <c r="QWZ27" s="263"/>
      <c r="QXA27" s="263"/>
      <c r="QXB27" s="263"/>
      <c r="QXC27" s="263"/>
      <c r="QXD27" s="263"/>
      <c r="QXE27" s="263"/>
      <c r="QXF27" s="263"/>
      <c r="QXG27" s="263"/>
      <c r="QXH27" s="263"/>
      <c r="QXI27" s="263"/>
      <c r="QXJ27" s="263"/>
      <c r="QXK27" s="263"/>
      <c r="QXL27" s="263"/>
      <c r="QXM27" s="263"/>
      <c r="QXN27" s="263"/>
      <c r="QXO27" s="263"/>
      <c r="QXP27" s="263"/>
      <c r="QXQ27" s="263"/>
      <c r="QXR27" s="263"/>
      <c r="QXS27" s="263"/>
      <c r="QXT27" s="263"/>
      <c r="QXU27" s="263"/>
      <c r="QXV27" s="263"/>
      <c r="QXW27" s="263"/>
      <c r="QXX27" s="263"/>
      <c r="QXY27" s="263"/>
      <c r="QXZ27" s="263"/>
      <c r="QYA27" s="263"/>
      <c r="QYB27" s="263"/>
      <c r="QYC27" s="263"/>
      <c r="QYD27" s="263"/>
      <c r="QYE27" s="263"/>
      <c r="QYF27" s="263"/>
      <c r="QYG27" s="263"/>
      <c r="QYH27" s="263"/>
      <c r="QYI27" s="263"/>
      <c r="QYJ27" s="263"/>
      <c r="QYK27" s="263"/>
      <c r="QYL27" s="263"/>
      <c r="QYM27" s="263"/>
      <c r="QYN27" s="263"/>
      <c r="QYO27" s="263"/>
      <c r="QYP27" s="263"/>
      <c r="QYQ27" s="263"/>
      <c r="QYR27" s="263"/>
      <c r="QYS27" s="263"/>
      <c r="QYT27" s="263"/>
      <c r="QYU27" s="263"/>
      <c r="QYV27" s="263"/>
      <c r="QYW27" s="263"/>
      <c r="QYX27" s="263"/>
      <c r="QYY27" s="263"/>
      <c r="QYZ27" s="263"/>
      <c r="QZA27" s="263"/>
      <c r="QZB27" s="263"/>
      <c r="QZC27" s="263"/>
      <c r="QZD27" s="263"/>
      <c r="QZE27" s="263"/>
      <c r="QZF27" s="263"/>
      <c r="QZG27" s="263"/>
      <c r="QZH27" s="263"/>
      <c r="QZI27" s="263"/>
      <c r="QZJ27" s="263"/>
      <c r="QZK27" s="263"/>
      <c r="QZL27" s="263"/>
      <c r="QZM27" s="263"/>
      <c r="QZN27" s="263"/>
      <c r="QZO27" s="263"/>
      <c r="QZP27" s="263"/>
      <c r="QZQ27" s="263"/>
      <c r="QZR27" s="263"/>
      <c r="QZS27" s="263"/>
      <c r="QZT27" s="263"/>
      <c r="QZU27" s="263"/>
      <c r="QZV27" s="263"/>
      <c r="QZW27" s="263"/>
      <c r="QZX27" s="263"/>
      <c r="QZY27" s="263"/>
      <c r="QZZ27" s="263"/>
      <c r="RAA27" s="263"/>
      <c r="RAB27" s="263"/>
      <c r="RAC27" s="263"/>
      <c r="RAD27" s="263"/>
      <c r="RAE27" s="263"/>
      <c r="RAF27" s="263"/>
      <c r="RAG27" s="263"/>
      <c r="RAH27" s="263"/>
      <c r="RAI27" s="263"/>
      <c r="RAJ27" s="263"/>
      <c r="RAK27" s="263"/>
      <c r="RAL27" s="263"/>
      <c r="RAM27" s="263"/>
      <c r="RAN27" s="263"/>
      <c r="RAO27" s="263"/>
      <c r="RAP27" s="263"/>
      <c r="RAQ27" s="263"/>
      <c r="RAR27" s="263"/>
      <c r="RAS27" s="263"/>
      <c r="RAT27" s="263"/>
      <c r="RAU27" s="263"/>
      <c r="RAV27" s="263"/>
      <c r="RAW27" s="263"/>
      <c r="RAX27" s="263"/>
      <c r="RAY27" s="263"/>
      <c r="RAZ27" s="263"/>
      <c r="RBA27" s="263"/>
      <c r="RBB27" s="263"/>
      <c r="RBC27" s="263"/>
      <c r="RBD27" s="263"/>
      <c r="RBE27" s="263"/>
      <c r="RBF27" s="263"/>
      <c r="RBG27" s="263"/>
      <c r="RBH27" s="263"/>
      <c r="RBI27" s="263"/>
      <c r="RBJ27" s="263"/>
      <c r="RBK27" s="263"/>
      <c r="RBL27" s="263"/>
      <c r="RBM27" s="263"/>
      <c r="RBN27" s="263"/>
      <c r="RBO27" s="263"/>
      <c r="RBP27" s="263"/>
      <c r="RBQ27" s="263"/>
      <c r="RBR27" s="263"/>
      <c r="RBS27" s="263"/>
      <c r="RBT27" s="263"/>
      <c r="RBU27" s="263"/>
      <c r="RBV27" s="263"/>
      <c r="RBW27" s="263"/>
      <c r="RBX27" s="263"/>
      <c r="RBY27" s="263"/>
      <c r="RBZ27" s="263"/>
      <c r="RCA27" s="263"/>
      <c r="RCB27" s="263"/>
      <c r="RCC27" s="263"/>
      <c r="RCD27" s="263"/>
      <c r="RCE27" s="263"/>
      <c r="RCF27" s="263"/>
      <c r="RCG27" s="263"/>
      <c r="RCH27" s="263"/>
      <c r="RCI27" s="263"/>
      <c r="RCJ27" s="263"/>
      <c r="RCK27" s="263"/>
      <c r="RCL27" s="263"/>
      <c r="RCM27" s="263"/>
      <c r="RCN27" s="263"/>
      <c r="RCO27" s="263"/>
      <c r="RCP27" s="263"/>
      <c r="RCQ27" s="263"/>
      <c r="RCR27" s="263"/>
      <c r="RCS27" s="263"/>
      <c r="RCT27" s="263"/>
      <c r="RCU27" s="263"/>
      <c r="RCV27" s="263"/>
      <c r="RCW27" s="263"/>
      <c r="RCX27" s="263"/>
      <c r="RCY27" s="263"/>
      <c r="RCZ27" s="263"/>
      <c r="RDA27" s="263"/>
      <c r="RDB27" s="263"/>
      <c r="RDC27" s="263"/>
      <c r="RDD27" s="263"/>
      <c r="RDE27" s="263"/>
      <c r="RDF27" s="263"/>
      <c r="RDG27" s="263"/>
      <c r="RDH27" s="263"/>
      <c r="RDI27" s="263"/>
      <c r="RDJ27" s="263"/>
      <c r="RDK27" s="263"/>
      <c r="RDL27" s="263"/>
      <c r="RDM27" s="263"/>
      <c r="RDN27" s="263"/>
      <c r="RDO27" s="263"/>
      <c r="RDP27" s="263"/>
      <c r="RDQ27" s="263"/>
      <c r="RDR27" s="263"/>
      <c r="RDS27" s="263"/>
      <c r="RDT27" s="263"/>
      <c r="RDU27" s="263"/>
      <c r="RDV27" s="263"/>
      <c r="RDW27" s="263"/>
      <c r="RDX27" s="263"/>
      <c r="RDY27" s="263"/>
      <c r="RDZ27" s="263"/>
      <c r="REA27" s="263"/>
      <c r="REB27" s="263"/>
      <c r="REC27" s="263"/>
      <c r="RED27" s="263"/>
      <c r="REE27" s="263"/>
      <c r="REF27" s="263"/>
      <c r="REG27" s="263"/>
      <c r="REH27" s="263"/>
      <c r="REI27" s="263"/>
      <c r="REJ27" s="263"/>
      <c r="REK27" s="263"/>
      <c r="REL27" s="263"/>
      <c r="REM27" s="263"/>
      <c r="REN27" s="263"/>
      <c r="REO27" s="263"/>
      <c r="REP27" s="263"/>
      <c r="REQ27" s="263"/>
      <c r="RER27" s="263"/>
      <c r="RES27" s="263"/>
      <c r="RET27" s="263"/>
      <c r="REU27" s="263"/>
      <c r="REV27" s="263"/>
      <c r="REW27" s="263"/>
      <c r="REX27" s="263"/>
      <c r="REY27" s="263"/>
      <c r="REZ27" s="263"/>
      <c r="RFA27" s="263"/>
      <c r="RFB27" s="263"/>
      <c r="RFC27" s="263"/>
      <c r="RFD27" s="263"/>
      <c r="RFE27" s="263"/>
      <c r="RFF27" s="263"/>
      <c r="RFG27" s="263"/>
      <c r="RFH27" s="263"/>
      <c r="RFI27" s="263"/>
      <c r="RFJ27" s="263"/>
      <c r="RFK27" s="263"/>
      <c r="RFL27" s="263"/>
      <c r="RFM27" s="263"/>
      <c r="RFN27" s="263"/>
      <c r="RFO27" s="263"/>
      <c r="RFP27" s="263"/>
      <c r="RFQ27" s="263"/>
      <c r="RFR27" s="263"/>
      <c r="RFS27" s="263"/>
      <c r="RFT27" s="263"/>
      <c r="RFU27" s="263"/>
      <c r="RFV27" s="263"/>
      <c r="RFW27" s="263"/>
      <c r="RFX27" s="263"/>
      <c r="RFY27" s="263"/>
      <c r="RFZ27" s="263"/>
      <c r="RGA27" s="263"/>
      <c r="RGB27" s="263"/>
      <c r="RGC27" s="263"/>
      <c r="RGD27" s="263"/>
      <c r="RGE27" s="263"/>
      <c r="RGF27" s="263"/>
      <c r="RGG27" s="263"/>
      <c r="RGH27" s="263"/>
      <c r="RGI27" s="263"/>
      <c r="RGJ27" s="263"/>
      <c r="RGK27" s="263"/>
      <c r="RGL27" s="263"/>
      <c r="RGM27" s="263"/>
      <c r="RGN27" s="263"/>
      <c r="RGO27" s="263"/>
      <c r="RGP27" s="263"/>
      <c r="RGQ27" s="263"/>
      <c r="RGR27" s="263"/>
      <c r="RGS27" s="263"/>
      <c r="RGT27" s="263"/>
      <c r="RGU27" s="263"/>
      <c r="RGV27" s="263"/>
      <c r="RGW27" s="263"/>
      <c r="RGX27" s="263"/>
      <c r="RGY27" s="263"/>
      <c r="RGZ27" s="263"/>
      <c r="RHA27" s="263"/>
      <c r="RHB27" s="263"/>
      <c r="RHC27" s="263"/>
      <c r="RHD27" s="263"/>
      <c r="RHE27" s="263"/>
      <c r="RHF27" s="263"/>
      <c r="RHG27" s="263"/>
      <c r="RHH27" s="263"/>
      <c r="RHI27" s="263"/>
      <c r="RHJ27" s="263"/>
      <c r="RHK27" s="263"/>
      <c r="RHL27" s="263"/>
      <c r="RHM27" s="263"/>
      <c r="RHN27" s="263"/>
      <c r="RHO27" s="263"/>
      <c r="RHP27" s="263"/>
      <c r="RHQ27" s="263"/>
      <c r="RHR27" s="263"/>
      <c r="RHS27" s="263"/>
      <c r="RHT27" s="263"/>
      <c r="RHU27" s="263"/>
      <c r="RHV27" s="263"/>
      <c r="RHW27" s="263"/>
      <c r="RHX27" s="263"/>
      <c r="RHY27" s="263"/>
      <c r="RHZ27" s="263"/>
      <c r="RIA27" s="263"/>
      <c r="RIB27" s="263"/>
      <c r="RIC27" s="263"/>
      <c r="RID27" s="263"/>
      <c r="RIE27" s="263"/>
      <c r="RIF27" s="263"/>
      <c r="RIG27" s="263"/>
      <c r="RIH27" s="263"/>
      <c r="RII27" s="263"/>
      <c r="RIJ27" s="263"/>
      <c r="RIK27" s="263"/>
      <c r="RIL27" s="263"/>
      <c r="RIM27" s="263"/>
      <c r="RIN27" s="263"/>
      <c r="RIO27" s="263"/>
      <c r="RIP27" s="263"/>
      <c r="RIQ27" s="263"/>
      <c r="RIR27" s="263"/>
      <c r="RIS27" s="263"/>
      <c r="RIT27" s="263"/>
      <c r="RIU27" s="263"/>
      <c r="RIV27" s="263"/>
      <c r="RIW27" s="263"/>
      <c r="RIX27" s="263"/>
      <c r="RIY27" s="263"/>
      <c r="RIZ27" s="263"/>
      <c r="RJA27" s="263"/>
      <c r="RJB27" s="263"/>
      <c r="RJC27" s="263"/>
      <c r="RJD27" s="263"/>
      <c r="RJE27" s="263"/>
      <c r="RJF27" s="263"/>
      <c r="RJG27" s="263"/>
      <c r="RJH27" s="263"/>
      <c r="RJI27" s="263"/>
      <c r="RJJ27" s="263"/>
      <c r="RJK27" s="263"/>
      <c r="RJL27" s="263"/>
      <c r="RJM27" s="263"/>
      <c r="RJN27" s="263"/>
      <c r="RJO27" s="263"/>
      <c r="RJP27" s="263"/>
      <c r="RJQ27" s="263"/>
      <c r="RJR27" s="263"/>
      <c r="RJS27" s="263"/>
      <c r="RJT27" s="263"/>
      <c r="RJU27" s="263"/>
      <c r="RJV27" s="263"/>
      <c r="RJW27" s="263"/>
      <c r="RJX27" s="263"/>
      <c r="RJY27" s="263"/>
      <c r="RJZ27" s="263"/>
      <c r="RKA27" s="263"/>
      <c r="RKB27" s="263"/>
      <c r="RKC27" s="263"/>
      <c r="RKD27" s="263"/>
      <c r="RKE27" s="263"/>
      <c r="RKF27" s="263"/>
      <c r="RKG27" s="263"/>
      <c r="RKH27" s="263"/>
      <c r="RKI27" s="263"/>
      <c r="RKJ27" s="263"/>
      <c r="RKK27" s="263"/>
      <c r="RKL27" s="263"/>
      <c r="RKM27" s="263"/>
      <c r="RKN27" s="263"/>
      <c r="RKO27" s="263"/>
      <c r="RKP27" s="263"/>
      <c r="RKQ27" s="263"/>
      <c r="RKR27" s="263"/>
      <c r="RKS27" s="263"/>
      <c r="RKT27" s="263"/>
      <c r="RKU27" s="263"/>
      <c r="RKV27" s="263"/>
      <c r="RKW27" s="263"/>
      <c r="RKX27" s="263"/>
      <c r="RKY27" s="263"/>
      <c r="RKZ27" s="263"/>
      <c r="RLA27" s="263"/>
      <c r="RLB27" s="263"/>
      <c r="RLC27" s="263"/>
      <c r="RLD27" s="263"/>
      <c r="RLE27" s="263"/>
      <c r="RLF27" s="263"/>
      <c r="RLG27" s="263"/>
      <c r="RLH27" s="263"/>
      <c r="RLI27" s="263"/>
      <c r="RLJ27" s="263"/>
      <c r="RLK27" s="263"/>
      <c r="RLL27" s="263"/>
      <c r="RLM27" s="263"/>
      <c r="RLN27" s="263"/>
      <c r="RLO27" s="263"/>
      <c r="RLP27" s="263"/>
      <c r="RLQ27" s="263"/>
      <c r="RLR27" s="263"/>
      <c r="RLS27" s="263"/>
      <c r="RLT27" s="263"/>
      <c r="RLU27" s="263"/>
      <c r="RLV27" s="263"/>
      <c r="RLW27" s="263"/>
      <c r="RLX27" s="263"/>
      <c r="RLY27" s="263"/>
      <c r="RLZ27" s="263"/>
      <c r="RMA27" s="263"/>
      <c r="RMB27" s="263"/>
      <c r="RMC27" s="263"/>
      <c r="RMD27" s="263"/>
      <c r="RME27" s="263"/>
      <c r="RMF27" s="263"/>
      <c r="RMG27" s="263"/>
      <c r="RMH27" s="263"/>
      <c r="RMI27" s="263"/>
      <c r="RMJ27" s="263"/>
      <c r="RMK27" s="263"/>
      <c r="RML27" s="263"/>
      <c r="RMM27" s="263"/>
      <c r="RMN27" s="263"/>
      <c r="RMO27" s="263"/>
      <c r="RMP27" s="263"/>
      <c r="RMQ27" s="263"/>
      <c r="RMR27" s="263"/>
      <c r="RMS27" s="263"/>
      <c r="RMT27" s="263"/>
      <c r="RMU27" s="263"/>
      <c r="RMV27" s="263"/>
      <c r="RMW27" s="263"/>
      <c r="RMX27" s="263"/>
      <c r="RMY27" s="263"/>
      <c r="RMZ27" s="263"/>
      <c r="RNA27" s="263"/>
      <c r="RNB27" s="263"/>
      <c r="RNC27" s="263"/>
      <c r="RND27" s="263"/>
      <c r="RNE27" s="263"/>
      <c r="RNF27" s="263"/>
      <c r="RNG27" s="263"/>
      <c r="RNH27" s="263"/>
      <c r="RNI27" s="263"/>
      <c r="RNJ27" s="263"/>
      <c r="RNK27" s="263"/>
      <c r="RNL27" s="263"/>
      <c r="RNM27" s="263"/>
      <c r="RNN27" s="263"/>
      <c r="RNO27" s="263"/>
      <c r="RNP27" s="263"/>
      <c r="RNQ27" s="263"/>
      <c r="RNR27" s="263"/>
      <c r="RNS27" s="263"/>
      <c r="RNT27" s="263"/>
      <c r="RNU27" s="263"/>
      <c r="RNV27" s="263"/>
      <c r="RNW27" s="263"/>
      <c r="RNX27" s="263"/>
      <c r="RNY27" s="263"/>
      <c r="RNZ27" s="263"/>
      <c r="ROA27" s="263"/>
      <c r="ROB27" s="263"/>
      <c r="ROC27" s="263"/>
      <c r="ROD27" s="263"/>
      <c r="ROE27" s="263"/>
      <c r="ROF27" s="263"/>
      <c r="ROG27" s="263"/>
      <c r="ROH27" s="263"/>
      <c r="ROI27" s="263"/>
      <c r="ROJ27" s="263"/>
      <c r="ROK27" s="263"/>
      <c r="ROL27" s="263"/>
      <c r="ROM27" s="263"/>
      <c r="RON27" s="263"/>
      <c r="ROO27" s="263"/>
      <c r="ROP27" s="263"/>
      <c r="ROQ27" s="263"/>
      <c r="ROR27" s="263"/>
      <c r="ROS27" s="263"/>
      <c r="ROT27" s="263"/>
      <c r="ROU27" s="263"/>
      <c r="ROV27" s="263"/>
      <c r="ROW27" s="263"/>
      <c r="ROX27" s="263"/>
      <c r="ROY27" s="263"/>
      <c r="ROZ27" s="263"/>
      <c r="RPA27" s="263"/>
      <c r="RPB27" s="263"/>
      <c r="RPC27" s="263"/>
      <c r="RPD27" s="263"/>
      <c r="RPE27" s="263"/>
      <c r="RPF27" s="263"/>
      <c r="RPG27" s="263"/>
      <c r="RPH27" s="263"/>
      <c r="RPI27" s="263"/>
      <c r="RPJ27" s="263"/>
      <c r="RPK27" s="263"/>
      <c r="RPL27" s="263"/>
      <c r="RPM27" s="263"/>
      <c r="RPN27" s="263"/>
      <c r="RPO27" s="263"/>
      <c r="RPP27" s="263"/>
      <c r="RPQ27" s="263"/>
      <c r="RPR27" s="263"/>
      <c r="RPS27" s="263"/>
      <c r="RPT27" s="263"/>
      <c r="RPU27" s="263"/>
      <c r="RPV27" s="263"/>
      <c r="RPW27" s="263"/>
      <c r="RPX27" s="263"/>
      <c r="RPY27" s="263"/>
      <c r="RPZ27" s="263"/>
      <c r="RQA27" s="263"/>
      <c r="RQB27" s="263"/>
      <c r="RQC27" s="263"/>
      <c r="RQD27" s="263"/>
      <c r="RQE27" s="263"/>
      <c r="RQF27" s="263"/>
      <c r="RQG27" s="263"/>
      <c r="RQH27" s="263"/>
      <c r="RQI27" s="263"/>
      <c r="RQJ27" s="263"/>
      <c r="RQK27" s="263"/>
      <c r="RQL27" s="263"/>
      <c r="RQM27" s="263"/>
      <c r="RQN27" s="263"/>
      <c r="RQO27" s="263"/>
      <c r="RQP27" s="263"/>
      <c r="RQQ27" s="263"/>
      <c r="RQR27" s="263"/>
      <c r="RQS27" s="263"/>
      <c r="RQT27" s="263"/>
      <c r="RQU27" s="263"/>
      <c r="RQV27" s="263"/>
      <c r="RQW27" s="263"/>
      <c r="RQX27" s="263"/>
      <c r="RQY27" s="263"/>
      <c r="RQZ27" s="263"/>
      <c r="RRA27" s="263"/>
      <c r="RRB27" s="263"/>
      <c r="RRC27" s="263"/>
      <c r="RRD27" s="263"/>
      <c r="RRE27" s="263"/>
      <c r="RRF27" s="263"/>
      <c r="RRG27" s="263"/>
      <c r="RRH27" s="263"/>
      <c r="RRI27" s="263"/>
      <c r="RRJ27" s="263"/>
      <c r="RRK27" s="263"/>
      <c r="RRL27" s="263"/>
      <c r="RRM27" s="263"/>
      <c r="RRN27" s="263"/>
      <c r="RRO27" s="263"/>
      <c r="RRP27" s="263"/>
      <c r="RRQ27" s="263"/>
      <c r="RRR27" s="263"/>
      <c r="RRS27" s="263"/>
      <c r="RRT27" s="263"/>
      <c r="RRU27" s="263"/>
      <c r="RRV27" s="263"/>
      <c r="RRW27" s="263"/>
      <c r="RRX27" s="263"/>
      <c r="RRY27" s="263"/>
      <c r="RRZ27" s="263"/>
      <c r="RSA27" s="263"/>
      <c r="RSB27" s="263"/>
      <c r="RSC27" s="263"/>
      <c r="RSD27" s="263"/>
      <c r="RSE27" s="263"/>
      <c r="RSF27" s="263"/>
      <c r="RSG27" s="263"/>
      <c r="RSH27" s="263"/>
      <c r="RSI27" s="263"/>
      <c r="RSJ27" s="263"/>
      <c r="RSK27" s="263"/>
      <c r="RSL27" s="263"/>
      <c r="RSM27" s="263"/>
      <c r="RSN27" s="263"/>
      <c r="RSO27" s="263"/>
      <c r="RSP27" s="263"/>
      <c r="RSQ27" s="263"/>
      <c r="RSR27" s="263"/>
      <c r="RSS27" s="263"/>
      <c r="RST27" s="263"/>
      <c r="RSU27" s="263"/>
      <c r="RSV27" s="263"/>
      <c r="RSW27" s="263"/>
      <c r="RSX27" s="263"/>
      <c r="RSY27" s="263"/>
      <c r="RSZ27" s="263"/>
      <c r="RTA27" s="263"/>
      <c r="RTB27" s="263"/>
      <c r="RTC27" s="263"/>
      <c r="RTD27" s="263"/>
      <c r="RTE27" s="263"/>
      <c r="RTF27" s="263"/>
      <c r="RTG27" s="263"/>
      <c r="RTH27" s="263"/>
      <c r="RTI27" s="263"/>
      <c r="RTJ27" s="263"/>
      <c r="RTK27" s="263"/>
      <c r="RTL27" s="263"/>
      <c r="RTM27" s="263"/>
      <c r="RTN27" s="263"/>
      <c r="RTO27" s="263"/>
      <c r="RTP27" s="263"/>
      <c r="RTQ27" s="263"/>
      <c r="RTR27" s="263"/>
      <c r="RTS27" s="263"/>
      <c r="RTT27" s="263"/>
      <c r="RTU27" s="263"/>
      <c r="RTV27" s="263"/>
      <c r="RTW27" s="263"/>
      <c r="RTX27" s="263"/>
      <c r="RTY27" s="263"/>
      <c r="RTZ27" s="263"/>
      <c r="RUA27" s="263"/>
      <c r="RUB27" s="263"/>
      <c r="RUC27" s="263"/>
      <c r="RUD27" s="263"/>
      <c r="RUE27" s="263"/>
      <c r="RUF27" s="263"/>
      <c r="RUG27" s="263"/>
      <c r="RUH27" s="263"/>
      <c r="RUI27" s="263"/>
      <c r="RUJ27" s="263"/>
      <c r="RUK27" s="263"/>
      <c r="RUL27" s="263"/>
      <c r="RUM27" s="263"/>
      <c r="RUN27" s="263"/>
      <c r="RUO27" s="263"/>
      <c r="RUP27" s="263"/>
      <c r="RUQ27" s="263"/>
      <c r="RUR27" s="263"/>
      <c r="RUS27" s="263"/>
      <c r="RUT27" s="263"/>
      <c r="RUU27" s="263"/>
      <c r="RUV27" s="263"/>
      <c r="RUW27" s="263"/>
      <c r="RUX27" s="263"/>
      <c r="RUY27" s="263"/>
      <c r="RUZ27" s="263"/>
      <c r="RVA27" s="263"/>
      <c r="RVB27" s="263"/>
      <c r="RVC27" s="263"/>
      <c r="RVD27" s="263"/>
      <c r="RVE27" s="263"/>
      <c r="RVF27" s="263"/>
      <c r="RVG27" s="263"/>
      <c r="RVH27" s="263"/>
      <c r="RVI27" s="263"/>
      <c r="RVJ27" s="263"/>
      <c r="RVK27" s="263"/>
      <c r="RVL27" s="263"/>
      <c r="RVM27" s="263"/>
      <c r="RVN27" s="263"/>
      <c r="RVO27" s="263"/>
      <c r="RVP27" s="263"/>
      <c r="RVQ27" s="263"/>
      <c r="RVR27" s="263"/>
      <c r="RVS27" s="263"/>
      <c r="RVT27" s="263"/>
      <c r="RVU27" s="263"/>
      <c r="RVV27" s="263"/>
      <c r="RVW27" s="263"/>
      <c r="RVX27" s="263"/>
      <c r="RVY27" s="263"/>
      <c r="RVZ27" s="263"/>
      <c r="RWA27" s="263"/>
      <c r="RWB27" s="263"/>
      <c r="RWC27" s="263"/>
      <c r="RWD27" s="263"/>
      <c r="RWE27" s="263"/>
      <c r="RWF27" s="263"/>
      <c r="RWG27" s="263"/>
      <c r="RWH27" s="263"/>
      <c r="RWI27" s="263"/>
      <c r="RWJ27" s="263"/>
      <c r="RWK27" s="263"/>
      <c r="RWL27" s="263"/>
      <c r="RWM27" s="263"/>
      <c r="RWN27" s="263"/>
      <c r="RWO27" s="263"/>
      <c r="RWP27" s="263"/>
      <c r="RWQ27" s="263"/>
      <c r="RWR27" s="263"/>
      <c r="RWS27" s="263"/>
      <c r="RWT27" s="263"/>
      <c r="RWU27" s="263"/>
      <c r="RWV27" s="263"/>
      <c r="RWW27" s="263"/>
      <c r="RWX27" s="263"/>
      <c r="RWY27" s="263"/>
      <c r="RWZ27" s="263"/>
      <c r="RXA27" s="263"/>
      <c r="RXB27" s="263"/>
      <c r="RXC27" s="263"/>
      <c r="RXD27" s="263"/>
      <c r="RXE27" s="263"/>
      <c r="RXF27" s="263"/>
      <c r="RXG27" s="263"/>
      <c r="RXH27" s="263"/>
      <c r="RXI27" s="263"/>
      <c r="RXJ27" s="263"/>
      <c r="RXK27" s="263"/>
      <c r="RXL27" s="263"/>
      <c r="RXM27" s="263"/>
      <c r="RXN27" s="263"/>
      <c r="RXO27" s="263"/>
      <c r="RXP27" s="263"/>
      <c r="RXQ27" s="263"/>
      <c r="RXR27" s="263"/>
      <c r="RXS27" s="263"/>
      <c r="RXT27" s="263"/>
      <c r="RXU27" s="263"/>
      <c r="RXV27" s="263"/>
      <c r="RXW27" s="263"/>
      <c r="RXX27" s="263"/>
      <c r="RXY27" s="263"/>
      <c r="RXZ27" s="263"/>
      <c r="RYA27" s="263"/>
      <c r="RYB27" s="263"/>
      <c r="RYC27" s="263"/>
      <c r="RYD27" s="263"/>
      <c r="RYE27" s="263"/>
      <c r="RYF27" s="263"/>
      <c r="RYG27" s="263"/>
      <c r="RYH27" s="263"/>
      <c r="RYI27" s="263"/>
      <c r="RYJ27" s="263"/>
      <c r="RYK27" s="263"/>
      <c r="RYL27" s="263"/>
      <c r="RYM27" s="263"/>
      <c r="RYN27" s="263"/>
      <c r="RYO27" s="263"/>
      <c r="RYP27" s="263"/>
      <c r="RYQ27" s="263"/>
      <c r="RYR27" s="263"/>
      <c r="RYS27" s="263"/>
      <c r="RYT27" s="263"/>
      <c r="RYU27" s="263"/>
      <c r="RYV27" s="263"/>
      <c r="RYW27" s="263"/>
      <c r="RYX27" s="263"/>
      <c r="RYY27" s="263"/>
      <c r="RYZ27" s="263"/>
      <c r="RZA27" s="263"/>
      <c r="RZB27" s="263"/>
      <c r="RZC27" s="263"/>
      <c r="RZD27" s="263"/>
      <c r="RZE27" s="263"/>
      <c r="RZF27" s="263"/>
      <c r="RZG27" s="263"/>
      <c r="RZH27" s="263"/>
      <c r="RZI27" s="263"/>
      <c r="RZJ27" s="263"/>
      <c r="RZK27" s="263"/>
      <c r="RZL27" s="263"/>
      <c r="RZM27" s="263"/>
      <c r="RZN27" s="263"/>
      <c r="RZO27" s="263"/>
      <c r="RZP27" s="263"/>
      <c r="RZQ27" s="263"/>
      <c r="RZR27" s="263"/>
      <c r="RZS27" s="263"/>
      <c r="RZT27" s="263"/>
      <c r="RZU27" s="263"/>
      <c r="RZV27" s="263"/>
      <c r="RZW27" s="263"/>
      <c r="RZX27" s="263"/>
      <c r="RZY27" s="263"/>
      <c r="RZZ27" s="263"/>
      <c r="SAA27" s="263"/>
      <c r="SAB27" s="263"/>
      <c r="SAC27" s="263"/>
      <c r="SAD27" s="263"/>
      <c r="SAE27" s="263"/>
      <c r="SAF27" s="263"/>
      <c r="SAG27" s="263"/>
      <c r="SAH27" s="263"/>
      <c r="SAI27" s="263"/>
      <c r="SAJ27" s="263"/>
      <c r="SAK27" s="263"/>
      <c r="SAL27" s="263"/>
      <c r="SAM27" s="263"/>
      <c r="SAN27" s="263"/>
      <c r="SAO27" s="263"/>
      <c r="SAP27" s="263"/>
      <c r="SAQ27" s="263"/>
      <c r="SAR27" s="263"/>
      <c r="SAS27" s="263"/>
      <c r="SAT27" s="263"/>
      <c r="SAU27" s="263"/>
      <c r="SAV27" s="263"/>
      <c r="SAW27" s="263"/>
      <c r="SAX27" s="263"/>
      <c r="SAY27" s="263"/>
      <c r="SAZ27" s="263"/>
      <c r="SBA27" s="263"/>
      <c r="SBB27" s="263"/>
      <c r="SBC27" s="263"/>
      <c r="SBD27" s="263"/>
      <c r="SBE27" s="263"/>
      <c r="SBF27" s="263"/>
      <c r="SBG27" s="263"/>
      <c r="SBH27" s="263"/>
      <c r="SBI27" s="263"/>
      <c r="SBJ27" s="263"/>
      <c r="SBK27" s="263"/>
      <c r="SBL27" s="263"/>
      <c r="SBM27" s="263"/>
      <c r="SBN27" s="263"/>
      <c r="SBO27" s="263"/>
      <c r="SBP27" s="263"/>
      <c r="SBQ27" s="263"/>
      <c r="SBR27" s="263"/>
      <c r="SBS27" s="263"/>
      <c r="SBT27" s="263"/>
      <c r="SBU27" s="263"/>
      <c r="SBV27" s="263"/>
      <c r="SBW27" s="263"/>
      <c r="SBX27" s="263"/>
      <c r="SBY27" s="263"/>
      <c r="SBZ27" s="263"/>
      <c r="SCA27" s="263"/>
      <c r="SCB27" s="263"/>
      <c r="SCC27" s="263"/>
      <c r="SCD27" s="263"/>
      <c r="SCE27" s="263"/>
      <c r="SCF27" s="263"/>
      <c r="SCG27" s="263"/>
      <c r="SCH27" s="263"/>
      <c r="SCI27" s="263"/>
      <c r="SCJ27" s="263"/>
      <c r="SCK27" s="263"/>
      <c r="SCL27" s="263"/>
      <c r="SCM27" s="263"/>
      <c r="SCN27" s="263"/>
      <c r="SCO27" s="263"/>
      <c r="SCP27" s="263"/>
      <c r="SCQ27" s="263"/>
      <c r="SCR27" s="263"/>
      <c r="SCS27" s="263"/>
      <c r="SCT27" s="263"/>
      <c r="SCU27" s="263"/>
      <c r="SCV27" s="263"/>
      <c r="SCW27" s="263"/>
      <c r="SCX27" s="263"/>
      <c r="SCY27" s="263"/>
      <c r="SCZ27" s="263"/>
      <c r="SDA27" s="263"/>
      <c r="SDB27" s="263"/>
      <c r="SDC27" s="263"/>
      <c r="SDD27" s="263"/>
      <c r="SDE27" s="263"/>
      <c r="SDF27" s="263"/>
      <c r="SDG27" s="263"/>
      <c r="SDH27" s="263"/>
      <c r="SDI27" s="263"/>
      <c r="SDJ27" s="263"/>
      <c r="SDK27" s="263"/>
      <c r="SDL27" s="263"/>
      <c r="SDM27" s="263"/>
      <c r="SDN27" s="263"/>
      <c r="SDO27" s="263"/>
      <c r="SDP27" s="263"/>
      <c r="SDQ27" s="263"/>
      <c r="SDR27" s="263"/>
      <c r="SDS27" s="263"/>
      <c r="SDT27" s="263"/>
      <c r="SDU27" s="263"/>
      <c r="SDV27" s="263"/>
      <c r="SDW27" s="263"/>
      <c r="SDX27" s="263"/>
      <c r="SDY27" s="263"/>
      <c r="SDZ27" s="263"/>
      <c r="SEA27" s="263"/>
      <c r="SEB27" s="263"/>
      <c r="SEC27" s="263"/>
      <c r="SED27" s="263"/>
      <c r="SEE27" s="263"/>
      <c r="SEF27" s="263"/>
      <c r="SEG27" s="263"/>
      <c r="SEH27" s="263"/>
      <c r="SEI27" s="263"/>
      <c r="SEJ27" s="263"/>
      <c r="SEK27" s="263"/>
      <c r="SEL27" s="263"/>
      <c r="SEM27" s="263"/>
      <c r="SEN27" s="263"/>
      <c r="SEO27" s="263"/>
      <c r="SEP27" s="263"/>
      <c r="SEQ27" s="263"/>
      <c r="SER27" s="263"/>
      <c r="SES27" s="263"/>
      <c r="SET27" s="263"/>
      <c r="SEU27" s="263"/>
      <c r="SEV27" s="263"/>
      <c r="SEW27" s="263"/>
      <c r="SEX27" s="263"/>
      <c r="SEY27" s="263"/>
      <c r="SEZ27" s="263"/>
      <c r="SFA27" s="263"/>
      <c r="SFB27" s="263"/>
      <c r="SFC27" s="263"/>
      <c r="SFD27" s="263"/>
      <c r="SFE27" s="263"/>
      <c r="SFF27" s="263"/>
      <c r="SFG27" s="263"/>
      <c r="SFH27" s="263"/>
      <c r="SFI27" s="263"/>
      <c r="SFJ27" s="263"/>
      <c r="SFK27" s="263"/>
      <c r="SFL27" s="263"/>
      <c r="SFM27" s="263"/>
      <c r="SFN27" s="263"/>
      <c r="SFO27" s="263"/>
      <c r="SFP27" s="263"/>
      <c r="SFQ27" s="263"/>
      <c r="SFR27" s="263"/>
      <c r="SFS27" s="263"/>
      <c r="SFT27" s="263"/>
      <c r="SFU27" s="263"/>
      <c r="SFV27" s="263"/>
      <c r="SFW27" s="263"/>
      <c r="SFX27" s="263"/>
      <c r="SFY27" s="263"/>
      <c r="SFZ27" s="263"/>
      <c r="SGA27" s="263"/>
      <c r="SGB27" s="263"/>
      <c r="SGC27" s="263"/>
      <c r="SGD27" s="263"/>
      <c r="SGE27" s="263"/>
      <c r="SGF27" s="263"/>
      <c r="SGG27" s="263"/>
      <c r="SGH27" s="263"/>
      <c r="SGI27" s="263"/>
      <c r="SGJ27" s="263"/>
      <c r="SGK27" s="263"/>
      <c r="SGL27" s="263"/>
      <c r="SGM27" s="263"/>
      <c r="SGN27" s="263"/>
      <c r="SGO27" s="263"/>
      <c r="SGP27" s="263"/>
      <c r="SGQ27" s="263"/>
      <c r="SGR27" s="263"/>
      <c r="SGS27" s="263"/>
      <c r="SGT27" s="263"/>
      <c r="SGU27" s="263"/>
      <c r="SGV27" s="263"/>
      <c r="SGW27" s="263"/>
      <c r="SGX27" s="263"/>
      <c r="SGY27" s="263"/>
      <c r="SGZ27" s="263"/>
      <c r="SHA27" s="263"/>
      <c r="SHB27" s="263"/>
      <c r="SHC27" s="263"/>
      <c r="SHD27" s="263"/>
      <c r="SHE27" s="263"/>
      <c r="SHF27" s="263"/>
      <c r="SHG27" s="263"/>
      <c r="SHH27" s="263"/>
      <c r="SHI27" s="263"/>
      <c r="SHJ27" s="263"/>
      <c r="SHK27" s="263"/>
      <c r="SHL27" s="263"/>
      <c r="SHM27" s="263"/>
      <c r="SHN27" s="263"/>
      <c r="SHO27" s="263"/>
      <c r="SHP27" s="263"/>
      <c r="SHQ27" s="263"/>
      <c r="SHR27" s="263"/>
      <c r="SHS27" s="263"/>
      <c r="SHT27" s="263"/>
      <c r="SHU27" s="263"/>
      <c r="SHV27" s="263"/>
      <c r="SHW27" s="263"/>
      <c r="SHX27" s="263"/>
      <c r="SHY27" s="263"/>
      <c r="SHZ27" s="263"/>
      <c r="SIA27" s="263"/>
      <c r="SIB27" s="263"/>
      <c r="SIC27" s="263"/>
      <c r="SID27" s="263"/>
      <c r="SIE27" s="263"/>
      <c r="SIF27" s="263"/>
      <c r="SIG27" s="263"/>
      <c r="SIH27" s="263"/>
      <c r="SII27" s="263"/>
      <c r="SIJ27" s="263"/>
      <c r="SIK27" s="263"/>
      <c r="SIL27" s="263"/>
      <c r="SIM27" s="263"/>
      <c r="SIN27" s="263"/>
      <c r="SIO27" s="263"/>
      <c r="SIP27" s="263"/>
      <c r="SIQ27" s="263"/>
      <c r="SIR27" s="263"/>
      <c r="SIS27" s="263"/>
      <c r="SIT27" s="263"/>
      <c r="SIU27" s="263"/>
      <c r="SIV27" s="263"/>
      <c r="SIW27" s="263"/>
      <c r="SIX27" s="263"/>
      <c r="SIY27" s="263"/>
      <c r="SIZ27" s="263"/>
      <c r="SJA27" s="263"/>
      <c r="SJB27" s="263"/>
      <c r="SJC27" s="263"/>
      <c r="SJD27" s="263"/>
      <c r="SJE27" s="263"/>
      <c r="SJF27" s="263"/>
      <c r="SJG27" s="263"/>
      <c r="SJH27" s="263"/>
      <c r="SJI27" s="263"/>
      <c r="SJJ27" s="263"/>
      <c r="SJK27" s="263"/>
      <c r="SJL27" s="263"/>
      <c r="SJM27" s="263"/>
      <c r="SJN27" s="263"/>
      <c r="SJO27" s="263"/>
      <c r="SJP27" s="263"/>
      <c r="SJQ27" s="263"/>
      <c r="SJR27" s="263"/>
      <c r="SJS27" s="263"/>
      <c r="SJT27" s="263"/>
      <c r="SJU27" s="263"/>
      <c r="SJV27" s="263"/>
      <c r="SJW27" s="263"/>
      <c r="SJX27" s="263"/>
      <c r="SJY27" s="263"/>
      <c r="SJZ27" s="263"/>
      <c r="SKA27" s="263"/>
      <c r="SKB27" s="263"/>
      <c r="SKC27" s="263"/>
      <c r="SKD27" s="263"/>
      <c r="SKE27" s="263"/>
      <c r="SKF27" s="263"/>
      <c r="SKG27" s="263"/>
      <c r="SKH27" s="263"/>
      <c r="SKI27" s="263"/>
      <c r="SKJ27" s="263"/>
      <c r="SKK27" s="263"/>
      <c r="SKL27" s="263"/>
      <c r="SKM27" s="263"/>
      <c r="SKN27" s="263"/>
      <c r="SKO27" s="263"/>
      <c r="SKP27" s="263"/>
      <c r="SKQ27" s="263"/>
      <c r="SKR27" s="263"/>
      <c r="SKS27" s="263"/>
      <c r="SKT27" s="263"/>
      <c r="SKU27" s="263"/>
      <c r="SKV27" s="263"/>
      <c r="SKW27" s="263"/>
      <c r="SKX27" s="263"/>
      <c r="SKY27" s="263"/>
      <c r="SKZ27" s="263"/>
      <c r="SLA27" s="263"/>
      <c r="SLB27" s="263"/>
      <c r="SLC27" s="263"/>
      <c r="SLD27" s="263"/>
      <c r="SLE27" s="263"/>
      <c r="SLF27" s="263"/>
      <c r="SLG27" s="263"/>
      <c r="SLH27" s="263"/>
      <c r="SLI27" s="263"/>
      <c r="SLJ27" s="263"/>
      <c r="SLK27" s="263"/>
      <c r="SLL27" s="263"/>
      <c r="SLM27" s="263"/>
      <c r="SLN27" s="263"/>
      <c r="SLO27" s="263"/>
      <c r="SLP27" s="263"/>
      <c r="SLQ27" s="263"/>
      <c r="SLR27" s="263"/>
      <c r="SLS27" s="263"/>
      <c r="SLT27" s="263"/>
      <c r="SLU27" s="263"/>
      <c r="SLV27" s="263"/>
      <c r="SLW27" s="263"/>
      <c r="SLX27" s="263"/>
      <c r="SLY27" s="263"/>
      <c r="SLZ27" s="263"/>
      <c r="SMA27" s="263"/>
      <c r="SMB27" s="263"/>
      <c r="SMC27" s="263"/>
      <c r="SMD27" s="263"/>
      <c r="SME27" s="263"/>
      <c r="SMF27" s="263"/>
      <c r="SMG27" s="263"/>
      <c r="SMH27" s="263"/>
      <c r="SMI27" s="263"/>
      <c r="SMJ27" s="263"/>
      <c r="SMK27" s="263"/>
      <c r="SML27" s="263"/>
      <c r="SMM27" s="263"/>
      <c r="SMN27" s="263"/>
      <c r="SMO27" s="263"/>
      <c r="SMP27" s="263"/>
      <c r="SMQ27" s="263"/>
      <c r="SMR27" s="263"/>
      <c r="SMS27" s="263"/>
      <c r="SMT27" s="263"/>
      <c r="SMU27" s="263"/>
      <c r="SMV27" s="263"/>
      <c r="SMW27" s="263"/>
      <c r="SMX27" s="263"/>
      <c r="SMY27" s="263"/>
      <c r="SMZ27" s="263"/>
      <c r="SNA27" s="263"/>
      <c r="SNB27" s="263"/>
      <c r="SNC27" s="263"/>
      <c r="SND27" s="263"/>
      <c r="SNE27" s="263"/>
      <c r="SNF27" s="263"/>
      <c r="SNG27" s="263"/>
      <c r="SNH27" s="263"/>
      <c r="SNI27" s="263"/>
      <c r="SNJ27" s="263"/>
      <c r="SNK27" s="263"/>
      <c r="SNL27" s="263"/>
      <c r="SNM27" s="263"/>
      <c r="SNN27" s="263"/>
      <c r="SNO27" s="263"/>
      <c r="SNP27" s="263"/>
      <c r="SNQ27" s="263"/>
      <c r="SNR27" s="263"/>
      <c r="SNS27" s="263"/>
      <c r="SNT27" s="263"/>
      <c r="SNU27" s="263"/>
      <c r="SNV27" s="263"/>
      <c r="SNW27" s="263"/>
      <c r="SNX27" s="263"/>
      <c r="SNY27" s="263"/>
      <c r="SNZ27" s="263"/>
      <c r="SOA27" s="263"/>
      <c r="SOB27" s="263"/>
      <c r="SOC27" s="263"/>
      <c r="SOD27" s="263"/>
      <c r="SOE27" s="263"/>
      <c r="SOF27" s="263"/>
      <c r="SOG27" s="263"/>
      <c r="SOH27" s="263"/>
      <c r="SOI27" s="263"/>
      <c r="SOJ27" s="263"/>
      <c r="SOK27" s="263"/>
      <c r="SOL27" s="263"/>
      <c r="SOM27" s="263"/>
      <c r="SON27" s="263"/>
      <c r="SOO27" s="263"/>
      <c r="SOP27" s="263"/>
      <c r="SOQ27" s="263"/>
      <c r="SOR27" s="263"/>
      <c r="SOS27" s="263"/>
      <c r="SOT27" s="263"/>
      <c r="SOU27" s="263"/>
      <c r="SOV27" s="263"/>
      <c r="SOW27" s="263"/>
      <c r="SOX27" s="263"/>
      <c r="SOY27" s="263"/>
      <c r="SOZ27" s="263"/>
      <c r="SPA27" s="263"/>
      <c r="SPB27" s="263"/>
      <c r="SPC27" s="263"/>
      <c r="SPD27" s="263"/>
      <c r="SPE27" s="263"/>
      <c r="SPF27" s="263"/>
      <c r="SPG27" s="263"/>
      <c r="SPH27" s="263"/>
      <c r="SPI27" s="263"/>
      <c r="SPJ27" s="263"/>
      <c r="SPK27" s="263"/>
      <c r="SPL27" s="263"/>
      <c r="SPM27" s="263"/>
      <c r="SPN27" s="263"/>
      <c r="SPO27" s="263"/>
      <c r="SPP27" s="263"/>
      <c r="SPQ27" s="263"/>
      <c r="SPR27" s="263"/>
      <c r="SPS27" s="263"/>
      <c r="SPT27" s="263"/>
      <c r="SPU27" s="263"/>
      <c r="SPV27" s="263"/>
      <c r="SPW27" s="263"/>
      <c r="SPX27" s="263"/>
      <c r="SPY27" s="263"/>
      <c r="SPZ27" s="263"/>
      <c r="SQA27" s="263"/>
      <c r="SQB27" s="263"/>
      <c r="SQC27" s="263"/>
      <c r="SQD27" s="263"/>
      <c r="SQE27" s="263"/>
      <c r="SQF27" s="263"/>
      <c r="SQG27" s="263"/>
      <c r="SQH27" s="263"/>
      <c r="SQI27" s="263"/>
      <c r="SQJ27" s="263"/>
      <c r="SQK27" s="263"/>
      <c r="SQL27" s="263"/>
      <c r="SQM27" s="263"/>
      <c r="SQN27" s="263"/>
      <c r="SQO27" s="263"/>
      <c r="SQP27" s="263"/>
      <c r="SQQ27" s="263"/>
      <c r="SQR27" s="263"/>
      <c r="SQS27" s="263"/>
      <c r="SQT27" s="263"/>
      <c r="SQU27" s="263"/>
      <c r="SQV27" s="263"/>
      <c r="SQW27" s="263"/>
      <c r="SQX27" s="263"/>
      <c r="SQY27" s="263"/>
      <c r="SQZ27" s="263"/>
      <c r="SRA27" s="263"/>
      <c r="SRB27" s="263"/>
      <c r="SRC27" s="263"/>
      <c r="SRD27" s="263"/>
      <c r="SRE27" s="263"/>
      <c r="SRF27" s="263"/>
      <c r="SRG27" s="263"/>
      <c r="SRH27" s="263"/>
      <c r="SRI27" s="263"/>
      <c r="SRJ27" s="263"/>
      <c r="SRK27" s="263"/>
      <c r="SRL27" s="263"/>
      <c r="SRM27" s="263"/>
      <c r="SRN27" s="263"/>
      <c r="SRO27" s="263"/>
      <c r="SRP27" s="263"/>
      <c r="SRQ27" s="263"/>
      <c r="SRR27" s="263"/>
      <c r="SRS27" s="263"/>
      <c r="SRT27" s="263"/>
      <c r="SRU27" s="263"/>
      <c r="SRV27" s="263"/>
      <c r="SRW27" s="263"/>
      <c r="SRX27" s="263"/>
      <c r="SRY27" s="263"/>
      <c r="SRZ27" s="263"/>
      <c r="SSA27" s="263"/>
      <c r="SSB27" s="263"/>
      <c r="SSC27" s="263"/>
      <c r="SSD27" s="263"/>
      <c r="SSE27" s="263"/>
      <c r="SSF27" s="263"/>
      <c r="SSG27" s="263"/>
      <c r="SSH27" s="263"/>
      <c r="SSI27" s="263"/>
      <c r="SSJ27" s="263"/>
      <c r="SSK27" s="263"/>
      <c r="SSL27" s="263"/>
      <c r="SSM27" s="263"/>
      <c r="SSN27" s="263"/>
      <c r="SSO27" s="263"/>
      <c r="SSP27" s="263"/>
      <c r="SSQ27" s="263"/>
      <c r="SSR27" s="263"/>
      <c r="SSS27" s="263"/>
      <c r="SST27" s="263"/>
      <c r="SSU27" s="263"/>
      <c r="SSV27" s="263"/>
      <c r="SSW27" s="263"/>
      <c r="SSX27" s="263"/>
      <c r="SSY27" s="263"/>
      <c r="SSZ27" s="263"/>
      <c r="STA27" s="263"/>
      <c r="STB27" s="263"/>
      <c r="STC27" s="263"/>
      <c r="STD27" s="263"/>
      <c r="STE27" s="263"/>
      <c r="STF27" s="263"/>
      <c r="STG27" s="263"/>
      <c r="STH27" s="263"/>
      <c r="STI27" s="263"/>
      <c r="STJ27" s="263"/>
      <c r="STK27" s="263"/>
      <c r="STL27" s="263"/>
      <c r="STM27" s="263"/>
      <c r="STN27" s="263"/>
      <c r="STO27" s="263"/>
      <c r="STP27" s="263"/>
      <c r="STQ27" s="263"/>
      <c r="STR27" s="263"/>
      <c r="STS27" s="263"/>
      <c r="STT27" s="263"/>
      <c r="STU27" s="263"/>
      <c r="STV27" s="263"/>
      <c r="STW27" s="263"/>
      <c r="STX27" s="263"/>
      <c r="STY27" s="263"/>
      <c r="STZ27" s="263"/>
      <c r="SUA27" s="263"/>
      <c r="SUB27" s="263"/>
      <c r="SUC27" s="263"/>
      <c r="SUD27" s="263"/>
      <c r="SUE27" s="263"/>
      <c r="SUF27" s="263"/>
      <c r="SUG27" s="263"/>
      <c r="SUH27" s="263"/>
      <c r="SUI27" s="263"/>
      <c r="SUJ27" s="263"/>
      <c r="SUK27" s="263"/>
      <c r="SUL27" s="263"/>
      <c r="SUM27" s="263"/>
      <c r="SUN27" s="263"/>
      <c r="SUO27" s="263"/>
      <c r="SUP27" s="263"/>
      <c r="SUQ27" s="263"/>
      <c r="SUR27" s="263"/>
      <c r="SUS27" s="263"/>
      <c r="SUT27" s="263"/>
      <c r="SUU27" s="263"/>
      <c r="SUV27" s="263"/>
      <c r="SUW27" s="263"/>
      <c r="SUX27" s="263"/>
      <c r="SUY27" s="263"/>
      <c r="SUZ27" s="263"/>
      <c r="SVA27" s="263"/>
      <c r="SVB27" s="263"/>
      <c r="SVC27" s="263"/>
      <c r="SVD27" s="263"/>
      <c r="SVE27" s="263"/>
      <c r="SVF27" s="263"/>
      <c r="SVG27" s="263"/>
      <c r="SVH27" s="263"/>
      <c r="SVI27" s="263"/>
      <c r="SVJ27" s="263"/>
      <c r="SVK27" s="263"/>
      <c r="SVL27" s="263"/>
      <c r="SVM27" s="263"/>
      <c r="SVN27" s="263"/>
      <c r="SVO27" s="263"/>
      <c r="SVP27" s="263"/>
      <c r="SVQ27" s="263"/>
      <c r="SVR27" s="263"/>
      <c r="SVS27" s="263"/>
      <c r="SVT27" s="263"/>
      <c r="SVU27" s="263"/>
      <c r="SVV27" s="263"/>
      <c r="SVW27" s="263"/>
      <c r="SVX27" s="263"/>
      <c r="SVY27" s="263"/>
      <c r="SVZ27" s="263"/>
      <c r="SWA27" s="263"/>
      <c r="SWB27" s="263"/>
      <c r="SWC27" s="263"/>
      <c r="SWD27" s="263"/>
      <c r="SWE27" s="263"/>
      <c r="SWF27" s="263"/>
      <c r="SWG27" s="263"/>
      <c r="SWH27" s="263"/>
      <c r="SWI27" s="263"/>
      <c r="SWJ27" s="263"/>
      <c r="SWK27" s="263"/>
      <c r="SWL27" s="263"/>
      <c r="SWM27" s="263"/>
      <c r="SWN27" s="263"/>
      <c r="SWO27" s="263"/>
      <c r="SWP27" s="263"/>
      <c r="SWQ27" s="263"/>
      <c r="SWR27" s="263"/>
      <c r="SWS27" s="263"/>
      <c r="SWT27" s="263"/>
      <c r="SWU27" s="263"/>
      <c r="SWV27" s="263"/>
      <c r="SWW27" s="263"/>
      <c r="SWX27" s="263"/>
      <c r="SWY27" s="263"/>
      <c r="SWZ27" s="263"/>
      <c r="SXA27" s="263"/>
      <c r="SXB27" s="263"/>
      <c r="SXC27" s="263"/>
      <c r="SXD27" s="263"/>
      <c r="SXE27" s="263"/>
      <c r="SXF27" s="263"/>
      <c r="SXG27" s="263"/>
      <c r="SXH27" s="263"/>
      <c r="SXI27" s="263"/>
      <c r="SXJ27" s="263"/>
      <c r="SXK27" s="263"/>
      <c r="SXL27" s="263"/>
      <c r="SXM27" s="263"/>
      <c r="SXN27" s="263"/>
      <c r="SXO27" s="263"/>
      <c r="SXP27" s="263"/>
      <c r="SXQ27" s="263"/>
      <c r="SXR27" s="263"/>
      <c r="SXS27" s="263"/>
      <c r="SXT27" s="263"/>
      <c r="SXU27" s="263"/>
      <c r="SXV27" s="263"/>
      <c r="SXW27" s="263"/>
      <c r="SXX27" s="263"/>
      <c r="SXY27" s="263"/>
      <c r="SXZ27" s="263"/>
      <c r="SYA27" s="263"/>
      <c r="SYB27" s="263"/>
      <c r="SYC27" s="263"/>
      <c r="SYD27" s="263"/>
      <c r="SYE27" s="263"/>
      <c r="SYF27" s="263"/>
      <c r="SYG27" s="263"/>
      <c r="SYH27" s="263"/>
      <c r="SYI27" s="263"/>
      <c r="SYJ27" s="263"/>
      <c r="SYK27" s="263"/>
      <c r="SYL27" s="263"/>
      <c r="SYM27" s="263"/>
      <c r="SYN27" s="263"/>
      <c r="SYO27" s="263"/>
      <c r="SYP27" s="263"/>
      <c r="SYQ27" s="263"/>
      <c r="SYR27" s="263"/>
      <c r="SYS27" s="263"/>
      <c r="SYT27" s="263"/>
      <c r="SYU27" s="263"/>
      <c r="SYV27" s="263"/>
      <c r="SYW27" s="263"/>
      <c r="SYX27" s="263"/>
      <c r="SYY27" s="263"/>
      <c r="SYZ27" s="263"/>
      <c r="SZA27" s="263"/>
      <c r="SZB27" s="263"/>
      <c r="SZC27" s="263"/>
      <c r="SZD27" s="263"/>
      <c r="SZE27" s="263"/>
      <c r="SZF27" s="263"/>
      <c r="SZG27" s="263"/>
      <c r="SZH27" s="263"/>
      <c r="SZI27" s="263"/>
      <c r="SZJ27" s="263"/>
      <c r="SZK27" s="263"/>
      <c r="SZL27" s="263"/>
      <c r="SZM27" s="263"/>
      <c r="SZN27" s="263"/>
      <c r="SZO27" s="263"/>
      <c r="SZP27" s="263"/>
      <c r="SZQ27" s="263"/>
      <c r="SZR27" s="263"/>
      <c r="SZS27" s="263"/>
      <c r="SZT27" s="263"/>
      <c r="SZU27" s="263"/>
      <c r="SZV27" s="263"/>
      <c r="SZW27" s="263"/>
      <c r="SZX27" s="263"/>
      <c r="SZY27" s="263"/>
      <c r="SZZ27" s="263"/>
      <c r="TAA27" s="263"/>
      <c r="TAB27" s="263"/>
      <c r="TAC27" s="263"/>
      <c r="TAD27" s="263"/>
      <c r="TAE27" s="263"/>
      <c r="TAF27" s="263"/>
      <c r="TAG27" s="263"/>
      <c r="TAH27" s="263"/>
      <c r="TAI27" s="263"/>
      <c r="TAJ27" s="263"/>
      <c r="TAK27" s="263"/>
      <c r="TAL27" s="263"/>
      <c r="TAM27" s="263"/>
      <c r="TAN27" s="263"/>
      <c r="TAO27" s="263"/>
      <c r="TAP27" s="263"/>
      <c r="TAQ27" s="263"/>
      <c r="TAR27" s="263"/>
      <c r="TAS27" s="263"/>
      <c r="TAT27" s="263"/>
      <c r="TAU27" s="263"/>
      <c r="TAV27" s="263"/>
      <c r="TAW27" s="263"/>
      <c r="TAX27" s="263"/>
      <c r="TAY27" s="263"/>
      <c r="TAZ27" s="263"/>
      <c r="TBA27" s="263"/>
      <c r="TBB27" s="263"/>
      <c r="TBC27" s="263"/>
      <c r="TBD27" s="263"/>
      <c r="TBE27" s="263"/>
      <c r="TBF27" s="263"/>
      <c r="TBG27" s="263"/>
      <c r="TBH27" s="263"/>
      <c r="TBI27" s="263"/>
      <c r="TBJ27" s="263"/>
      <c r="TBK27" s="263"/>
      <c r="TBL27" s="263"/>
      <c r="TBM27" s="263"/>
      <c r="TBN27" s="263"/>
      <c r="TBO27" s="263"/>
      <c r="TBP27" s="263"/>
      <c r="TBQ27" s="263"/>
      <c r="TBR27" s="263"/>
      <c r="TBS27" s="263"/>
      <c r="TBT27" s="263"/>
      <c r="TBU27" s="263"/>
      <c r="TBV27" s="263"/>
      <c r="TBW27" s="263"/>
      <c r="TBX27" s="263"/>
      <c r="TBY27" s="263"/>
      <c r="TBZ27" s="263"/>
      <c r="TCA27" s="263"/>
      <c r="TCB27" s="263"/>
      <c r="TCC27" s="263"/>
      <c r="TCD27" s="263"/>
      <c r="TCE27" s="263"/>
      <c r="TCF27" s="263"/>
      <c r="TCG27" s="263"/>
      <c r="TCH27" s="263"/>
      <c r="TCI27" s="263"/>
      <c r="TCJ27" s="263"/>
      <c r="TCK27" s="263"/>
      <c r="TCL27" s="263"/>
      <c r="TCM27" s="263"/>
      <c r="TCN27" s="263"/>
      <c r="TCO27" s="263"/>
      <c r="TCP27" s="263"/>
      <c r="TCQ27" s="263"/>
      <c r="TCR27" s="263"/>
      <c r="TCS27" s="263"/>
      <c r="TCT27" s="263"/>
      <c r="TCU27" s="263"/>
      <c r="TCV27" s="263"/>
      <c r="TCW27" s="263"/>
      <c r="TCX27" s="263"/>
      <c r="TCY27" s="263"/>
      <c r="TCZ27" s="263"/>
      <c r="TDA27" s="263"/>
      <c r="TDB27" s="263"/>
      <c r="TDC27" s="263"/>
      <c r="TDD27" s="263"/>
      <c r="TDE27" s="263"/>
      <c r="TDF27" s="263"/>
      <c r="TDG27" s="263"/>
      <c r="TDH27" s="263"/>
      <c r="TDI27" s="263"/>
      <c r="TDJ27" s="263"/>
      <c r="TDK27" s="263"/>
      <c r="TDL27" s="263"/>
      <c r="TDM27" s="263"/>
      <c r="TDN27" s="263"/>
      <c r="TDO27" s="263"/>
      <c r="TDP27" s="263"/>
      <c r="TDQ27" s="263"/>
      <c r="TDR27" s="263"/>
      <c r="TDS27" s="263"/>
      <c r="TDT27" s="263"/>
      <c r="TDU27" s="263"/>
      <c r="TDV27" s="263"/>
      <c r="TDW27" s="263"/>
      <c r="TDX27" s="263"/>
      <c r="TDY27" s="263"/>
      <c r="TDZ27" s="263"/>
      <c r="TEA27" s="263"/>
      <c r="TEB27" s="263"/>
      <c r="TEC27" s="263"/>
      <c r="TED27" s="263"/>
      <c r="TEE27" s="263"/>
      <c r="TEF27" s="263"/>
      <c r="TEG27" s="263"/>
      <c r="TEH27" s="263"/>
      <c r="TEI27" s="263"/>
      <c r="TEJ27" s="263"/>
      <c r="TEK27" s="263"/>
      <c r="TEL27" s="263"/>
      <c r="TEM27" s="263"/>
      <c r="TEN27" s="263"/>
      <c r="TEO27" s="263"/>
      <c r="TEP27" s="263"/>
      <c r="TEQ27" s="263"/>
      <c r="TER27" s="263"/>
      <c r="TES27" s="263"/>
      <c r="TET27" s="263"/>
      <c r="TEU27" s="263"/>
      <c r="TEV27" s="263"/>
      <c r="TEW27" s="263"/>
      <c r="TEX27" s="263"/>
      <c r="TEY27" s="263"/>
      <c r="TEZ27" s="263"/>
      <c r="TFA27" s="263"/>
      <c r="TFB27" s="263"/>
      <c r="TFC27" s="263"/>
      <c r="TFD27" s="263"/>
      <c r="TFE27" s="263"/>
      <c r="TFF27" s="263"/>
      <c r="TFG27" s="263"/>
      <c r="TFH27" s="263"/>
      <c r="TFI27" s="263"/>
      <c r="TFJ27" s="263"/>
      <c r="TFK27" s="263"/>
      <c r="TFL27" s="263"/>
      <c r="TFM27" s="263"/>
      <c r="TFN27" s="263"/>
      <c r="TFO27" s="263"/>
      <c r="TFP27" s="263"/>
      <c r="TFQ27" s="263"/>
      <c r="TFR27" s="263"/>
      <c r="TFS27" s="263"/>
      <c r="TFT27" s="263"/>
      <c r="TFU27" s="263"/>
      <c r="TFV27" s="263"/>
      <c r="TFW27" s="263"/>
      <c r="TFX27" s="263"/>
      <c r="TFY27" s="263"/>
      <c r="TFZ27" s="263"/>
      <c r="TGA27" s="263"/>
      <c r="TGB27" s="263"/>
      <c r="TGC27" s="263"/>
      <c r="TGD27" s="263"/>
      <c r="TGE27" s="263"/>
      <c r="TGF27" s="263"/>
      <c r="TGG27" s="263"/>
      <c r="TGH27" s="263"/>
      <c r="TGI27" s="263"/>
      <c r="TGJ27" s="263"/>
      <c r="TGK27" s="263"/>
      <c r="TGL27" s="263"/>
      <c r="TGM27" s="263"/>
      <c r="TGN27" s="263"/>
      <c r="TGO27" s="263"/>
      <c r="TGP27" s="263"/>
      <c r="TGQ27" s="263"/>
      <c r="TGR27" s="263"/>
      <c r="TGS27" s="263"/>
      <c r="TGT27" s="263"/>
      <c r="TGU27" s="263"/>
      <c r="TGV27" s="263"/>
      <c r="TGW27" s="263"/>
      <c r="TGX27" s="263"/>
      <c r="TGY27" s="263"/>
      <c r="TGZ27" s="263"/>
      <c r="THA27" s="263"/>
      <c r="THB27" s="263"/>
      <c r="THC27" s="263"/>
      <c r="THD27" s="263"/>
      <c r="THE27" s="263"/>
      <c r="THF27" s="263"/>
      <c r="THG27" s="263"/>
      <c r="THH27" s="263"/>
      <c r="THI27" s="263"/>
      <c r="THJ27" s="263"/>
      <c r="THK27" s="263"/>
      <c r="THL27" s="263"/>
      <c r="THM27" s="263"/>
      <c r="THN27" s="263"/>
      <c r="THO27" s="263"/>
      <c r="THP27" s="263"/>
      <c r="THQ27" s="263"/>
      <c r="THR27" s="263"/>
      <c r="THS27" s="263"/>
      <c r="THT27" s="263"/>
      <c r="THU27" s="263"/>
      <c r="THV27" s="263"/>
      <c r="THW27" s="263"/>
      <c r="THX27" s="263"/>
      <c r="THY27" s="263"/>
      <c r="THZ27" s="263"/>
      <c r="TIA27" s="263"/>
      <c r="TIB27" s="263"/>
      <c r="TIC27" s="263"/>
      <c r="TID27" s="263"/>
      <c r="TIE27" s="263"/>
      <c r="TIF27" s="263"/>
      <c r="TIG27" s="263"/>
      <c r="TIH27" s="263"/>
      <c r="TII27" s="263"/>
      <c r="TIJ27" s="263"/>
      <c r="TIK27" s="263"/>
      <c r="TIL27" s="263"/>
      <c r="TIM27" s="263"/>
      <c r="TIN27" s="263"/>
      <c r="TIO27" s="263"/>
      <c r="TIP27" s="263"/>
      <c r="TIQ27" s="263"/>
      <c r="TIR27" s="263"/>
      <c r="TIS27" s="263"/>
      <c r="TIT27" s="263"/>
      <c r="TIU27" s="263"/>
      <c r="TIV27" s="263"/>
      <c r="TIW27" s="263"/>
      <c r="TIX27" s="263"/>
      <c r="TIY27" s="263"/>
      <c r="TIZ27" s="263"/>
      <c r="TJA27" s="263"/>
      <c r="TJB27" s="263"/>
      <c r="TJC27" s="263"/>
      <c r="TJD27" s="263"/>
      <c r="TJE27" s="263"/>
      <c r="TJF27" s="263"/>
      <c r="TJG27" s="263"/>
      <c r="TJH27" s="263"/>
      <c r="TJI27" s="263"/>
      <c r="TJJ27" s="263"/>
      <c r="TJK27" s="263"/>
      <c r="TJL27" s="263"/>
      <c r="TJM27" s="263"/>
      <c r="TJN27" s="263"/>
      <c r="TJO27" s="263"/>
      <c r="TJP27" s="263"/>
      <c r="TJQ27" s="263"/>
      <c r="TJR27" s="263"/>
      <c r="TJS27" s="263"/>
      <c r="TJT27" s="263"/>
      <c r="TJU27" s="263"/>
      <c r="TJV27" s="263"/>
      <c r="TJW27" s="263"/>
      <c r="TJX27" s="263"/>
      <c r="TJY27" s="263"/>
      <c r="TJZ27" s="263"/>
      <c r="TKA27" s="263"/>
      <c r="TKB27" s="263"/>
      <c r="TKC27" s="263"/>
      <c r="TKD27" s="263"/>
      <c r="TKE27" s="263"/>
      <c r="TKF27" s="263"/>
      <c r="TKG27" s="263"/>
      <c r="TKH27" s="263"/>
      <c r="TKI27" s="263"/>
      <c r="TKJ27" s="263"/>
      <c r="TKK27" s="263"/>
      <c r="TKL27" s="263"/>
      <c r="TKM27" s="263"/>
      <c r="TKN27" s="263"/>
      <c r="TKO27" s="263"/>
      <c r="TKP27" s="263"/>
      <c r="TKQ27" s="263"/>
      <c r="TKR27" s="263"/>
      <c r="TKS27" s="263"/>
      <c r="TKT27" s="263"/>
      <c r="TKU27" s="263"/>
      <c r="TKV27" s="263"/>
      <c r="TKW27" s="263"/>
      <c r="TKX27" s="263"/>
      <c r="TKY27" s="263"/>
      <c r="TKZ27" s="263"/>
      <c r="TLA27" s="263"/>
      <c r="TLB27" s="263"/>
      <c r="TLC27" s="263"/>
      <c r="TLD27" s="263"/>
      <c r="TLE27" s="263"/>
      <c r="TLF27" s="263"/>
      <c r="TLG27" s="263"/>
      <c r="TLH27" s="263"/>
      <c r="TLI27" s="263"/>
      <c r="TLJ27" s="263"/>
      <c r="TLK27" s="263"/>
      <c r="TLL27" s="263"/>
      <c r="TLM27" s="263"/>
      <c r="TLN27" s="263"/>
      <c r="TLO27" s="263"/>
      <c r="TLP27" s="263"/>
      <c r="TLQ27" s="263"/>
      <c r="TLR27" s="263"/>
      <c r="TLS27" s="263"/>
      <c r="TLT27" s="263"/>
      <c r="TLU27" s="263"/>
      <c r="TLV27" s="263"/>
      <c r="TLW27" s="263"/>
      <c r="TLX27" s="263"/>
      <c r="TLY27" s="263"/>
      <c r="TLZ27" s="263"/>
      <c r="TMA27" s="263"/>
      <c r="TMB27" s="263"/>
      <c r="TMC27" s="263"/>
      <c r="TMD27" s="263"/>
      <c r="TME27" s="263"/>
      <c r="TMF27" s="263"/>
      <c r="TMG27" s="263"/>
      <c r="TMH27" s="263"/>
      <c r="TMI27" s="263"/>
      <c r="TMJ27" s="263"/>
      <c r="TMK27" s="263"/>
      <c r="TML27" s="263"/>
      <c r="TMM27" s="263"/>
      <c r="TMN27" s="263"/>
      <c r="TMO27" s="263"/>
      <c r="TMP27" s="263"/>
      <c r="TMQ27" s="263"/>
      <c r="TMR27" s="263"/>
      <c r="TMS27" s="263"/>
      <c r="TMT27" s="263"/>
      <c r="TMU27" s="263"/>
      <c r="TMV27" s="263"/>
      <c r="TMW27" s="263"/>
      <c r="TMX27" s="263"/>
      <c r="TMY27" s="263"/>
      <c r="TMZ27" s="263"/>
      <c r="TNA27" s="263"/>
      <c r="TNB27" s="263"/>
      <c r="TNC27" s="263"/>
      <c r="TND27" s="263"/>
      <c r="TNE27" s="263"/>
      <c r="TNF27" s="263"/>
      <c r="TNG27" s="263"/>
      <c r="TNH27" s="263"/>
      <c r="TNI27" s="263"/>
      <c r="TNJ27" s="263"/>
      <c r="TNK27" s="263"/>
      <c r="TNL27" s="263"/>
      <c r="TNM27" s="263"/>
      <c r="TNN27" s="263"/>
      <c r="TNO27" s="263"/>
      <c r="TNP27" s="263"/>
      <c r="TNQ27" s="263"/>
      <c r="TNR27" s="263"/>
      <c r="TNS27" s="263"/>
      <c r="TNT27" s="263"/>
      <c r="TNU27" s="263"/>
      <c r="TNV27" s="263"/>
      <c r="TNW27" s="263"/>
      <c r="TNX27" s="263"/>
      <c r="TNY27" s="263"/>
      <c r="TNZ27" s="263"/>
      <c r="TOA27" s="263"/>
      <c r="TOB27" s="263"/>
      <c r="TOC27" s="263"/>
      <c r="TOD27" s="263"/>
      <c r="TOE27" s="263"/>
      <c r="TOF27" s="263"/>
      <c r="TOG27" s="263"/>
      <c r="TOH27" s="263"/>
      <c r="TOI27" s="263"/>
      <c r="TOJ27" s="263"/>
      <c r="TOK27" s="263"/>
      <c r="TOL27" s="263"/>
      <c r="TOM27" s="263"/>
      <c r="TON27" s="263"/>
      <c r="TOO27" s="263"/>
      <c r="TOP27" s="263"/>
      <c r="TOQ27" s="263"/>
      <c r="TOR27" s="263"/>
      <c r="TOS27" s="263"/>
      <c r="TOT27" s="263"/>
      <c r="TOU27" s="263"/>
      <c r="TOV27" s="263"/>
      <c r="TOW27" s="263"/>
      <c r="TOX27" s="263"/>
      <c r="TOY27" s="263"/>
      <c r="TOZ27" s="263"/>
      <c r="TPA27" s="263"/>
      <c r="TPB27" s="263"/>
      <c r="TPC27" s="263"/>
      <c r="TPD27" s="263"/>
      <c r="TPE27" s="263"/>
      <c r="TPF27" s="263"/>
      <c r="TPG27" s="263"/>
      <c r="TPH27" s="263"/>
      <c r="TPI27" s="263"/>
      <c r="TPJ27" s="263"/>
      <c r="TPK27" s="263"/>
      <c r="TPL27" s="263"/>
      <c r="TPM27" s="263"/>
      <c r="TPN27" s="263"/>
      <c r="TPO27" s="263"/>
      <c r="TPP27" s="263"/>
      <c r="TPQ27" s="263"/>
      <c r="TPR27" s="263"/>
      <c r="TPS27" s="263"/>
      <c r="TPT27" s="263"/>
      <c r="TPU27" s="263"/>
      <c r="TPV27" s="263"/>
      <c r="TPW27" s="263"/>
      <c r="TPX27" s="263"/>
      <c r="TPY27" s="263"/>
      <c r="TPZ27" s="263"/>
      <c r="TQA27" s="263"/>
      <c r="TQB27" s="263"/>
      <c r="TQC27" s="263"/>
      <c r="TQD27" s="263"/>
      <c r="TQE27" s="263"/>
      <c r="TQF27" s="263"/>
      <c r="TQG27" s="263"/>
      <c r="TQH27" s="263"/>
      <c r="TQI27" s="263"/>
      <c r="TQJ27" s="263"/>
      <c r="TQK27" s="263"/>
      <c r="TQL27" s="263"/>
      <c r="TQM27" s="263"/>
      <c r="TQN27" s="263"/>
      <c r="TQO27" s="263"/>
      <c r="TQP27" s="263"/>
      <c r="TQQ27" s="263"/>
      <c r="TQR27" s="263"/>
      <c r="TQS27" s="263"/>
      <c r="TQT27" s="263"/>
      <c r="TQU27" s="263"/>
      <c r="TQV27" s="263"/>
      <c r="TQW27" s="263"/>
      <c r="TQX27" s="263"/>
      <c r="TQY27" s="263"/>
      <c r="TQZ27" s="263"/>
      <c r="TRA27" s="263"/>
      <c r="TRB27" s="263"/>
      <c r="TRC27" s="263"/>
      <c r="TRD27" s="263"/>
      <c r="TRE27" s="263"/>
      <c r="TRF27" s="263"/>
      <c r="TRG27" s="263"/>
      <c r="TRH27" s="263"/>
      <c r="TRI27" s="263"/>
      <c r="TRJ27" s="263"/>
      <c r="TRK27" s="263"/>
      <c r="TRL27" s="263"/>
      <c r="TRM27" s="263"/>
      <c r="TRN27" s="263"/>
      <c r="TRO27" s="263"/>
      <c r="TRP27" s="263"/>
      <c r="TRQ27" s="263"/>
      <c r="TRR27" s="263"/>
      <c r="TRS27" s="263"/>
      <c r="TRT27" s="263"/>
      <c r="TRU27" s="263"/>
      <c r="TRV27" s="263"/>
      <c r="TRW27" s="263"/>
      <c r="TRX27" s="263"/>
      <c r="TRY27" s="263"/>
      <c r="TRZ27" s="263"/>
      <c r="TSA27" s="263"/>
      <c r="TSB27" s="263"/>
      <c r="TSC27" s="263"/>
      <c r="TSD27" s="263"/>
      <c r="TSE27" s="263"/>
      <c r="TSF27" s="263"/>
      <c r="TSG27" s="263"/>
      <c r="TSH27" s="263"/>
      <c r="TSI27" s="263"/>
      <c r="TSJ27" s="263"/>
      <c r="TSK27" s="263"/>
      <c r="TSL27" s="263"/>
      <c r="TSM27" s="263"/>
      <c r="TSN27" s="263"/>
      <c r="TSO27" s="263"/>
      <c r="TSP27" s="263"/>
      <c r="TSQ27" s="263"/>
      <c r="TSR27" s="263"/>
      <c r="TSS27" s="263"/>
      <c r="TST27" s="263"/>
      <c r="TSU27" s="263"/>
      <c r="TSV27" s="263"/>
      <c r="TSW27" s="263"/>
      <c r="TSX27" s="263"/>
      <c r="TSY27" s="263"/>
      <c r="TSZ27" s="263"/>
      <c r="TTA27" s="263"/>
      <c r="TTB27" s="263"/>
      <c r="TTC27" s="263"/>
      <c r="TTD27" s="263"/>
      <c r="TTE27" s="263"/>
      <c r="TTF27" s="263"/>
      <c r="TTG27" s="263"/>
      <c r="TTH27" s="263"/>
      <c r="TTI27" s="263"/>
      <c r="TTJ27" s="263"/>
      <c r="TTK27" s="263"/>
      <c r="TTL27" s="263"/>
      <c r="TTM27" s="263"/>
      <c r="TTN27" s="263"/>
      <c r="TTO27" s="263"/>
      <c r="TTP27" s="263"/>
      <c r="TTQ27" s="263"/>
      <c r="TTR27" s="263"/>
      <c r="TTS27" s="263"/>
      <c r="TTT27" s="263"/>
      <c r="TTU27" s="263"/>
      <c r="TTV27" s="263"/>
      <c r="TTW27" s="263"/>
      <c r="TTX27" s="263"/>
      <c r="TTY27" s="263"/>
      <c r="TTZ27" s="263"/>
      <c r="TUA27" s="263"/>
      <c r="TUB27" s="263"/>
      <c r="TUC27" s="263"/>
      <c r="TUD27" s="263"/>
      <c r="TUE27" s="263"/>
      <c r="TUF27" s="263"/>
      <c r="TUG27" s="263"/>
      <c r="TUH27" s="263"/>
      <c r="TUI27" s="263"/>
      <c r="TUJ27" s="263"/>
      <c r="TUK27" s="263"/>
      <c r="TUL27" s="263"/>
      <c r="TUM27" s="263"/>
      <c r="TUN27" s="263"/>
      <c r="TUO27" s="263"/>
      <c r="TUP27" s="263"/>
      <c r="TUQ27" s="263"/>
      <c r="TUR27" s="263"/>
      <c r="TUS27" s="263"/>
      <c r="TUT27" s="263"/>
      <c r="TUU27" s="263"/>
      <c r="TUV27" s="263"/>
      <c r="TUW27" s="263"/>
      <c r="TUX27" s="263"/>
      <c r="TUY27" s="263"/>
      <c r="TUZ27" s="263"/>
      <c r="TVA27" s="263"/>
      <c r="TVB27" s="263"/>
      <c r="TVC27" s="263"/>
      <c r="TVD27" s="263"/>
      <c r="TVE27" s="263"/>
      <c r="TVF27" s="263"/>
      <c r="TVG27" s="263"/>
      <c r="TVH27" s="263"/>
      <c r="TVI27" s="263"/>
      <c r="TVJ27" s="263"/>
      <c r="TVK27" s="263"/>
      <c r="TVL27" s="263"/>
      <c r="TVM27" s="263"/>
      <c r="TVN27" s="263"/>
      <c r="TVO27" s="263"/>
      <c r="TVP27" s="263"/>
      <c r="TVQ27" s="263"/>
      <c r="TVR27" s="263"/>
      <c r="TVS27" s="263"/>
      <c r="TVT27" s="263"/>
      <c r="TVU27" s="263"/>
      <c r="TVV27" s="263"/>
      <c r="TVW27" s="263"/>
      <c r="TVX27" s="263"/>
      <c r="TVY27" s="263"/>
      <c r="TVZ27" s="263"/>
      <c r="TWA27" s="263"/>
      <c r="TWB27" s="263"/>
      <c r="TWC27" s="263"/>
      <c r="TWD27" s="263"/>
      <c r="TWE27" s="263"/>
      <c r="TWF27" s="263"/>
      <c r="TWG27" s="263"/>
      <c r="TWH27" s="263"/>
      <c r="TWI27" s="263"/>
      <c r="TWJ27" s="263"/>
      <c r="TWK27" s="263"/>
      <c r="TWL27" s="263"/>
      <c r="TWM27" s="263"/>
      <c r="TWN27" s="263"/>
      <c r="TWO27" s="263"/>
      <c r="TWP27" s="263"/>
      <c r="TWQ27" s="263"/>
      <c r="TWR27" s="263"/>
      <c r="TWS27" s="263"/>
      <c r="TWT27" s="263"/>
      <c r="TWU27" s="263"/>
      <c r="TWV27" s="263"/>
      <c r="TWW27" s="263"/>
      <c r="TWX27" s="263"/>
      <c r="TWY27" s="263"/>
      <c r="TWZ27" s="263"/>
      <c r="TXA27" s="263"/>
      <c r="TXB27" s="263"/>
      <c r="TXC27" s="263"/>
      <c r="TXD27" s="263"/>
      <c r="TXE27" s="263"/>
      <c r="TXF27" s="263"/>
      <c r="TXG27" s="263"/>
      <c r="TXH27" s="263"/>
      <c r="TXI27" s="263"/>
      <c r="TXJ27" s="263"/>
      <c r="TXK27" s="263"/>
      <c r="TXL27" s="263"/>
      <c r="TXM27" s="263"/>
      <c r="TXN27" s="263"/>
      <c r="TXO27" s="263"/>
      <c r="TXP27" s="263"/>
      <c r="TXQ27" s="263"/>
      <c r="TXR27" s="263"/>
      <c r="TXS27" s="263"/>
      <c r="TXT27" s="263"/>
      <c r="TXU27" s="263"/>
      <c r="TXV27" s="263"/>
      <c r="TXW27" s="263"/>
      <c r="TXX27" s="263"/>
      <c r="TXY27" s="263"/>
      <c r="TXZ27" s="263"/>
      <c r="TYA27" s="263"/>
      <c r="TYB27" s="263"/>
      <c r="TYC27" s="263"/>
      <c r="TYD27" s="263"/>
      <c r="TYE27" s="263"/>
      <c r="TYF27" s="263"/>
      <c r="TYG27" s="263"/>
      <c r="TYH27" s="263"/>
      <c r="TYI27" s="263"/>
      <c r="TYJ27" s="263"/>
      <c r="TYK27" s="263"/>
      <c r="TYL27" s="263"/>
      <c r="TYM27" s="263"/>
      <c r="TYN27" s="263"/>
      <c r="TYO27" s="263"/>
      <c r="TYP27" s="263"/>
      <c r="TYQ27" s="263"/>
      <c r="TYR27" s="263"/>
      <c r="TYS27" s="263"/>
      <c r="TYT27" s="263"/>
      <c r="TYU27" s="263"/>
      <c r="TYV27" s="263"/>
      <c r="TYW27" s="263"/>
      <c r="TYX27" s="263"/>
      <c r="TYY27" s="263"/>
      <c r="TYZ27" s="263"/>
      <c r="TZA27" s="263"/>
      <c r="TZB27" s="263"/>
      <c r="TZC27" s="263"/>
      <c r="TZD27" s="263"/>
      <c r="TZE27" s="263"/>
      <c r="TZF27" s="263"/>
      <c r="TZG27" s="263"/>
      <c r="TZH27" s="263"/>
      <c r="TZI27" s="263"/>
      <c r="TZJ27" s="263"/>
      <c r="TZK27" s="263"/>
      <c r="TZL27" s="263"/>
      <c r="TZM27" s="263"/>
      <c r="TZN27" s="263"/>
      <c r="TZO27" s="263"/>
      <c r="TZP27" s="263"/>
      <c r="TZQ27" s="263"/>
      <c r="TZR27" s="263"/>
      <c r="TZS27" s="263"/>
      <c r="TZT27" s="263"/>
      <c r="TZU27" s="263"/>
      <c r="TZV27" s="263"/>
      <c r="TZW27" s="263"/>
      <c r="TZX27" s="263"/>
      <c r="TZY27" s="263"/>
      <c r="TZZ27" s="263"/>
      <c r="UAA27" s="263"/>
      <c r="UAB27" s="263"/>
      <c r="UAC27" s="263"/>
      <c r="UAD27" s="263"/>
      <c r="UAE27" s="263"/>
      <c r="UAF27" s="263"/>
      <c r="UAG27" s="263"/>
      <c r="UAH27" s="263"/>
      <c r="UAI27" s="263"/>
      <c r="UAJ27" s="263"/>
      <c r="UAK27" s="263"/>
      <c r="UAL27" s="263"/>
      <c r="UAM27" s="263"/>
      <c r="UAN27" s="263"/>
      <c r="UAO27" s="263"/>
      <c r="UAP27" s="263"/>
      <c r="UAQ27" s="263"/>
      <c r="UAR27" s="263"/>
      <c r="UAS27" s="263"/>
      <c r="UAT27" s="263"/>
      <c r="UAU27" s="263"/>
      <c r="UAV27" s="263"/>
      <c r="UAW27" s="263"/>
      <c r="UAX27" s="263"/>
      <c r="UAY27" s="263"/>
      <c r="UAZ27" s="263"/>
      <c r="UBA27" s="263"/>
      <c r="UBB27" s="263"/>
      <c r="UBC27" s="263"/>
      <c r="UBD27" s="263"/>
      <c r="UBE27" s="263"/>
      <c r="UBF27" s="263"/>
      <c r="UBG27" s="263"/>
      <c r="UBH27" s="263"/>
      <c r="UBI27" s="263"/>
      <c r="UBJ27" s="263"/>
      <c r="UBK27" s="263"/>
      <c r="UBL27" s="263"/>
      <c r="UBM27" s="263"/>
      <c r="UBN27" s="263"/>
      <c r="UBO27" s="263"/>
      <c r="UBP27" s="263"/>
      <c r="UBQ27" s="263"/>
      <c r="UBR27" s="263"/>
      <c r="UBS27" s="263"/>
      <c r="UBT27" s="263"/>
      <c r="UBU27" s="263"/>
      <c r="UBV27" s="263"/>
      <c r="UBW27" s="263"/>
      <c r="UBX27" s="263"/>
      <c r="UBY27" s="263"/>
      <c r="UBZ27" s="263"/>
      <c r="UCA27" s="263"/>
      <c r="UCB27" s="263"/>
      <c r="UCC27" s="263"/>
      <c r="UCD27" s="263"/>
      <c r="UCE27" s="263"/>
      <c r="UCF27" s="263"/>
      <c r="UCG27" s="263"/>
      <c r="UCH27" s="263"/>
      <c r="UCI27" s="263"/>
      <c r="UCJ27" s="263"/>
      <c r="UCK27" s="263"/>
      <c r="UCL27" s="263"/>
      <c r="UCM27" s="263"/>
      <c r="UCN27" s="263"/>
      <c r="UCO27" s="263"/>
      <c r="UCP27" s="263"/>
      <c r="UCQ27" s="263"/>
      <c r="UCR27" s="263"/>
      <c r="UCS27" s="263"/>
      <c r="UCT27" s="263"/>
      <c r="UCU27" s="263"/>
      <c r="UCV27" s="263"/>
      <c r="UCW27" s="263"/>
      <c r="UCX27" s="263"/>
      <c r="UCY27" s="263"/>
      <c r="UCZ27" s="263"/>
      <c r="UDA27" s="263"/>
      <c r="UDB27" s="263"/>
      <c r="UDC27" s="263"/>
      <c r="UDD27" s="263"/>
      <c r="UDE27" s="263"/>
      <c r="UDF27" s="263"/>
      <c r="UDG27" s="263"/>
      <c r="UDH27" s="263"/>
      <c r="UDI27" s="263"/>
      <c r="UDJ27" s="263"/>
      <c r="UDK27" s="263"/>
      <c r="UDL27" s="263"/>
      <c r="UDM27" s="263"/>
      <c r="UDN27" s="263"/>
      <c r="UDO27" s="263"/>
      <c r="UDP27" s="263"/>
      <c r="UDQ27" s="263"/>
      <c r="UDR27" s="263"/>
      <c r="UDS27" s="263"/>
      <c r="UDT27" s="263"/>
      <c r="UDU27" s="263"/>
      <c r="UDV27" s="263"/>
      <c r="UDW27" s="263"/>
      <c r="UDX27" s="263"/>
      <c r="UDY27" s="263"/>
      <c r="UDZ27" s="263"/>
      <c r="UEA27" s="263"/>
      <c r="UEB27" s="263"/>
      <c r="UEC27" s="263"/>
      <c r="UED27" s="263"/>
      <c r="UEE27" s="263"/>
      <c r="UEF27" s="263"/>
      <c r="UEG27" s="263"/>
      <c r="UEH27" s="263"/>
      <c r="UEI27" s="263"/>
      <c r="UEJ27" s="263"/>
      <c r="UEK27" s="263"/>
      <c r="UEL27" s="263"/>
      <c r="UEM27" s="263"/>
      <c r="UEN27" s="263"/>
      <c r="UEO27" s="263"/>
      <c r="UEP27" s="263"/>
      <c r="UEQ27" s="263"/>
      <c r="UER27" s="263"/>
      <c r="UES27" s="263"/>
      <c r="UET27" s="263"/>
      <c r="UEU27" s="263"/>
      <c r="UEV27" s="263"/>
      <c r="UEW27" s="263"/>
      <c r="UEX27" s="263"/>
      <c r="UEY27" s="263"/>
      <c r="UEZ27" s="263"/>
      <c r="UFA27" s="263"/>
      <c r="UFB27" s="263"/>
      <c r="UFC27" s="263"/>
      <c r="UFD27" s="263"/>
      <c r="UFE27" s="263"/>
      <c r="UFF27" s="263"/>
      <c r="UFG27" s="263"/>
      <c r="UFH27" s="263"/>
      <c r="UFI27" s="263"/>
      <c r="UFJ27" s="263"/>
      <c r="UFK27" s="263"/>
      <c r="UFL27" s="263"/>
      <c r="UFM27" s="263"/>
      <c r="UFN27" s="263"/>
      <c r="UFO27" s="263"/>
      <c r="UFP27" s="263"/>
      <c r="UFQ27" s="263"/>
      <c r="UFR27" s="263"/>
      <c r="UFS27" s="263"/>
      <c r="UFT27" s="263"/>
      <c r="UFU27" s="263"/>
      <c r="UFV27" s="263"/>
      <c r="UFW27" s="263"/>
      <c r="UFX27" s="263"/>
      <c r="UFY27" s="263"/>
      <c r="UFZ27" s="263"/>
      <c r="UGA27" s="263"/>
      <c r="UGB27" s="263"/>
      <c r="UGC27" s="263"/>
      <c r="UGD27" s="263"/>
      <c r="UGE27" s="263"/>
      <c r="UGF27" s="263"/>
      <c r="UGG27" s="263"/>
      <c r="UGH27" s="263"/>
      <c r="UGI27" s="263"/>
      <c r="UGJ27" s="263"/>
      <c r="UGK27" s="263"/>
      <c r="UGL27" s="263"/>
      <c r="UGM27" s="263"/>
      <c r="UGN27" s="263"/>
      <c r="UGO27" s="263"/>
      <c r="UGP27" s="263"/>
      <c r="UGQ27" s="263"/>
      <c r="UGR27" s="263"/>
      <c r="UGS27" s="263"/>
      <c r="UGT27" s="263"/>
      <c r="UGU27" s="263"/>
      <c r="UGV27" s="263"/>
      <c r="UGW27" s="263"/>
      <c r="UGX27" s="263"/>
      <c r="UGY27" s="263"/>
      <c r="UGZ27" s="263"/>
      <c r="UHA27" s="263"/>
      <c r="UHB27" s="263"/>
      <c r="UHC27" s="263"/>
      <c r="UHD27" s="263"/>
      <c r="UHE27" s="263"/>
      <c r="UHF27" s="263"/>
      <c r="UHG27" s="263"/>
      <c r="UHH27" s="263"/>
      <c r="UHI27" s="263"/>
      <c r="UHJ27" s="263"/>
      <c r="UHK27" s="263"/>
      <c r="UHL27" s="263"/>
      <c r="UHM27" s="263"/>
      <c r="UHN27" s="263"/>
      <c r="UHO27" s="263"/>
      <c r="UHP27" s="263"/>
      <c r="UHQ27" s="263"/>
      <c r="UHR27" s="263"/>
      <c r="UHS27" s="263"/>
      <c r="UHT27" s="263"/>
      <c r="UHU27" s="263"/>
      <c r="UHV27" s="263"/>
      <c r="UHW27" s="263"/>
      <c r="UHX27" s="263"/>
      <c r="UHY27" s="263"/>
      <c r="UHZ27" s="263"/>
      <c r="UIA27" s="263"/>
      <c r="UIB27" s="263"/>
      <c r="UIC27" s="263"/>
      <c r="UID27" s="263"/>
      <c r="UIE27" s="263"/>
      <c r="UIF27" s="263"/>
      <c r="UIG27" s="263"/>
      <c r="UIH27" s="263"/>
      <c r="UII27" s="263"/>
      <c r="UIJ27" s="263"/>
      <c r="UIK27" s="263"/>
      <c r="UIL27" s="263"/>
      <c r="UIM27" s="263"/>
      <c r="UIN27" s="263"/>
      <c r="UIO27" s="263"/>
      <c r="UIP27" s="263"/>
      <c r="UIQ27" s="263"/>
      <c r="UIR27" s="263"/>
      <c r="UIS27" s="263"/>
      <c r="UIT27" s="263"/>
      <c r="UIU27" s="263"/>
      <c r="UIV27" s="263"/>
      <c r="UIW27" s="263"/>
      <c r="UIX27" s="263"/>
      <c r="UIY27" s="263"/>
      <c r="UIZ27" s="263"/>
      <c r="UJA27" s="263"/>
      <c r="UJB27" s="263"/>
      <c r="UJC27" s="263"/>
      <c r="UJD27" s="263"/>
      <c r="UJE27" s="263"/>
      <c r="UJF27" s="263"/>
      <c r="UJG27" s="263"/>
      <c r="UJH27" s="263"/>
      <c r="UJI27" s="263"/>
      <c r="UJJ27" s="263"/>
      <c r="UJK27" s="263"/>
      <c r="UJL27" s="263"/>
      <c r="UJM27" s="263"/>
      <c r="UJN27" s="263"/>
      <c r="UJO27" s="263"/>
      <c r="UJP27" s="263"/>
      <c r="UJQ27" s="263"/>
      <c r="UJR27" s="263"/>
      <c r="UJS27" s="263"/>
      <c r="UJT27" s="263"/>
      <c r="UJU27" s="263"/>
      <c r="UJV27" s="263"/>
      <c r="UJW27" s="263"/>
      <c r="UJX27" s="263"/>
      <c r="UJY27" s="263"/>
      <c r="UJZ27" s="263"/>
      <c r="UKA27" s="263"/>
      <c r="UKB27" s="263"/>
      <c r="UKC27" s="263"/>
      <c r="UKD27" s="263"/>
      <c r="UKE27" s="263"/>
      <c r="UKF27" s="263"/>
      <c r="UKG27" s="263"/>
      <c r="UKH27" s="263"/>
      <c r="UKI27" s="263"/>
      <c r="UKJ27" s="263"/>
      <c r="UKK27" s="263"/>
      <c r="UKL27" s="263"/>
      <c r="UKM27" s="263"/>
      <c r="UKN27" s="263"/>
      <c r="UKO27" s="263"/>
      <c r="UKP27" s="263"/>
      <c r="UKQ27" s="263"/>
      <c r="UKR27" s="263"/>
      <c r="UKS27" s="263"/>
      <c r="UKT27" s="263"/>
      <c r="UKU27" s="263"/>
      <c r="UKV27" s="263"/>
      <c r="UKW27" s="263"/>
      <c r="UKX27" s="263"/>
      <c r="UKY27" s="263"/>
      <c r="UKZ27" s="263"/>
      <c r="ULA27" s="263"/>
      <c r="ULB27" s="263"/>
      <c r="ULC27" s="263"/>
      <c r="ULD27" s="263"/>
      <c r="ULE27" s="263"/>
      <c r="ULF27" s="263"/>
      <c r="ULG27" s="263"/>
      <c r="ULH27" s="263"/>
      <c r="ULI27" s="263"/>
      <c r="ULJ27" s="263"/>
      <c r="ULK27" s="263"/>
      <c r="ULL27" s="263"/>
      <c r="ULM27" s="263"/>
      <c r="ULN27" s="263"/>
      <c r="ULO27" s="263"/>
      <c r="ULP27" s="263"/>
      <c r="ULQ27" s="263"/>
      <c r="ULR27" s="263"/>
      <c r="ULS27" s="263"/>
      <c r="ULT27" s="263"/>
      <c r="ULU27" s="263"/>
      <c r="ULV27" s="263"/>
      <c r="ULW27" s="263"/>
      <c r="ULX27" s="263"/>
      <c r="ULY27" s="263"/>
      <c r="ULZ27" s="263"/>
      <c r="UMA27" s="263"/>
      <c r="UMB27" s="263"/>
      <c r="UMC27" s="263"/>
      <c r="UMD27" s="263"/>
      <c r="UME27" s="263"/>
      <c r="UMF27" s="263"/>
      <c r="UMG27" s="263"/>
      <c r="UMH27" s="263"/>
      <c r="UMI27" s="263"/>
      <c r="UMJ27" s="263"/>
      <c r="UMK27" s="263"/>
      <c r="UML27" s="263"/>
      <c r="UMM27" s="263"/>
      <c r="UMN27" s="263"/>
      <c r="UMO27" s="263"/>
      <c r="UMP27" s="263"/>
      <c r="UMQ27" s="263"/>
      <c r="UMR27" s="263"/>
      <c r="UMS27" s="263"/>
      <c r="UMT27" s="263"/>
      <c r="UMU27" s="263"/>
      <c r="UMV27" s="263"/>
      <c r="UMW27" s="263"/>
      <c r="UMX27" s="263"/>
      <c r="UMY27" s="263"/>
      <c r="UMZ27" s="263"/>
      <c r="UNA27" s="263"/>
      <c r="UNB27" s="263"/>
      <c r="UNC27" s="263"/>
      <c r="UND27" s="263"/>
      <c r="UNE27" s="263"/>
      <c r="UNF27" s="263"/>
      <c r="UNG27" s="263"/>
      <c r="UNH27" s="263"/>
      <c r="UNI27" s="263"/>
      <c r="UNJ27" s="263"/>
      <c r="UNK27" s="263"/>
      <c r="UNL27" s="263"/>
      <c r="UNM27" s="263"/>
      <c r="UNN27" s="263"/>
      <c r="UNO27" s="263"/>
      <c r="UNP27" s="263"/>
      <c r="UNQ27" s="263"/>
      <c r="UNR27" s="263"/>
      <c r="UNS27" s="263"/>
      <c r="UNT27" s="263"/>
      <c r="UNU27" s="263"/>
      <c r="UNV27" s="263"/>
      <c r="UNW27" s="263"/>
      <c r="UNX27" s="263"/>
      <c r="UNY27" s="263"/>
      <c r="UNZ27" s="263"/>
      <c r="UOA27" s="263"/>
      <c r="UOB27" s="263"/>
      <c r="UOC27" s="263"/>
      <c r="UOD27" s="263"/>
      <c r="UOE27" s="263"/>
      <c r="UOF27" s="263"/>
      <c r="UOG27" s="263"/>
      <c r="UOH27" s="263"/>
      <c r="UOI27" s="263"/>
      <c r="UOJ27" s="263"/>
      <c r="UOK27" s="263"/>
      <c r="UOL27" s="263"/>
      <c r="UOM27" s="263"/>
      <c r="UON27" s="263"/>
      <c r="UOO27" s="263"/>
      <c r="UOP27" s="263"/>
      <c r="UOQ27" s="263"/>
      <c r="UOR27" s="263"/>
      <c r="UOS27" s="263"/>
      <c r="UOT27" s="263"/>
      <c r="UOU27" s="263"/>
      <c r="UOV27" s="263"/>
      <c r="UOW27" s="263"/>
      <c r="UOX27" s="263"/>
      <c r="UOY27" s="263"/>
      <c r="UOZ27" s="263"/>
      <c r="UPA27" s="263"/>
      <c r="UPB27" s="263"/>
      <c r="UPC27" s="263"/>
      <c r="UPD27" s="263"/>
      <c r="UPE27" s="263"/>
      <c r="UPF27" s="263"/>
      <c r="UPG27" s="263"/>
      <c r="UPH27" s="263"/>
      <c r="UPI27" s="263"/>
      <c r="UPJ27" s="263"/>
      <c r="UPK27" s="263"/>
      <c r="UPL27" s="263"/>
      <c r="UPM27" s="263"/>
      <c r="UPN27" s="263"/>
      <c r="UPO27" s="263"/>
      <c r="UPP27" s="263"/>
      <c r="UPQ27" s="263"/>
      <c r="UPR27" s="263"/>
      <c r="UPS27" s="263"/>
      <c r="UPT27" s="263"/>
      <c r="UPU27" s="263"/>
      <c r="UPV27" s="263"/>
      <c r="UPW27" s="263"/>
      <c r="UPX27" s="263"/>
      <c r="UPY27" s="263"/>
      <c r="UPZ27" s="263"/>
      <c r="UQA27" s="263"/>
      <c r="UQB27" s="263"/>
      <c r="UQC27" s="263"/>
      <c r="UQD27" s="263"/>
      <c r="UQE27" s="263"/>
      <c r="UQF27" s="263"/>
      <c r="UQG27" s="263"/>
      <c r="UQH27" s="263"/>
      <c r="UQI27" s="263"/>
      <c r="UQJ27" s="263"/>
      <c r="UQK27" s="263"/>
      <c r="UQL27" s="263"/>
      <c r="UQM27" s="263"/>
      <c r="UQN27" s="263"/>
      <c r="UQO27" s="263"/>
      <c r="UQP27" s="263"/>
      <c r="UQQ27" s="263"/>
      <c r="UQR27" s="263"/>
      <c r="UQS27" s="263"/>
      <c r="UQT27" s="263"/>
      <c r="UQU27" s="263"/>
      <c r="UQV27" s="263"/>
      <c r="UQW27" s="263"/>
      <c r="UQX27" s="263"/>
      <c r="UQY27" s="263"/>
      <c r="UQZ27" s="263"/>
      <c r="URA27" s="263"/>
      <c r="URB27" s="263"/>
      <c r="URC27" s="263"/>
      <c r="URD27" s="263"/>
      <c r="URE27" s="263"/>
      <c r="URF27" s="263"/>
      <c r="URG27" s="263"/>
      <c r="URH27" s="263"/>
      <c r="URI27" s="263"/>
      <c r="URJ27" s="263"/>
      <c r="URK27" s="263"/>
      <c r="URL27" s="263"/>
      <c r="URM27" s="263"/>
      <c r="URN27" s="263"/>
      <c r="URO27" s="263"/>
      <c r="URP27" s="263"/>
      <c r="URQ27" s="263"/>
      <c r="URR27" s="263"/>
      <c r="URS27" s="263"/>
      <c r="URT27" s="263"/>
      <c r="URU27" s="263"/>
      <c r="URV27" s="263"/>
      <c r="URW27" s="263"/>
      <c r="URX27" s="263"/>
      <c r="URY27" s="263"/>
      <c r="URZ27" s="263"/>
      <c r="USA27" s="263"/>
      <c r="USB27" s="263"/>
      <c r="USC27" s="263"/>
      <c r="USD27" s="263"/>
      <c r="USE27" s="263"/>
      <c r="USF27" s="263"/>
      <c r="USG27" s="263"/>
      <c r="USH27" s="263"/>
      <c r="USI27" s="263"/>
      <c r="USJ27" s="263"/>
      <c r="USK27" s="263"/>
      <c r="USL27" s="263"/>
      <c r="USM27" s="263"/>
      <c r="USN27" s="263"/>
      <c r="USO27" s="263"/>
      <c r="USP27" s="263"/>
      <c r="USQ27" s="263"/>
      <c r="USR27" s="263"/>
      <c r="USS27" s="263"/>
      <c r="UST27" s="263"/>
      <c r="USU27" s="263"/>
      <c r="USV27" s="263"/>
      <c r="USW27" s="263"/>
      <c r="USX27" s="263"/>
      <c r="USY27" s="263"/>
      <c r="USZ27" s="263"/>
      <c r="UTA27" s="263"/>
      <c r="UTB27" s="263"/>
      <c r="UTC27" s="263"/>
      <c r="UTD27" s="263"/>
      <c r="UTE27" s="263"/>
      <c r="UTF27" s="263"/>
      <c r="UTG27" s="263"/>
      <c r="UTH27" s="263"/>
      <c r="UTI27" s="263"/>
      <c r="UTJ27" s="263"/>
      <c r="UTK27" s="263"/>
      <c r="UTL27" s="263"/>
      <c r="UTM27" s="263"/>
      <c r="UTN27" s="263"/>
      <c r="UTO27" s="263"/>
      <c r="UTP27" s="263"/>
      <c r="UTQ27" s="263"/>
      <c r="UTR27" s="263"/>
      <c r="UTS27" s="263"/>
      <c r="UTT27" s="263"/>
      <c r="UTU27" s="263"/>
      <c r="UTV27" s="263"/>
      <c r="UTW27" s="263"/>
      <c r="UTX27" s="263"/>
      <c r="UTY27" s="263"/>
      <c r="UTZ27" s="263"/>
      <c r="UUA27" s="263"/>
      <c r="UUB27" s="263"/>
      <c r="UUC27" s="263"/>
      <c r="UUD27" s="263"/>
      <c r="UUE27" s="263"/>
      <c r="UUF27" s="263"/>
      <c r="UUG27" s="263"/>
      <c r="UUH27" s="263"/>
      <c r="UUI27" s="263"/>
      <c r="UUJ27" s="263"/>
      <c r="UUK27" s="263"/>
      <c r="UUL27" s="263"/>
      <c r="UUM27" s="263"/>
      <c r="UUN27" s="263"/>
      <c r="UUO27" s="263"/>
      <c r="UUP27" s="263"/>
      <c r="UUQ27" s="263"/>
      <c r="UUR27" s="263"/>
      <c r="UUS27" s="263"/>
      <c r="UUT27" s="263"/>
      <c r="UUU27" s="263"/>
      <c r="UUV27" s="263"/>
      <c r="UUW27" s="263"/>
      <c r="UUX27" s="263"/>
      <c r="UUY27" s="263"/>
      <c r="UUZ27" s="263"/>
      <c r="UVA27" s="263"/>
      <c r="UVB27" s="263"/>
      <c r="UVC27" s="263"/>
      <c r="UVD27" s="263"/>
      <c r="UVE27" s="263"/>
      <c r="UVF27" s="263"/>
      <c r="UVG27" s="263"/>
      <c r="UVH27" s="263"/>
      <c r="UVI27" s="263"/>
      <c r="UVJ27" s="263"/>
      <c r="UVK27" s="263"/>
      <c r="UVL27" s="263"/>
      <c r="UVM27" s="263"/>
      <c r="UVN27" s="263"/>
      <c r="UVO27" s="263"/>
      <c r="UVP27" s="263"/>
      <c r="UVQ27" s="263"/>
      <c r="UVR27" s="263"/>
      <c r="UVS27" s="263"/>
      <c r="UVT27" s="263"/>
      <c r="UVU27" s="263"/>
      <c r="UVV27" s="263"/>
      <c r="UVW27" s="263"/>
      <c r="UVX27" s="263"/>
      <c r="UVY27" s="263"/>
      <c r="UVZ27" s="263"/>
      <c r="UWA27" s="263"/>
      <c r="UWB27" s="263"/>
      <c r="UWC27" s="263"/>
      <c r="UWD27" s="263"/>
      <c r="UWE27" s="263"/>
      <c r="UWF27" s="263"/>
      <c r="UWG27" s="263"/>
      <c r="UWH27" s="263"/>
      <c r="UWI27" s="263"/>
      <c r="UWJ27" s="263"/>
      <c r="UWK27" s="263"/>
      <c r="UWL27" s="263"/>
      <c r="UWM27" s="263"/>
      <c r="UWN27" s="263"/>
      <c r="UWO27" s="263"/>
      <c r="UWP27" s="263"/>
      <c r="UWQ27" s="263"/>
      <c r="UWR27" s="263"/>
      <c r="UWS27" s="263"/>
      <c r="UWT27" s="263"/>
      <c r="UWU27" s="263"/>
      <c r="UWV27" s="263"/>
      <c r="UWW27" s="263"/>
      <c r="UWX27" s="263"/>
      <c r="UWY27" s="263"/>
      <c r="UWZ27" s="263"/>
      <c r="UXA27" s="263"/>
      <c r="UXB27" s="263"/>
      <c r="UXC27" s="263"/>
      <c r="UXD27" s="263"/>
      <c r="UXE27" s="263"/>
      <c r="UXF27" s="263"/>
      <c r="UXG27" s="263"/>
      <c r="UXH27" s="263"/>
      <c r="UXI27" s="263"/>
      <c r="UXJ27" s="263"/>
      <c r="UXK27" s="263"/>
      <c r="UXL27" s="263"/>
      <c r="UXM27" s="263"/>
      <c r="UXN27" s="263"/>
      <c r="UXO27" s="263"/>
      <c r="UXP27" s="263"/>
      <c r="UXQ27" s="263"/>
      <c r="UXR27" s="263"/>
      <c r="UXS27" s="263"/>
      <c r="UXT27" s="263"/>
      <c r="UXU27" s="263"/>
      <c r="UXV27" s="263"/>
      <c r="UXW27" s="263"/>
      <c r="UXX27" s="263"/>
      <c r="UXY27" s="263"/>
      <c r="UXZ27" s="263"/>
      <c r="UYA27" s="263"/>
      <c r="UYB27" s="263"/>
      <c r="UYC27" s="263"/>
      <c r="UYD27" s="263"/>
      <c r="UYE27" s="263"/>
      <c r="UYF27" s="263"/>
      <c r="UYG27" s="263"/>
      <c r="UYH27" s="263"/>
      <c r="UYI27" s="263"/>
      <c r="UYJ27" s="263"/>
      <c r="UYK27" s="263"/>
      <c r="UYL27" s="263"/>
      <c r="UYM27" s="263"/>
      <c r="UYN27" s="263"/>
      <c r="UYO27" s="263"/>
      <c r="UYP27" s="263"/>
      <c r="UYQ27" s="263"/>
      <c r="UYR27" s="263"/>
      <c r="UYS27" s="263"/>
      <c r="UYT27" s="263"/>
      <c r="UYU27" s="263"/>
      <c r="UYV27" s="263"/>
      <c r="UYW27" s="263"/>
      <c r="UYX27" s="263"/>
      <c r="UYY27" s="263"/>
      <c r="UYZ27" s="263"/>
      <c r="UZA27" s="263"/>
      <c r="UZB27" s="263"/>
      <c r="UZC27" s="263"/>
      <c r="UZD27" s="263"/>
      <c r="UZE27" s="263"/>
      <c r="UZF27" s="263"/>
      <c r="UZG27" s="263"/>
      <c r="UZH27" s="263"/>
      <c r="UZI27" s="263"/>
      <c r="UZJ27" s="263"/>
      <c r="UZK27" s="263"/>
      <c r="UZL27" s="263"/>
      <c r="UZM27" s="263"/>
      <c r="UZN27" s="263"/>
      <c r="UZO27" s="263"/>
      <c r="UZP27" s="263"/>
      <c r="UZQ27" s="263"/>
      <c r="UZR27" s="263"/>
      <c r="UZS27" s="263"/>
      <c r="UZT27" s="263"/>
      <c r="UZU27" s="263"/>
      <c r="UZV27" s="263"/>
      <c r="UZW27" s="263"/>
      <c r="UZX27" s="263"/>
      <c r="UZY27" s="263"/>
      <c r="UZZ27" s="263"/>
      <c r="VAA27" s="263"/>
      <c r="VAB27" s="263"/>
      <c r="VAC27" s="263"/>
      <c r="VAD27" s="263"/>
      <c r="VAE27" s="263"/>
      <c r="VAF27" s="263"/>
      <c r="VAG27" s="263"/>
      <c r="VAH27" s="263"/>
      <c r="VAI27" s="263"/>
      <c r="VAJ27" s="263"/>
      <c r="VAK27" s="263"/>
      <c r="VAL27" s="263"/>
      <c r="VAM27" s="263"/>
      <c r="VAN27" s="263"/>
      <c r="VAO27" s="263"/>
      <c r="VAP27" s="263"/>
      <c r="VAQ27" s="263"/>
      <c r="VAR27" s="263"/>
      <c r="VAS27" s="263"/>
      <c r="VAT27" s="263"/>
      <c r="VAU27" s="263"/>
      <c r="VAV27" s="263"/>
      <c r="VAW27" s="263"/>
      <c r="VAX27" s="263"/>
      <c r="VAY27" s="263"/>
      <c r="VAZ27" s="263"/>
      <c r="VBA27" s="263"/>
      <c r="VBB27" s="263"/>
      <c r="VBC27" s="263"/>
      <c r="VBD27" s="263"/>
      <c r="VBE27" s="263"/>
      <c r="VBF27" s="263"/>
      <c r="VBG27" s="263"/>
      <c r="VBH27" s="263"/>
      <c r="VBI27" s="263"/>
      <c r="VBJ27" s="263"/>
      <c r="VBK27" s="263"/>
      <c r="VBL27" s="263"/>
      <c r="VBM27" s="263"/>
      <c r="VBN27" s="263"/>
      <c r="VBO27" s="263"/>
      <c r="VBP27" s="263"/>
      <c r="VBQ27" s="263"/>
      <c r="VBR27" s="263"/>
      <c r="VBS27" s="263"/>
      <c r="VBT27" s="263"/>
      <c r="VBU27" s="263"/>
      <c r="VBV27" s="263"/>
      <c r="VBW27" s="263"/>
      <c r="VBX27" s="263"/>
      <c r="VBY27" s="263"/>
      <c r="VBZ27" s="263"/>
      <c r="VCA27" s="263"/>
      <c r="VCB27" s="263"/>
      <c r="VCC27" s="263"/>
      <c r="VCD27" s="263"/>
      <c r="VCE27" s="263"/>
      <c r="VCF27" s="263"/>
      <c r="VCG27" s="263"/>
      <c r="VCH27" s="263"/>
      <c r="VCI27" s="263"/>
      <c r="VCJ27" s="263"/>
      <c r="VCK27" s="263"/>
      <c r="VCL27" s="263"/>
      <c r="VCM27" s="263"/>
      <c r="VCN27" s="263"/>
      <c r="VCO27" s="263"/>
      <c r="VCP27" s="263"/>
      <c r="VCQ27" s="263"/>
      <c r="VCR27" s="263"/>
      <c r="VCS27" s="263"/>
      <c r="VCT27" s="263"/>
      <c r="VCU27" s="263"/>
      <c r="VCV27" s="263"/>
      <c r="VCW27" s="263"/>
      <c r="VCX27" s="263"/>
      <c r="VCY27" s="263"/>
      <c r="VCZ27" s="263"/>
      <c r="VDA27" s="263"/>
      <c r="VDB27" s="263"/>
      <c r="VDC27" s="263"/>
      <c r="VDD27" s="263"/>
      <c r="VDE27" s="263"/>
      <c r="VDF27" s="263"/>
      <c r="VDG27" s="263"/>
      <c r="VDH27" s="263"/>
      <c r="VDI27" s="263"/>
      <c r="VDJ27" s="263"/>
      <c r="VDK27" s="263"/>
      <c r="VDL27" s="263"/>
      <c r="VDM27" s="263"/>
      <c r="VDN27" s="263"/>
      <c r="VDO27" s="263"/>
      <c r="VDP27" s="263"/>
      <c r="VDQ27" s="263"/>
      <c r="VDR27" s="263"/>
      <c r="VDS27" s="263"/>
      <c r="VDT27" s="263"/>
      <c r="VDU27" s="263"/>
      <c r="VDV27" s="263"/>
      <c r="VDW27" s="263"/>
      <c r="VDX27" s="263"/>
      <c r="VDY27" s="263"/>
      <c r="VDZ27" s="263"/>
      <c r="VEA27" s="263"/>
      <c r="VEB27" s="263"/>
      <c r="VEC27" s="263"/>
      <c r="VED27" s="263"/>
      <c r="VEE27" s="263"/>
      <c r="VEF27" s="263"/>
      <c r="VEG27" s="263"/>
      <c r="VEH27" s="263"/>
      <c r="VEI27" s="263"/>
      <c r="VEJ27" s="263"/>
      <c r="VEK27" s="263"/>
      <c r="VEL27" s="263"/>
      <c r="VEM27" s="263"/>
      <c r="VEN27" s="263"/>
      <c r="VEO27" s="263"/>
      <c r="VEP27" s="263"/>
      <c r="VEQ27" s="263"/>
      <c r="VER27" s="263"/>
      <c r="VES27" s="263"/>
      <c r="VET27" s="263"/>
      <c r="VEU27" s="263"/>
      <c r="VEV27" s="263"/>
      <c r="VEW27" s="263"/>
      <c r="VEX27" s="263"/>
      <c r="VEY27" s="263"/>
      <c r="VEZ27" s="263"/>
      <c r="VFA27" s="263"/>
      <c r="VFB27" s="263"/>
      <c r="VFC27" s="263"/>
      <c r="VFD27" s="263"/>
      <c r="VFE27" s="263"/>
      <c r="VFF27" s="263"/>
      <c r="VFG27" s="263"/>
      <c r="VFH27" s="263"/>
      <c r="VFI27" s="263"/>
      <c r="VFJ27" s="263"/>
      <c r="VFK27" s="263"/>
      <c r="VFL27" s="263"/>
      <c r="VFM27" s="263"/>
      <c r="VFN27" s="263"/>
      <c r="VFO27" s="263"/>
      <c r="VFP27" s="263"/>
      <c r="VFQ27" s="263"/>
      <c r="VFR27" s="263"/>
      <c r="VFS27" s="263"/>
      <c r="VFT27" s="263"/>
      <c r="VFU27" s="263"/>
      <c r="VFV27" s="263"/>
      <c r="VFW27" s="263"/>
      <c r="VFX27" s="263"/>
      <c r="VFY27" s="263"/>
      <c r="VFZ27" s="263"/>
      <c r="VGA27" s="263"/>
      <c r="VGB27" s="263"/>
      <c r="VGC27" s="263"/>
      <c r="VGD27" s="263"/>
      <c r="VGE27" s="263"/>
      <c r="VGF27" s="263"/>
      <c r="VGG27" s="263"/>
      <c r="VGH27" s="263"/>
      <c r="VGI27" s="263"/>
      <c r="VGJ27" s="263"/>
      <c r="VGK27" s="263"/>
      <c r="VGL27" s="263"/>
      <c r="VGM27" s="263"/>
      <c r="VGN27" s="263"/>
      <c r="VGO27" s="263"/>
      <c r="VGP27" s="263"/>
      <c r="VGQ27" s="263"/>
      <c r="VGR27" s="263"/>
      <c r="VGS27" s="263"/>
      <c r="VGT27" s="263"/>
      <c r="VGU27" s="263"/>
      <c r="VGV27" s="263"/>
      <c r="VGW27" s="263"/>
      <c r="VGX27" s="263"/>
      <c r="VGY27" s="263"/>
      <c r="VGZ27" s="263"/>
      <c r="VHA27" s="263"/>
      <c r="VHB27" s="263"/>
      <c r="VHC27" s="263"/>
      <c r="VHD27" s="263"/>
      <c r="VHE27" s="263"/>
      <c r="VHF27" s="263"/>
      <c r="VHG27" s="263"/>
      <c r="VHH27" s="263"/>
      <c r="VHI27" s="263"/>
      <c r="VHJ27" s="263"/>
      <c r="VHK27" s="263"/>
      <c r="VHL27" s="263"/>
      <c r="VHM27" s="263"/>
      <c r="VHN27" s="263"/>
      <c r="VHO27" s="263"/>
      <c r="VHP27" s="263"/>
      <c r="VHQ27" s="263"/>
      <c r="VHR27" s="263"/>
      <c r="VHS27" s="263"/>
      <c r="VHT27" s="263"/>
      <c r="VHU27" s="263"/>
      <c r="VHV27" s="263"/>
      <c r="VHW27" s="263"/>
      <c r="VHX27" s="263"/>
      <c r="VHY27" s="263"/>
      <c r="VHZ27" s="263"/>
      <c r="VIA27" s="263"/>
      <c r="VIB27" s="263"/>
      <c r="VIC27" s="263"/>
      <c r="VID27" s="263"/>
      <c r="VIE27" s="263"/>
      <c r="VIF27" s="263"/>
      <c r="VIG27" s="263"/>
      <c r="VIH27" s="263"/>
      <c r="VII27" s="263"/>
      <c r="VIJ27" s="263"/>
      <c r="VIK27" s="263"/>
      <c r="VIL27" s="263"/>
      <c r="VIM27" s="263"/>
      <c r="VIN27" s="263"/>
      <c r="VIO27" s="263"/>
      <c r="VIP27" s="263"/>
      <c r="VIQ27" s="263"/>
      <c r="VIR27" s="263"/>
      <c r="VIS27" s="263"/>
      <c r="VIT27" s="263"/>
      <c r="VIU27" s="263"/>
      <c r="VIV27" s="263"/>
      <c r="VIW27" s="263"/>
      <c r="VIX27" s="263"/>
      <c r="VIY27" s="263"/>
      <c r="VIZ27" s="263"/>
      <c r="VJA27" s="263"/>
      <c r="VJB27" s="263"/>
      <c r="VJC27" s="263"/>
      <c r="VJD27" s="263"/>
      <c r="VJE27" s="263"/>
      <c r="VJF27" s="263"/>
      <c r="VJG27" s="263"/>
      <c r="VJH27" s="263"/>
      <c r="VJI27" s="263"/>
      <c r="VJJ27" s="263"/>
      <c r="VJK27" s="263"/>
      <c r="VJL27" s="263"/>
      <c r="VJM27" s="263"/>
      <c r="VJN27" s="263"/>
      <c r="VJO27" s="263"/>
      <c r="VJP27" s="263"/>
      <c r="VJQ27" s="263"/>
      <c r="VJR27" s="263"/>
      <c r="VJS27" s="263"/>
      <c r="VJT27" s="263"/>
      <c r="VJU27" s="263"/>
      <c r="VJV27" s="263"/>
      <c r="VJW27" s="263"/>
      <c r="VJX27" s="263"/>
      <c r="VJY27" s="263"/>
      <c r="VJZ27" s="263"/>
      <c r="VKA27" s="263"/>
      <c r="VKB27" s="263"/>
      <c r="VKC27" s="263"/>
      <c r="VKD27" s="263"/>
      <c r="VKE27" s="263"/>
      <c r="VKF27" s="263"/>
      <c r="VKG27" s="263"/>
      <c r="VKH27" s="263"/>
      <c r="VKI27" s="263"/>
      <c r="VKJ27" s="263"/>
      <c r="VKK27" s="263"/>
      <c r="VKL27" s="263"/>
      <c r="VKM27" s="263"/>
      <c r="VKN27" s="263"/>
      <c r="VKO27" s="263"/>
      <c r="VKP27" s="263"/>
      <c r="VKQ27" s="263"/>
      <c r="VKR27" s="263"/>
      <c r="VKS27" s="263"/>
      <c r="VKT27" s="263"/>
      <c r="VKU27" s="263"/>
      <c r="VKV27" s="263"/>
      <c r="VKW27" s="263"/>
      <c r="VKX27" s="263"/>
      <c r="VKY27" s="263"/>
      <c r="VKZ27" s="263"/>
      <c r="VLA27" s="263"/>
      <c r="VLB27" s="263"/>
      <c r="VLC27" s="263"/>
      <c r="VLD27" s="263"/>
      <c r="VLE27" s="263"/>
      <c r="VLF27" s="263"/>
      <c r="VLG27" s="263"/>
      <c r="VLH27" s="263"/>
      <c r="VLI27" s="263"/>
      <c r="VLJ27" s="263"/>
      <c r="VLK27" s="263"/>
      <c r="VLL27" s="263"/>
      <c r="VLM27" s="263"/>
      <c r="VLN27" s="263"/>
      <c r="VLO27" s="263"/>
      <c r="VLP27" s="263"/>
      <c r="VLQ27" s="263"/>
      <c r="VLR27" s="263"/>
      <c r="VLS27" s="263"/>
      <c r="VLT27" s="263"/>
      <c r="VLU27" s="263"/>
      <c r="VLV27" s="263"/>
      <c r="VLW27" s="263"/>
      <c r="VLX27" s="263"/>
      <c r="VLY27" s="263"/>
      <c r="VLZ27" s="263"/>
      <c r="VMA27" s="263"/>
      <c r="VMB27" s="263"/>
      <c r="VMC27" s="263"/>
      <c r="VMD27" s="263"/>
      <c r="VME27" s="263"/>
      <c r="VMF27" s="263"/>
      <c r="VMG27" s="263"/>
      <c r="VMH27" s="263"/>
      <c r="VMI27" s="263"/>
      <c r="VMJ27" s="263"/>
      <c r="VMK27" s="263"/>
      <c r="VML27" s="263"/>
      <c r="VMM27" s="263"/>
      <c r="VMN27" s="263"/>
      <c r="VMO27" s="263"/>
      <c r="VMP27" s="263"/>
      <c r="VMQ27" s="263"/>
      <c r="VMR27" s="263"/>
      <c r="VMS27" s="263"/>
      <c r="VMT27" s="263"/>
      <c r="VMU27" s="263"/>
      <c r="VMV27" s="263"/>
      <c r="VMW27" s="263"/>
      <c r="VMX27" s="263"/>
      <c r="VMY27" s="263"/>
      <c r="VMZ27" s="263"/>
      <c r="VNA27" s="263"/>
      <c r="VNB27" s="263"/>
      <c r="VNC27" s="263"/>
      <c r="VND27" s="263"/>
      <c r="VNE27" s="263"/>
      <c r="VNF27" s="263"/>
      <c r="VNG27" s="263"/>
      <c r="VNH27" s="263"/>
      <c r="VNI27" s="263"/>
      <c r="VNJ27" s="263"/>
      <c r="VNK27" s="263"/>
      <c r="VNL27" s="263"/>
      <c r="VNM27" s="263"/>
      <c r="VNN27" s="263"/>
      <c r="VNO27" s="263"/>
      <c r="VNP27" s="263"/>
      <c r="VNQ27" s="263"/>
      <c r="VNR27" s="263"/>
      <c r="VNS27" s="263"/>
      <c r="VNT27" s="263"/>
      <c r="VNU27" s="263"/>
      <c r="VNV27" s="263"/>
      <c r="VNW27" s="263"/>
      <c r="VNX27" s="263"/>
      <c r="VNY27" s="263"/>
      <c r="VNZ27" s="263"/>
      <c r="VOA27" s="263"/>
      <c r="VOB27" s="263"/>
      <c r="VOC27" s="263"/>
      <c r="VOD27" s="263"/>
      <c r="VOE27" s="263"/>
      <c r="VOF27" s="263"/>
      <c r="VOG27" s="263"/>
      <c r="VOH27" s="263"/>
      <c r="VOI27" s="263"/>
      <c r="VOJ27" s="263"/>
      <c r="VOK27" s="263"/>
      <c r="VOL27" s="263"/>
      <c r="VOM27" s="263"/>
      <c r="VON27" s="263"/>
      <c r="VOO27" s="263"/>
      <c r="VOP27" s="263"/>
      <c r="VOQ27" s="263"/>
      <c r="VOR27" s="263"/>
      <c r="VOS27" s="263"/>
      <c r="VOT27" s="263"/>
      <c r="VOU27" s="263"/>
      <c r="VOV27" s="263"/>
      <c r="VOW27" s="263"/>
      <c r="VOX27" s="263"/>
      <c r="VOY27" s="263"/>
      <c r="VOZ27" s="263"/>
      <c r="VPA27" s="263"/>
      <c r="VPB27" s="263"/>
      <c r="VPC27" s="263"/>
      <c r="VPD27" s="263"/>
      <c r="VPE27" s="263"/>
      <c r="VPF27" s="263"/>
      <c r="VPG27" s="263"/>
      <c r="VPH27" s="263"/>
      <c r="VPI27" s="263"/>
      <c r="VPJ27" s="263"/>
      <c r="VPK27" s="263"/>
      <c r="VPL27" s="263"/>
      <c r="VPM27" s="263"/>
      <c r="VPN27" s="263"/>
      <c r="VPO27" s="263"/>
      <c r="VPP27" s="263"/>
      <c r="VPQ27" s="263"/>
      <c r="VPR27" s="263"/>
      <c r="VPS27" s="263"/>
      <c r="VPT27" s="263"/>
      <c r="VPU27" s="263"/>
      <c r="VPV27" s="263"/>
      <c r="VPW27" s="263"/>
      <c r="VPX27" s="263"/>
      <c r="VPY27" s="263"/>
      <c r="VPZ27" s="263"/>
      <c r="VQA27" s="263"/>
      <c r="VQB27" s="263"/>
      <c r="VQC27" s="263"/>
      <c r="VQD27" s="263"/>
      <c r="VQE27" s="263"/>
      <c r="VQF27" s="263"/>
      <c r="VQG27" s="263"/>
      <c r="VQH27" s="263"/>
      <c r="VQI27" s="263"/>
      <c r="VQJ27" s="263"/>
      <c r="VQK27" s="263"/>
      <c r="VQL27" s="263"/>
      <c r="VQM27" s="263"/>
      <c r="VQN27" s="263"/>
      <c r="VQO27" s="263"/>
      <c r="VQP27" s="263"/>
      <c r="VQQ27" s="263"/>
      <c r="VQR27" s="263"/>
      <c r="VQS27" s="263"/>
      <c r="VQT27" s="263"/>
      <c r="VQU27" s="263"/>
      <c r="VQV27" s="263"/>
      <c r="VQW27" s="263"/>
      <c r="VQX27" s="263"/>
      <c r="VQY27" s="263"/>
      <c r="VQZ27" s="263"/>
      <c r="VRA27" s="263"/>
      <c r="VRB27" s="263"/>
      <c r="VRC27" s="263"/>
      <c r="VRD27" s="263"/>
      <c r="VRE27" s="263"/>
      <c r="VRF27" s="263"/>
      <c r="VRG27" s="263"/>
      <c r="VRH27" s="263"/>
      <c r="VRI27" s="263"/>
      <c r="VRJ27" s="263"/>
      <c r="VRK27" s="263"/>
      <c r="VRL27" s="263"/>
      <c r="VRM27" s="263"/>
      <c r="VRN27" s="263"/>
      <c r="VRO27" s="263"/>
      <c r="VRP27" s="263"/>
      <c r="VRQ27" s="263"/>
      <c r="VRR27" s="263"/>
      <c r="VRS27" s="263"/>
      <c r="VRT27" s="263"/>
      <c r="VRU27" s="263"/>
      <c r="VRV27" s="263"/>
      <c r="VRW27" s="263"/>
      <c r="VRX27" s="263"/>
      <c r="VRY27" s="263"/>
      <c r="VRZ27" s="263"/>
      <c r="VSA27" s="263"/>
      <c r="VSB27" s="263"/>
      <c r="VSC27" s="263"/>
      <c r="VSD27" s="263"/>
      <c r="VSE27" s="263"/>
      <c r="VSF27" s="263"/>
      <c r="VSG27" s="263"/>
      <c r="VSH27" s="263"/>
      <c r="VSI27" s="263"/>
      <c r="VSJ27" s="263"/>
      <c r="VSK27" s="263"/>
      <c r="VSL27" s="263"/>
      <c r="VSM27" s="263"/>
      <c r="VSN27" s="263"/>
      <c r="VSO27" s="263"/>
      <c r="VSP27" s="263"/>
      <c r="VSQ27" s="263"/>
      <c r="VSR27" s="263"/>
      <c r="VSS27" s="263"/>
      <c r="VST27" s="263"/>
      <c r="VSU27" s="263"/>
      <c r="VSV27" s="263"/>
      <c r="VSW27" s="263"/>
      <c r="VSX27" s="263"/>
      <c r="VSY27" s="263"/>
      <c r="VSZ27" s="263"/>
      <c r="VTA27" s="263"/>
      <c r="VTB27" s="263"/>
      <c r="VTC27" s="263"/>
      <c r="VTD27" s="263"/>
      <c r="VTE27" s="263"/>
      <c r="VTF27" s="263"/>
      <c r="VTG27" s="263"/>
      <c r="VTH27" s="263"/>
      <c r="VTI27" s="263"/>
      <c r="VTJ27" s="263"/>
      <c r="VTK27" s="263"/>
      <c r="VTL27" s="263"/>
      <c r="VTM27" s="263"/>
      <c r="VTN27" s="263"/>
      <c r="VTO27" s="263"/>
      <c r="VTP27" s="263"/>
      <c r="VTQ27" s="263"/>
      <c r="VTR27" s="263"/>
      <c r="VTS27" s="263"/>
      <c r="VTT27" s="263"/>
      <c r="VTU27" s="263"/>
      <c r="VTV27" s="263"/>
      <c r="VTW27" s="263"/>
      <c r="VTX27" s="263"/>
      <c r="VTY27" s="263"/>
      <c r="VTZ27" s="263"/>
      <c r="VUA27" s="263"/>
      <c r="VUB27" s="263"/>
      <c r="VUC27" s="263"/>
      <c r="VUD27" s="263"/>
      <c r="VUE27" s="263"/>
      <c r="VUF27" s="263"/>
      <c r="VUG27" s="263"/>
      <c r="VUH27" s="263"/>
      <c r="VUI27" s="263"/>
      <c r="VUJ27" s="263"/>
      <c r="VUK27" s="263"/>
      <c r="VUL27" s="263"/>
      <c r="VUM27" s="263"/>
      <c r="VUN27" s="263"/>
      <c r="VUO27" s="263"/>
      <c r="VUP27" s="263"/>
      <c r="VUQ27" s="263"/>
      <c r="VUR27" s="263"/>
      <c r="VUS27" s="263"/>
      <c r="VUT27" s="263"/>
      <c r="VUU27" s="263"/>
      <c r="VUV27" s="263"/>
      <c r="VUW27" s="263"/>
      <c r="VUX27" s="263"/>
      <c r="VUY27" s="263"/>
      <c r="VUZ27" s="263"/>
      <c r="VVA27" s="263"/>
      <c r="VVB27" s="263"/>
      <c r="VVC27" s="263"/>
      <c r="VVD27" s="263"/>
      <c r="VVE27" s="263"/>
      <c r="VVF27" s="263"/>
      <c r="VVG27" s="263"/>
      <c r="VVH27" s="263"/>
      <c r="VVI27" s="263"/>
      <c r="VVJ27" s="263"/>
      <c r="VVK27" s="263"/>
      <c r="VVL27" s="263"/>
      <c r="VVM27" s="263"/>
      <c r="VVN27" s="263"/>
      <c r="VVO27" s="263"/>
      <c r="VVP27" s="263"/>
      <c r="VVQ27" s="263"/>
      <c r="VVR27" s="263"/>
      <c r="VVS27" s="263"/>
      <c r="VVT27" s="263"/>
      <c r="VVU27" s="263"/>
      <c r="VVV27" s="263"/>
      <c r="VVW27" s="263"/>
      <c r="VVX27" s="263"/>
      <c r="VVY27" s="263"/>
      <c r="VVZ27" s="263"/>
      <c r="VWA27" s="263"/>
      <c r="VWB27" s="263"/>
      <c r="VWC27" s="263"/>
      <c r="VWD27" s="263"/>
      <c r="VWE27" s="263"/>
      <c r="VWF27" s="263"/>
      <c r="VWG27" s="263"/>
      <c r="VWH27" s="263"/>
      <c r="VWI27" s="263"/>
      <c r="VWJ27" s="263"/>
      <c r="VWK27" s="263"/>
      <c r="VWL27" s="263"/>
      <c r="VWM27" s="263"/>
      <c r="VWN27" s="263"/>
      <c r="VWO27" s="263"/>
      <c r="VWP27" s="263"/>
      <c r="VWQ27" s="263"/>
      <c r="VWR27" s="263"/>
      <c r="VWS27" s="263"/>
      <c r="VWT27" s="263"/>
      <c r="VWU27" s="263"/>
      <c r="VWV27" s="263"/>
      <c r="VWW27" s="263"/>
      <c r="VWX27" s="263"/>
      <c r="VWY27" s="263"/>
      <c r="VWZ27" s="263"/>
      <c r="VXA27" s="263"/>
      <c r="VXB27" s="263"/>
      <c r="VXC27" s="263"/>
      <c r="VXD27" s="263"/>
      <c r="VXE27" s="263"/>
      <c r="VXF27" s="263"/>
      <c r="VXG27" s="263"/>
      <c r="VXH27" s="263"/>
      <c r="VXI27" s="263"/>
      <c r="VXJ27" s="263"/>
      <c r="VXK27" s="263"/>
      <c r="VXL27" s="263"/>
      <c r="VXM27" s="263"/>
      <c r="VXN27" s="263"/>
      <c r="VXO27" s="263"/>
      <c r="VXP27" s="263"/>
      <c r="VXQ27" s="263"/>
      <c r="VXR27" s="263"/>
      <c r="VXS27" s="263"/>
      <c r="VXT27" s="263"/>
      <c r="VXU27" s="263"/>
      <c r="VXV27" s="263"/>
      <c r="VXW27" s="263"/>
      <c r="VXX27" s="263"/>
      <c r="VXY27" s="263"/>
      <c r="VXZ27" s="263"/>
      <c r="VYA27" s="263"/>
      <c r="VYB27" s="263"/>
      <c r="VYC27" s="263"/>
      <c r="VYD27" s="263"/>
      <c r="VYE27" s="263"/>
      <c r="VYF27" s="263"/>
      <c r="VYG27" s="263"/>
      <c r="VYH27" s="263"/>
      <c r="VYI27" s="263"/>
      <c r="VYJ27" s="263"/>
      <c r="VYK27" s="263"/>
      <c r="VYL27" s="263"/>
      <c r="VYM27" s="263"/>
      <c r="VYN27" s="263"/>
      <c r="VYO27" s="263"/>
      <c r="VYP27" s="263"/>
      <c r="VYQ27" s="263"/>
      <c r="VYR27" s="263"/>
      <c r="VYS27" s="263"/>
      <c r="VYT27" s="263"/>
      <c r="VYU27" s="263"/>
      <c r="VYV27" s="263"/>
      <c r="VYW27" s="263"/>
      <c r="VYX27" s="263"/>
      <c r="VYY27" s="263"/>
      <c r="VYZ27" s="263"/>
      <c r="VZA27" s="263"/>
      <c r="VZB27" s="263"/>
      <c r="VZC27" s="263"/>
      <c r="VZD27" s="263"/>
      <c r="VZE27" s="263"/>
      <c r="VZF27" s="263"/>
      <c r="VZG27" s="263"/>
      <c r="VZH27" s="263"/>
      <c r="VZI27" s="263"/>
      <c r="VZJ27" s="263"/>
      <c r="VZK27" s="263"/>
      <c r="VZL27" s="263"/>
      <c r="VZM27" s="263"/>
      <c r="VZN27" s="263"/>
      <c r="VZO27" s="263"/>
      <c r="VZP27" s="263"/>
      <c r="VZQ27" s="263"/>
      <c r="VZR27" s="263"/>
      <c r="VZS27" s="263"/>
      <c r="VZT27" s="263"/>
      <c r="VZU27" s="263"/>
      <c r="VZV27" s="263"/>
      <c r="VZW27" s="263"/>
      <c r="VZX27" s="263"/>
      <c r="VZY27" s="263"/>
      <c r="VZZ27" s="263"/>
      <c r="WAA27" s="263"/>
      <c r="WAB27" s="263"/>
      <c r="WAC27" s="263"/>
      <c r="WAD27" s="263"/>
      <c r="WAE27" s="263"/>
      <c r="WAF27" s="263"/>
      <c r="WAG27" s="263"/>
      <c r="WAH27" s="263"/>
      <c r="WAI27" s="263"/>
      <c r="WAJ27" s="263"/>
      <c r="WAK27" s="263"/>
      <c r="WAL27" s="263"/>
      <c r="WAM27" s="263"/>
      <c r="WAN27" s="263"/>
      <c r="WAO27" s="263"/>
      <c r="WAP27" s="263"/>
      <c r="WAQ27" s="263"/>
      <c r="WAR27" s="263"/>
      <c r="WAS27" s="263"/>
      <c r="WAT27" s="263"/>
      <c r="WAU27" s="263"/>
      <c r="WAV27" s="263"/>
      <c r="WAW27" s="263"/>
      <c r="WAX27" s="263"/>
      <c r="WAY27" s="263"/>
      <c r="WAZ27" s="263"/>
      <c r="WBA27" s="263"/>
      <c r="WBB27" s="263"/>
      <c r="WBC27" s="263"/>
      <c r="WBD27" s="263"/>
      <c r="WBE27" s="263"/>
      <c r="WBF27" s="263"/>
      <c r="WBG27" s="263"/>
      <c r="WBH27" s="263"/>
      <c r="WBI27" s="263"/>
      <c r="WBJ27" s="263"/>
      <c r="WBK27" s="263"/>
      <c r="WBL27" s="263"/>
      <c r="WBM27" s="263"/>
      <c r="WBN27" s="263"/>
      <c r="WBO27" s="263"/>
      <c r="WBP27" s="263"/>
      <c r="WBQ27" s="263"/>
      <c r="WBR27" s="263"/>
      <c r="WBS27" s="263"/>
      <c r="WBT27" s="263"/>
      <c r="WBU27" s="263"/>
      <c r="WBV27" s="263"/>
      <c r="WBW27" s="263"/>
      <c r="WBX27" s="263"/>
      <c r="WBY27" s="263"/>
      <c r="WBZ27" s="263"/>
      <c r="WCA27" s="263"/>
      <c r="WCB27" s="263"/>
      <c r="WCC27" s="263"/>
      <c r="WCD27" s="263"/>
      <c r="WCE27" s="263"/>
      <c r="WCF27" s="263"/>
      <c r="WCG27" s="263"/>
      <c r="WCH27" s="263"/>
      <c r="WCI27" s="263"/>
      <c r="WCJ27" s="263"/>
      <c r="WCK27" s="263"/>
      <c r="WCL27" s="263"/>
      <c r="WCM27" s="263"/>
      <c r="WCN27" s="263"/>
      <c r="WCO27" s="263"/>
      <c r="WCP27" s="263"/>
      <c r="WCQ27" s="263"/>
      <c r="WCR27" s="263"/>
      <c r="WCS27" s="263"/>
      <c r="WCT27" s="263"/>
      <c r="WCU27" s="263"/>
      <c r="WCV27" s="263"/>
      <c r="WCW27" s="263"/>
      <c r="WCX27" s="263"/>
      <c r="WCY27" s="263"/>
      <c r="WCZ27" s="263"/>
      <c r="WDA27" s="263"/>
      <c r="WDB27" s="263"/>
      <c r="WDC27" s="263"/>
      <c r="WDD27" s="263"/>
      <c r="WDE27" s="263"/>
      <c r="WDF27" s="263"/>
      <c r="WDG27" s="263"/>
      <c r="WDH27" s="263"/>
      <c r="WDI27" s="263"/>
      <c r="WDJ27" s="263"/>
      <c r="WDK27" s="263"/>
      <c r="WDL27" s="263"/>
      <c r="WDM27" s="263"/>
      <c r="WDN27" s="263"/>
      <c r="WDO27" s="263"/>
      <c r="WDP27" s="263"/>
      <c r="WDQ27" s="263"/>
      <c r="WDR27" s="263"/>
      <c r="WDS27" s="263"/>
      <c r="WDT27" s="263"/>
      <c r="WDU27" s="263"/>
      <c r="WDV27" s="263"/>
      <c r="WDW27" s="263"/>
      <c r="WDX27" s="263"/>
      <c r="WDY27" s="263"/>
      <c r="WDZ27" s="263"/>
      <c r="WEA27" s="263"/>
      <c r="WEB27" s="263"/>
      <c r="WEC27" s="263"/>
      <c r="WED27" s="263"/>
      <c r="WEE27" s="263"/>
      <c r="WEF27" s="263"/>
      <c r="WEG27" s="263"/>
      <c r="WEH27" s="263"/>
      <c r="WEI27" s="263"/>
      <c r="WEJ27" s="263"/>
      <c r="WEK27" s="263"/>
      <c r="WEL27" s="263"/>
      <c r="WEM27" s="263"/>
      <c r="WEN27" s="263"/>
      <c r="WEO27" s="263"/>
      <c r="WEP27" s="263"/>
      <c r="WEQ27" s="263"/>
      <c r="WER27" s="263"/>
      <c r="WES27" s="263"/>
      <c r="WET27" s="263"/>
      <c r="WEU27" s="263"/>
      <c r="WEV27" s="263"/>
      <c r="WEW27" s="263"/>
      <c r="WEX27" s="263"/>
      <c r="WEY27" s="263"/>
      <c r="WEZ27" s="263"/>
      <c r="WFA27" s="263"/>
      <c r="WFB27" s="263"/>
      <c r="WFC27" s="263"/>
      <c r="WFD27" s="263"/>
      <c r="WFE27" s="263"/>
      <c r="WFF27" s="263"/>
      <c r="WFG27" s="263"/>
      <c r="WFH27" s="263"/>
      <c r="WFI27" s="263"/>
      <c r="WFJ27" s="263"/>
      <c r="WFK27" s="263"/>
      <c r="WFL27" s="263"/>
      <c r="WFM27" s="263"/>
      <c r="WFN27" s="263"/>
      <c r="WFO27" s="263"/>
      <c r="WFP27" s="263"/>
      <c r="WFQ27" s="263"/>
      <c r="WFR27" s="263"/>
      <c r="WFS27" s="263"/>
      <c r="WFT27" s="263"/>
      <c r="WFU27" s="263"/>
      <c r="WFV27" s="263"/>
      <c r="WFW27" s="263"/>
      <c r="WFX27" s="263"/>
      <c r="WFY27" s="263"/>
      <c r="WFZ27" s="263"/>
      <c r="WGA27" s="263"/>
      <c r="WGB27" s="263"/>
      <c r="WGC27" s="263"/>
      <c r="WGD27" s="263"/>
      <c r="WGE27" s="263"/>
      <c r="WGF27" s="263"/>
      <c r="WGG27" s="263"/>
      <c r="WGH27" s="263"/>
      <c r="WGI27" s="263"/>
      <c r="WGJ27" s="263"/>
      <c r="WGK27" s="263"/>
      <c r="WGL27" s="263"/>
      <c r="WGM27" s="263"/>
      <c r="WGN27" s="263"/>
      <c r="WGO27" s="263"/>
      <c r="WGP27" s="263"/>
      <c r="WGQ27" s="263"/>
      <c r="WGR27" s="263"/>
      <c r="WGS27" s="263"/>
      <c r="WGT27" s="263"/>
      <c r="WGU27" s="263"/>
      <c r="WGV27" s="263"/>
      <c r="WGW27" s="263"/>
      <c r="WGX27" s="263"/>
      <c r="WGY27" s="263"/>
      <c r="WGZ27" s="263"/>
      <c r="WHA27" s="263"/>
      <c r="WHB27" s="263"/>
      <c r="WHC27" s="263"/>
      <c r="WHD27" s="263"/>
      <c r="WHE27" s="263"/>
      <c r="WHF27" s="263"/>
      <c r="WHG27" s="263"/>
      <c r="WHH27" s="263"/>
      <c r="WHI27" s="263"/>
      <c r="WHJ27" s="263"/>
      <c r="WHK27" s="263"/>
      <c r="WHL27" s="263"/>
      <c r="WHM27" s="263"/>
      <c r="WHN27" s="263"/>
      <c r="WHO27" s="263"/>
      <c r="WHP27" s="263"/>
      <c r="WHQ27" s="263"/>
      <c r="WHR27" s="263"/>
      <c r="WHS27" s="263"/>
      <c r="WHT27" s="263"/>
      <c r="WHU27" s="263"/>
      <c r="WHV27" s="263"/>
      <c r="WHW27" s="263"/>
      <c r="WHX27" s="263"/>
      <c r="WHY27" s="263"/>
      <c r="WHZ27" s="263"/>
      <c r="WIA27" s="263"/>
      <c r="WIB27" s="263"/>
      <c r="WIC27" s="263"/>
      <c r="WID27" s="263"/>
      <c r="WIE27" s="263"/>
      <c r="WIF27" s="263"/>
      <c r="WIG27" s="263"/>
      <c r="WIH27" s="263"/>
      <c r="WII27" s="263"/>
      <c r="WIJ27" s="263"/>
      <c r="WIK27" s="263"/>
      <c r="WIL27" s="263"/>
      <c r="WIM27" s="263"/>
      <c r="WIN27" s="263"/>
      <c r="WIO27" s="263"/>
      <c r="WIP27" s="263"/>
      <c r="WIQ27" s="263"/>
      <c r="WIR27" s="263"/>
      <c r="WIS27" s="263"/>
      <c r="WIT27" s="263"/>
      <c r="WIU27" s="263"/>
      <c r="WIV27" s="263"/>
      <c r="WIW27" s="263"/>
      <c r="WIX27" s="263"/>
      <c r="WIY27" s="263"/>
      <c r="WIZ27" s="263"/>
      <c r="WJA27" s="263"/>
      <c r="WJB27" s="263"/>
      <c r="WJC27" s="263"/>
      <c r="WJD27" s="263"/>
      <c r="WJE27" s="263"/>
      <c r="WJF27" s="263"/>
      <c r="WJG27" s="263"/>
      <c r="WJH27" s="263"/>
      <c r="WJI27" s="263"/>
      <c r="WJJ27" s="263"/>
      <c r="WJK27" s="263"/>
      <c r="WJL27" s="263"/>
      <c r="WJM27" s="263"/>
      <c r="WJN27" s="263"/>
      <c r="WJO27" s="263"/>
      <c r="WJP27" s="263"/>
      <c r="WJQ27" s="263"/>
      <c r="WJR27" s="263"/>
      <c r="WJS27" s="263"/>
      <c r="WJT27" s="263"/>
      <c r="WJU27" s="263"/>
      <c r="WJV27" s="263"/>
      <c r="WJW27" s="263"/>
      <c r="WJX27" s="263"/>
      <c r="WJY27" s="263"/>
      <c r="WJZ27" s="263"/>
      <c r="WKA27" s="263"/>
      <c r="WKB27" s="263"/>
      <c r="WKC27" s="263"/>
      <c r="WKD27" s="263"/>
      <c r="WKE27" s="263"/>
      <c r="WKF27" s="263"/>
      <c r="WKG27" s="263"/>
      <c r="WKH27" s="263"/>
      <c r="WKI27" s="263"/>
      <c r="WKJ27" s="263"/>
      <c r="WKK27" s="263"/>
      <c r="WKL27" s="263"/>
      <c r="WKM27" s="263"/>
      <c r="WKN27" s="263"/>
      <c r="WKO27" s="263"/>
      <c r="WKP27" s="263"/>
      <c r="WKQ27" s="263"/>
      <c r="WKR27" s="263"/>
      <c r="WKS27" s="263"/>
      <c r="WKT27" s="263"/>
      <c r="WKU27" s="263"/>
      <c r="WKV27" s="263"/>
      <c r="WKW27" s="263"/>
      <c r="WKX27" s="263"/>
      <c r="WKY27" s="263"/>
      <c r="WKZ27" s="263"/>
      <c r="WLA27" s="263"/>
      <c r="WLB27" s="263"/>
      <c r="WLC27" s="263"/>
      <c r="WLD27" s="263"/>
      <c r="WLE27" s="263"/>
      <c r="WLF27" s="263"/>
      <c r="WLG27" s="263"/>
      <c r="WLH27" s="263"/>
      <c r="WLI27" s="263"/>
      <c r="WLJ27" s="263"/>
      <c r="WLK27" s="263"/>
      <c r="WLL27" s="263"/>
      <c r="WLM27" s="263"/>
      <c r="WLN27" s="263"/>
      <c r="WLO27" s="263"/>
      <c r="WLP27" s="263"/>
      <c r="WLQ27" s="263"/>
      <c r="WLR27" s="263"/>
      <c r="WLS27" s="263"/>
      <c r="WLT27" s="263"/>
      <c r="WLU27" s="263"/>
      <c r="WLV27" s="263"/>
      <c r="WLW27" s="263"/>
      <c r="WLX27" s="263"/>
      <c r="WLY27" s="263"/>
      <c r="WLZ27" s="263"/>
      <c r="WMA27" s="263"/>
      <c r="WMB27" s="263"/>
      <c r="WMC27" s="263"/>
      <c r="WMD27" s="263"/>
      <c r="WME27" s="263"/>
      <c r="WMF27" s="263"/>
      <c r="WMG27" s="263"/>
      <c r="WMH27" s="263"/>
      <c r="WMI27" s="263"/>
      <c r="WMJ27" s="263"/>
      <c r="WMK27" s="263"/>
      <c r="WML27" s="263"/>
      <c r="WMM27" s="263"/>
      <c r="WMN27" s="263"/>
      <c r="WMO27" s="263"/>
      <c r="WMP27" s="263"/>
      <c r="WMQ27" s="263"/>
      <c r="WMR27" s="263"/>
      <c r="WMS27" s="263"/>
      <c r="WMT27" s="263"/>
      <c r="WMU27" s="263"/>
      <c r="WMV27" s="263"/>
      <c r="WMW27" s="263"/>
      <c r="WMX27" s="263"/>
      <c r="WMY27" s="263"/>
      <c r="WMZ27" s="263"/>
      <c r="WNA27" s="263"/>
      <c r="WNB27" s="263"/>
      <c r="WNC27" s="263"/>
      <c r="WND27" s="263"/>
      <c r="WNE27" s="263"/>
      <c r="WNF27" s="263"/>
      <c r="WNG27" s="263"/>
      <c r="WNH27" s="263"/>
      <c r="WNI27" s="263"/>
      <c r="WNJ27" s="263"/>
      <c r="WNK27" s="263"/>
      <c r="WNL27" s="263"/>
      <c r="WNM27" s="263"/>
      <c r="WNN27" s="263"/>
      <c r="WNO27" s="263"/>
      <c r="WNP27" s="263"/>
      <c r="WNQ27" s="263"/>
      <c r="WNR27" s="263"/>
      <c r="WNS27" s="263"/>
      <c r="WNT27" s="263"/>
      <c r="WNU27" s="263"/>
      <c r="WNV27" s="263"/>
      <c r="WNW27" s="263"/>
      <c r="WNX27" s="263"/>
      <c r="WNY27" s="263"/>
      <c r="WNZ27" s="263"/>
      <c r="WOA27" s="263"/>
      <c r="WOB27" s="263"/>
      <c r="WOC27" s="263"/>
      <c r="WOD27" s="263"/>
      <c r="WOE27" s="263"/>
      <c r="WOF27" s="263"/>
      <c r="WOG27" s="263"/>
      <c r="WOH27" s="263"/>
      <c r="WOI27" s="263"/>
      <c r="WOJ27" s="263"/>
      <c r="WOK27" s="263"/>
      <c r="WOL27" s="263"/>
      <c r="WOM27" s="263"/>
      <c r="WON27" s="263"/>
      <c r="WOO27" s="263"/>
      <c r="WOP27" s="263"/>
      <c r="WOQ27" s="263"/>
      <c r="WOR27" s="263"/>
      <c r="WOS27" s="263"/>
      <c r="WOT27" s="263"/>
      <c r="WOU27" s="263"/>
      <c r="WOV27" s="263"/>
      <c r="WOW27" s="263"/>
      <c r="WOX27" s="263"/>
      <c r="WOY27" s="263"/>
      <c r="WOZ27" s="263"/>
      <c r="WPA27" s="263"/>
      <c r="WPB27" s="263"/>
      <c r="WPC27" s="263"/>
      <c r="WPD27" s="263"/>
      <c r="WPE27" s="263"/>
      <c r="WPF27" s="263"/>
      <c r="WPG27" s="263"/>
      <c r="WPH27" s="263"/>
      <c r="WPI27" s="263"/>
      <c r="WPJ27" s="263"/>
      <c r="WPK27" s="263"/>
      <c r="WPL27" s="263"/>
      <c r="WPM27" s="263"/>
      <c r="WPN27" s="263"/>
      <c r="WPO27" s="263"/>
      <c r="WPP27" s="263"/>
      <c r="WPQ27" s="263"/>
      <c r="WPR27" s="263"/>
      <c r="WPS27" s="263"/>
      <c r="WPT27" s="263"/>
      <c r="WPU27" s="263"/>
      <c r="WPV27" s="263"/>
      <c r="WPW27" s="263"/>
      <c r="WPX27" s="263"/>
      <c r="WPY27" s="263"/>
      <c r="WPZ27" s="263"/>
      <c r="WQA27" s="263"/>
      <c r="WQB27" s="263"/>
      <c r="WQC27" s="263"/>
      <c r="WQD27" s="263"/>
      <c r="WQE27" s="263"/>
      <c r="WQF27" s="263"/>
      <c r="WQG27" s="263"/>
      <c r="WQH27" s="263"/>
      <c r="WQI27" s="263"/>
      <c r="WQJ27" s="263"/>
      <c r="WQK27" s="263"/>
      <c r="WQL27" s="263"/>
      <c r="WQM27" s="263"/>
      <c r="WQN27" s="263"/>
      <c r="WQO27" s="263"/>
      <c r="WQP27" s="263"/>
      <c r="WQQ27" s="263"/>
      <c r="WQR27" s="263"/>
      <c r="WQS27" s="263"/>
      <c r="WQT27" s="263"/>
      <c r="WQU27" s="263"/>
      <c r="WQV27" s="263"/>
      <c r="WQW27" s="263"/>
      <c r="WQX27" s="263"/>
      <c r="WQY27" s="263"/>
      <c r="WQZ27" s="263"/>
      <c r="WRA27" s="263"/>
      <c r="WRB27" s="263"/>
      <c r="WRC27" s="263"/>
      <c r="WRD27" s="263"/>
      <c r="WRE27" s="263"/>
      <c r="WRF27" s="263"/>
      <c r="WRG27" s="263"/>
      <c r="WRH27" s="263"/>
      <c r="WRI27" s="263"/>
      <c r="WRJ27" s="263"/>
      <c r="WRK27" s="263"/>
      <c r="WRL27" s="263"/>
      <c r="WRM27" s="263"/>
      <c r="WRN27" s="263"/>
      <c r="WRO27" s="263"/>
      <c r="WRP27" s="263"/>
      <c r="WRQ27" s="263"/>
      <c r="WRR27" s="263"/>
      <c r="WRS27" s="263"/>
      <c r="WRT27" s="263"/>
      <c r="WRU27" s="263"/>
      <c r="WRV27" s="263"/>
      <c r="WRW27" s="263"/>
      <c r="WRX27" s="263"/>
      <c r="WRY27" s="263"/>
      <c r="WRZ27" s="263"/>
      <c r="WSA27" s="263"/>
      <c r="WSB27" s="263"/>
      <c r="WSC27" s="263"/>
      <c r="WSD27" s="263"/>
      <c r="WSE27" s="263"/>
      <c r="WSF27" s="263"/>
      <c r="WSG27" s="263"/>
      <c r="WSH27" s="263"/>
      <c r="WSI27" s="263"/>
      <c r="WSJ27" s="263"/>
      <c r="WSK27" s="263"/>
      <c r="WSL27" s="263"/>
      <c r="WSM27" s="263"/>
      <c r="WSN27" s="263"/>
      <c r="WSO27" s="263"/>
      <c r="WSP27" s="263"/>
      <c r="WSQ27" s="263"/>
      <c r="WSR27" s="263"/>
      <c r="WSS27" s="263"/>
      <c r="WST27" s="263"/>
      <c r="WSU27" s="263"/>
      <c r="WSV27" s="263"/>
      <c r="WSW27" s="263"/>
      <c r="WSX27" s="263"/>
      <c r="WSY27" s="263"/>
      <c r="WSZ27" s="263"/>
      <c r="WTA27" s="263"/>
      <c r="WTB27" s="263"/>
      <c r="WTC27" s="263"/>
      <c r="WTD27" s="263"/>
      <c r="WTE27" s="263"/>
      <c r="WTF27" s="263"/>
      <c r="WTG27" s="263"/>
      <c r="WTH27" s="263"/>
      <c r="WTI27" s="263"/>
      <c r="WTJ27" s="263"/>
      <c r="WTK27" s="263"/>
      <c r="WTL27" s="263"/>
      <c r="WTM27" s="263"/>
      <c r="WTN27" s="263"/>
      <c r="WTO27" s="263"/>
      <c r="WTP27" s="263"/>
      <c r="WTQ27" s="263"/>
      <c r="WTR27" s="263"/>
      <c r="WTS27" s="263"/>
      <c r="WTT27" s="263"/>
      <c r="WTU27" s="263"/>
      <c r="WTV27" s="263"/>
      <c r="WTW27" s="263"/>
      <c r="WTX27" s="263"/>
      <c r="WTY27" s="263"/>
      <c r="WTZ27" s="263"/>
      <c r="WUA27" s="263"/>
      <c r="WUB27" s="263"/>
      <c r="WUC27" s="263"/>
      <c r="WUD27" s="263"/>
      <c r="WUE27" s="263"/>
      <c r="WUF27" s="263"/>
      <c r="WUG27" s="263"/>
      <c r="WUH27" s="263"/>
      <c r="WUI27" s="263"/>
      <c r="WUJ27" s="263"/>
      <c r="WUK27" s="263"/>
      <c r="WUL27" s="263"/>
      <c r="WUM27" s="263"/>
      <c r="WUN27" s="263"/>
      <c r="WUO27" s="263"/>
      <c r="WUP27" s="263"/>
      <c r="WUQ27" s="263"/>
      <c r="WUR27" s="263"/>
      <c r="WUS27" s="263"/>
      <c r="WUT27" s="263"/>
      <c r="WUU27" s="263"/>
      <c r="WUV27" s="263"/>
      <c r="WUW27" s="263"/>
      <c r="WUX27" s="263"/>
      <c r="WUY27" s="263"/>
      <c r="WUZ27" s="263"/>
      <c r="WVA27" s="263"/>
      <c r="WVB27" s="263"/>
      <c r="WVC27" s="263"/>
      <c r="WVD27" s="263"/>
      <c r="WVE27" s="263"/>
      <c r="WVF27" s="263"/>
      <c r="WVG27" s="263"/>
      <c r="WVH27" s="263"/>
      <c r="WVI27" s="263"/>
      <c r="WVJ27" s="263"/>
      <c r="WVK27" s="263"/>
      <c r="WVL27" s="263"/>
      <c r="WVM27" s="263"/>
      <c r="WVN27" s="263"/>
      <c r="WVO27" s="263"/>
      <c r="WVP27" s="263"/>
      <c r="WVQ27" s="263"/>
      <c r="WVR27" s="263"/>
      <c r="WVS27" s="263"/>
      <c r="WVT27" s="263"/>
      <c r="WVU27" s="263"/>
      <c r="WVV27" s="263"/>
      <c r="WVW27" s="263"/>
      <c r="WVX27" s="263"/>
      <c r="WVY27" s="263"/>
      <c r="WVZ27" s="263"/>
      <c r="WWA27" s="263"/>
      <c r="WWB27" s="263"/>
      <c r="WWC27" s="263"/>
      <c r="WWD27" s="263"/>
      <c r="WWE27" s="263"/>
      <c r="WWF27" s="263"/>
      <c r="WWG27" s="263"/>
      <c r="WWH27" s="263"/>
      <c r="WWI27" s="263"/>
      <c r="WWJ27" s="263"/>
      <c r="WWK27" s="263"/>
      <c r="WWL27" s="263"/>
      <c r="WWM27" s="263"/>
      <c r="WWN27" s="263"/>
      <c r="WWO27" s="263"/>
      <c r="WWP27" s="263"/>
      <c r="WWQ27" s="263"/>
      <c r="WWR27" s="263"/>
      <c r="WWS27" s="263"/>
      <c r="WWT27" s="263"/>
      <c r="WWU27" s="263"/>
      <c r="WWV27" s="263"/>
      <c r="WWW27" s="263"/>
      <c r="WWX27" s="263"/>
      <c r="WWY27" s="263"/>
      <c r="WWZ27" s="263"/>
      <c r="WXA27" s="263"/>
      <c r="WXB27" s="263"/>
      <c r="WXC27" s="263"/>
      <c r="WXD27" s="263"/>
      <c r="WXE27" s="263"/>
      <c r="WXF27" s="263"/>
      <c r="WXG27" s="263"/>
      <c r="WXH27" s="263"/>
      <c r="WXI27" s="263"/>
      <c r="WXJ27" s="263"/>
      <c r="WXK27" s="263"/>
      <c r="WXL27" s="263"/>
      <c r="WXM27" s="263"/>
      <c r="WXN27" s="263"/>
      <c r="WXO27" s="263"/>
      <c r="WXP27" s="263"/>
      <c r="WXQ27" s="263"/>
      <c r="WXR27" s="263"/>
      <c r="WXS27" s="263"/>
      <c r="WXT27" s="263"/>
      <c r="WXU27" s="263"/>
      <c r="WXV27" s="263"/>
      <c r="WXW27" s="263"/>
      <c r="WXX27" s="263"/>
      <c r="WXY27" s="263"/>
      <c r="WXZ27" s="263"/>
      <c r="WYA27" s="263"/>
      <c r="WYB27" s="263"/>
      <c r="WYC27" s="263"/>
      <c r="WYD27" s="263"/>
      <c r="WYE27" s="263"/>
      <c r="WYF27" s="263"/>
      <c r="WYG27" s="263"/>
      <c r="WYH27" s="263"/>
      <c r="WYI27" s="263"/>
      <c r="WYJ27" s="263"/>
      <c r="WYK27" s="263"/>
      <c r="WYL27" s="263"/>
      <c r="WYM27" s="263"/>
      <c r="WYN27" s="263"/>
      <c r="WYO27" s="263"/>
      <c r="WYP27" s="263"/>
      <c r="WYQ27" s="263"/>
      <c r="WYR27" s="263"/>
      <c r="WYS27" s="263"/>
      <c r="WYT27" s="263"/>
      <c r="WYU27" s="263"/>
      <c r="WYV27" s="263"/>
      <c r="WYW27" s="263"/>
      <c r="WYX27" s="263"/>
      <c r="WYY27" s="263"/>
      <c r="WYZ27" s="263"/>
      <c r="WZA27" s="263"/>
      <c r="WZB27" s="263"/>
      <c r="WZC27" s="263"/>
      <c r="WZD27" s="263"/>
      <c r="WZE27" s="263"/>
      <c r="WZF27" s="263"/>
      <c r="WZG27" s="263"/>
      <c r="WZH27" s="263"/>
      <c r="WZI27" s="263"/>
      <c r="WZJ27" s="263"/>
      <c r="WZK27" s="263"/>
      <c r="WZL27" s="263"/>
      <c r="WZM27" s="263"/>
      <c r="WZN27" s="263"/>
      <c r="WZO27" s="263"/>
      <c r="WZP27" s="263"/>
      <c r="WZQ27" s="263"/>
      <c r="WZR27" s="263"/>
      <c r="WZS27" s="263"/>
      <c r="WZT27" s="263"/>
      <c r="WZU27" s="263"/>
      <c r="WZV27" s="263"/>
      <c r="WZW27" s="263"/>
      <c r="WZX27" s="263"/>
      <c r="WZY27" s="263"/>
      <c r="WZZ27" s="263"/>
      <c r="XAA27" s="263"/>
      <c r="XAB27" s="263"/>
      <c r="XAC27" s="263"/>
      <c r="XAD27" s="263"/>
      <c r="XAE27" s="263"/>
      <c r="XAF27" s="263"/>
      <c r="XAG27" s="263"/>
      <c r="XAH27" s="263"/>
      <c r="XAI27" s="263"/>
      <c r="XAJ27" s="263"/>
      <c r="XAK27" s="263"/>
      <c r="XAL27" s="263"/>
      <c r="XAM27" s="263"/>
      <c r="XAN27" s="263"/>
      <c r="XAO27" s="263"/>
      <c r="XAP27" s="263"/>
      <c r="XAQ27" s="263"/>
      <c r="XAR27" s="263"/>
      <c r="XAS27" s="263"/>
      <c r="XAT27" s="263"/>
      <c r="XAU27" s="263"/>
      <c r="XAV27" s="263"/>
      <c r="XAW27" s="263"/>
      <c r="XAX27" s="263"/>
      <c r="XAY27" s="263"/>
      <c r="XAZ27" s="263"/>
      <c r="XBA27" s="263"/>
      <c r="XBB27" s="263"/>
      <c r="XBC27" s="263"/>
      <c r="XBD27" s="263"/>
      <c r="XBE27" s="263"/>
      <c r="XBF27" s="263"/>
      <c r="XBG27" s="263"/>
      <c r="XBH27" s="263"/>
      <c r="XBI27" s="263"/>
      <c r="XBJ27" s="263"/>
      <c r="XBK27" s="263"/>
      <c r="XBL27" s="263"/>
      <c r="XBM27" s="263"/>
      <c r="XBN27" s="263"/>
      <c r="XBO27" s="263"/>
      <c r="XBP27" s="263"/>
      <c r="XBQ27" s="263"/>
      <c r="XBR27" s="263"/>
      <c r="XBS27" s="263"/>
      <c r="XBT27" s="263"/>
      <c r="XBU27" s="263"/>
      <c r="XBV27" s="263"/>
      <c r="XBW27" s="263"/>
      <c r="XBX27" s="263"/>
      <c r="XBY27" s="263"/>
      <c r="XBZ27" s="263"/>
      <c r="XCA27" s="263"/>
      <c r="XCB27" s="263"/>
      <c r="XCC27" s="263"/>
      <c r="XCD27" s="263"/>
      <c r="XCE27" s="263"/>
      <c r="XCF27" s="263"/>
      <c r="XCG27" s="263"/>
      <c r="XCH27" s="263"/>
      <c r="XCI27" s="263"/>
      <c r="XCJ27" s="263"/>
      <c r="XCK27" s="263"/>
      <c r="XCL27" s="263"/>
      <c r="XCM27" s="263"/>
      <c r="XCN27" s="263"/>
      <c r="XCO27" s="263"/>
      <c r="XCP27" s="263"/>
      <c r="XCQ27" s="263"/>
      <c r="XCR27" s="263"/>
      <c r="XCS27" s="263"/>
      <c r="XCT27" s="263"/>
      <c r="XCU27" s="263"/>
      <c r="XCV27" s="263"/>
      <c r="XCW27" s="263"/>
      <c r="XCX27" s="263"/>
      <c r="XCY27" s="263"/>
      <c r="XCZ27" s="263"/>
      <c r="XDA27" s="263"/>
      <c r="XDB27" s="263"/>
      <c r="XDC27" s="263"/>
      <c r="XDD27" s="263"/>
      <c r="XDE27" s="263"/>
      <c r="XDF27" s="263"/>
      <c r="XDG27" s="263"/>
      <c r="XDH27" s="263"/>
      <c r="XDI27" s="263"/>
      <c r="XDJ27" s="263"/>
      <c r="XDK27" s="263"/>
      <c r="XDL27" s="263"/>
      <c r="XDM27" s="263"/>
      <c r="XDN27" s="263"/>
      <c r="XDO27" s="263"/>
      <c r="XDP27" s="263"/>
      <c r="XDQ27" s="263"/>
      <c r="XDR27" s="263"/>
      <c r="XDS27" s="263"/>
      <c r="XDT27" s="263"/>
      <c r="XDU27" s="263"/>
      <c r="XDV27" s="263"/>
      <c r="XDW27" s="263"/>
      <c r="XDX27" s="263"/>
      <c r="XDY27" s="263"/>
      <c r="XDZ27" s="263"/>
      <c r="XEA27" s="263"/>
      <c r="XEB27" s="263"/>
      <c r="XEC27" s="263"/>
      <c r="XED27" s="263"/>
      <c r="XEE27" s="263"/>
      <c r="XEF27" s="263"/>
      <c r="XEG27" s="263"/>
      <c r="XEH27" s="263"/>
      <c r="XEI27" s="263"/>
      <c r="XEJ27" s="263"/>
      <c r="XEK27" s="263"/>
      <c r="XEL27" s="263"/>
      <c r="XEM27" s="263"/>
      <c r="XEN27" s="263"/>
      <c r="XEO27" s="263"/>
      <c r="XEP27" s="263"/>
      <c r="XEQ27" s="263"/>
      <c r="XER27" s="263"/>
      <c r="XES27" s="263"/>
      <c r="XET27" s="263"/>
      <c r="XEU27" s="263"/>
      <c r="XEV27" s="263"/>
    </row>
    <row r="28" spans="1:16376" s="274" customFormat="1" ht="14.25" thickBot="1" x14ac:dyDescent="0.25">
      <c r="A28" s="268" t="str">
        <f>'Stille Reserven'!A61</f>
        <v>Erfolgskorrektur nach Steuern (verdeckte Gewinnausschüttung)</v>
      </c>
      <c r="B28" s="269">
        <f>'Stille Reserven'!B61</f>
        <v>0</v>
      </c>
      <c r="C28" s="269">
        <f>'Stille Reserven'!C61</f>
        <v>17480</v>
      </c>
      <c r="D28" s="269">
        <f>'Stille Reserven'!D61</f>
        <v>34614</v>
      </c>
      <c r="E28" s="269">
        <f>'Stille Reserven'!E61</f>
        <v>45219</v>
      </c>
      <c r="F28" s="269">
        <f>'Stille Reserven'!F61</f>
        <v>-113059</v>
      </c>
      <c r="G28" s="269">
        <f>'Stille Reserven'!G61</f>
        <v>32166</v>
      </c>
      <c r="H28" s="269">
        <f>'Stille Reserven'!H61</f>
        <v>43588</v>
      </c>
      <c r="I28" s="269">
        <f>'Stille Reserven'!I61</f>
        <v>43588</v>
      </c>
      <c r="J28" s="269">
        <f>'Stille Reserven'!J61</f>
        <v>43588</v>
      </c>
      <c r="K28" s="269">
        <f>'Stille Reserven'!K61</f>
        <v>43588</v>
      </c>
      <c r="L28" s="269">
        <f>'Stille Reserven'!L61</f>
        <v>43588</v>
      </c>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c r="HV28" s="263"/>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C28" s="263"/>
      <c r="JD28" s="263"/>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c r="KI28" s="263"/>
      <c r="KJ28" s="263"/>
      <c r="KK28" s="263"/>
      <c r="KL28" s="263"/>
      <c r="KM28" s="263"/>
      <c r="KN28" s="263"/>
      <c r="KO28" s="263"/>
      <c r="KP28" s="263"/>
      <c r="KQ28" s="263"/>
      <c r="KR28" s="263"/>
      <c r="KS28" s="263"/>
      <c r="KT28" s="263"/>
      <c r="KU28" s="263"/>
      <c r="KV28" s="263"/>
      <c r="KW28" s="263"/>
      <c r="KX28" s="263"/>
      <c r="KY28" s="263"/>
      <c r="KZ28" s="263"/>
      <c r="LA28" s="263"/>
      <c r="LB28" s="263"/>
      <c r="LC28" s="263"/>
      <c r="LD28" s="263"/>
      <c r="LE28" s="263"/>
      <c r="LF28" s="263"/>
      <c r="LG28" s="263"/>
      <c r="LH28" s="263"/>
      <c r="LI28" s="263"/>
      <c r="LJ28" s="263"/>
      <c r="LK28" s="263"/>
      <c r="LL28" s="263"/>
      <c r="LM28" s="263"/>
      <c r="LN28" s="263"/>
      <c r="LO28" s="263"/>
      <c r="LP28" s="263"/>
      <c r="LQ28" s="263"/>
      <c r="LR28" s="263"/>
      <c r="LS28" s="263"/>
      <c r="LT28" s="263"/>
      <c r="LU28" s="263"/>
      <c r="LV28" s="263"/>
      <c r="LW28" s="263"/>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c r="QL28" s="263"/>
      <c r="QM28" s="263"/>
      <c r="QN28" s="263"/>
      <c r="QO28" s="263"/>
      <c r="QP28" s="263"/>
      <c r="QQ28" s="263"/>
      <c r="QR28" s="263"/>
      <c r="QS28" s="263"/>
      <c r="QT28" s="263"/>
      <c r="QU28" s="263"/>
      <c r="QV28" s="263"/>
      <c r="QW28" s="263"/>
      <c r="QX28" s="263"/>
      <c r="QY28" s="263"/>
      <c r="QZ28" s="263"/>
      <c r="RA28" s="263"/>
      <c r="RB28" s="263"/>
      <c r="RC28" s="263"/>
      <c r="RD28" s="263"/>
      <c r="RE28" s="263"/>
      <c r="RF28" s="263"/>
      <c r="RG28" s="263"/>
      <c r="RH28" s="263"/>
      <c r="RI28" s="263"/>
      <c r="RJ28" s="263"/>
      <c r="RK28" s="263"/>
      <c r="RL28" s="263"/>
      <c r="RM28" s="263"/>
      <c r="RN28" s="263"/>
      <c r="RO28" s="263"/>
      <c r="RP28" s="263"/>
      <c r="RQ28" s="263"/>
      <c r="RR28" s="263"/>
      <c r="RS28" s="263"/>
      <c r="RT28" s="263"/>
      <c r="RU28" s="263"/>
      <c r="RV28" s="263"/>
      <c r="RW28" s="263"/>
      <c r="RX28" s="263"/>
      <c r="RY28" s="263"/>
      <c r="RZ28" s="263"/>
      <c r="SA28" s="263"/>
      <c r="SB28" s="263"/>
      <c r="SC28" s="263"/>
      <c r="SD28" s="263"/>
      <c r="SE28" s="263"/>
      <c r="SF28" s="263"/>
      <c r="SG28" s="263"/>
      <c r="SH28" s="263"/>
      <c r="SI28" s="263"/>
      <c r="SJ28" s="263"/>
      <c r="SK28" s="263"/>
      <c r="SL28" s="263"/>
      <c r="SM28" s="263"/>
      <c r="SN28" s="263"/>
      <c r="SO28" s="263"/>
      <c r="SP28" s="263"/>
      <c r="SQ28" s="263"/>
      <c r="SR28" s="263"/>
      <c r="SS28" s="263"/>
      <c r="ST28" s="263"/>
      <c r="SU28" s="263"/>
      <c r="SV28" s="263"/>
      <c r="SW28" s="263"/>
      <c r="SX28" s="263"/>
      <c r="SY28" s="263"/>
      <c r="SZ28" s="263"/>
      <c r="TA28" s="263"/>
      <c r="TB28" s="263"/>
      <c r="TC28" s="263"/>
      <c r="TD28" s="263"/>
      <c r="TE28" s="263"/>
      <c r="TF28" s="263"/>
      <c r="TG28" s="263"/>
      <c r="TH28" s="263"/>
      <c r="TI28" s="263"/>
      <c r="TJ28" s="263"/>
      <c r="TK28" s="263"/>
      <c r="TL28" s="263"/>
      <c r="TM28" s="263"/>
      <c r="TN28" s="263"/>
      <c r="TO28" s="263"/>
      <c r="TP28" s="263"/>
      <c r="TQ28" s="263"/>
      <c r="TR28" s="263"/>
      <c r="TS28" s="263"/>
      <c r="TT28" s="263"/>
      <c r="TU28" s="263"/>
      <c r="TV28" s="263"/>
      <c r="TW28" s="263"/>
      <c r="TX28" s="263"/>
      <c r="TY28" s="263"/>
      <c r="TZ28" s="263"/>
      <c r="UA28" s="263"/>
      <c r="UB28" s="263"/>
      <c r="UC28" s="263"/>
      <c r="UD28" s="263"/>
      <c r="UE28" s="263"/>
      <c r="UF28" s="263"/>
      <c r="UG28" s="263"/>
      <c r="UH28" s="263"/>
      <c r="UI28" s="263"/>
      <c r="UJ28" s="263"/>
      <c r="UK28" s="263"/>
      <c r="UL28" s="263"/>
      <c r="UM28" s="263"/>
      <c r="UN28" s="263"/>
      <c r="UO28" s="263"/>
      <c r="UP28" s="263"/>
      <c r="UQ28" s="263"/>
      <c r="UR28" s="263"/>
      <c r="US28" s="263"/>
      <c r="UT28" s="263"/>
      <c r="UU28" s="263"/>
      <c r="UV28" s="263"/>
      <c r="UW28" s="263"/>
      <c r="UX28" s="263"/>
      <c r="UY28" s="263"/>
      <c r="UZ28" s="263"/>
      <c r="VA28" s="263"/>
      <c r="VB28" s="263"/>
      <c r="VC28" s="263"/>
      <c r="VD28" s="263"/>
      <c r="VE28" s="263"/>
      <c r="VF28" s="263"/>
      <c r="VG28" s="263"/>
      <c r="VH28" s="263"/>
      <c r="VI28" s="263"/>
      <c r="VJ28" s="263"/>
      <c r="VK28" s="263"/>
      <c r="VL28" s="263"/>
      <c r="VM28" s="263"/>
      <c r="VN28" s="263"/>
      <c r="VO28" s="263"/>
      <c r="VP28" s="263"/>
      <c r="VQ28" s="263"/>
      <c r="VR28" s="263"/>
      <c r="VS28" s="263"/>
      <c r="VT28" s="263"/>
      <c r="VU28" s="263"/>
      <c r="VV28" s="263"/>
      <c r="VW28" s="263"/>
      <c r="VX28" s="263"/>
      <c r="VY28" s="263"/>
      <c r="VZ28" s="263"/>
      <c r="WA28" s="263"/>
      <c r="WB28" s="263"/>
      <c r="WC28" s="263"/>
      <c r="WD28" s="263"/>
      <c r="WE28" s="263"/>
      <c r="WF28" s="263"/>
      <c r="WG28" s="263"/>
      <c r="WH28" s="263"/>
      <c r="WI28" s="263"/>
      <c r="WJ28" s="263"/>
      <c r="WK28" s="263"/>
      <c r="WL28" s="263"/>
      <c r="WM28" s="263"/>
      <c r="WN28" s="263"/>
      <c r="WO28" s="263"/>
      <c r="WP28" s="263"/>
      <c r="WQ28" s="263"/>
      <c r="WR28" s="263"/>
      <c r="WS28" s="263"/>
      <c r="WT28" s="263"/>
      <c r="WU28" s="263"/>
      <c r="WV28" s="263"/>
      <c r="WW28" s="263"/>
      <c r="WX28" s="263"/>
      <c r="WY28" s="263"/>
      <c r="WZ28" s="263"/>
      <c r="XA28" s="263"/>
      <c r="XB28" s="263"/>
      <c r="XC28" s="263"/>
      <c r="XD28" s="263"/>
      <c r="XE28" s="263"/>
      <c r="XF28" s="263"/>
      <c r="XG28" s="263"/>
      <c r="XH28" s="263"/>
      <c r="XI28" s="263"/>
      <c r="XJ28" s="263"/>
      <c r="XK28" s="263"/>
      <c r="XL28" s="263"/>
      <c r="XM28" s="263"/>
      <c r="XN28" s="263"/>
      <c r="XO28" s="263"/>
      <c r="XP28" s="263"/>
      <c r="XQ28" s="263"/>
      <c r="XR28" s="263"/>
      <c r="XS28" s="263"/>
      <c r="XT28" s="263"/>
      <c r="XU28" s="263"/>
      <c r="XV28" s="263"/>
      <c r="XW28" s="263"/>
      <c r="XX28" s="263"/>
      <c r="XY28" s="263"/>
      <c r="XZ28" s="263"/>
      <c r="YA28" s="263"/>
      <c r="YB28" s="263"/>
      <c r="YC28" s="263"/>
      <c r="YD28" s="263"/>
      <c r="YE28" s="263"/>
      <c r="YF28" s="263"/>
      <c r="YG28" s="263"/>
      <c r="YH28" s="263"/>
      <c r="YI28" s="263"/>
      <c r="YJ28" s="263"/>
      <c r="YK28" s="263"/>
      <c r="YL28" s="263"/>
      <c r="YM28" s="263"/>
      <c r="YN28" s="263"/>
      <c r="YO28" s="263"/>
      <c r="YP28" s="263"/>
      <c r="YQ28" s="263"/>
      <c r="YR28" s="263"/>
      <c r="YS28" s="263"/>
      <c r="YT28" s="263"/>
      <c r="YU28" s="263"/>
      <c r="YV28" s="263"/>
      <c r="YW28" s="263"/>
      <c r="YX28" s="263"/>
      <c r="YY28" s="263"/>
      <c r="YZ28" s="263"/>
      <c r="ZA28" s="263"/>
      <c r="ZB28" s="263"/>
      <c r="ZC28" s="263"/>
      <c r="ZD28" s="263"/>
      <c r="ZE28" s="263"/>
      <c r="ZF28" s="263"/>
      <c r="ZG28" s="263"/>
      <c r="ZH28" s="263"/>
      <c r="ZI28" s="263"/>
      <c r="ZJ28" s="263"/>
      <c r="ZK28" s="263"/>
      <c r="ZL28" s="263"/>
      <c r="ZM28" s="263"/>
      <c r="ZN28" s="263"/>
      <c r="ZO28" s="263"/>
      <c r="ZP28" s="263"/>
      <c r="ZQ28" s="263"/>
      <c r="ZR28" s="263"/>
      <c r="ZS28" s="263"/>
      <c r="ZT28" s="263"/>
      <c r="ZU28" s="263"/>
      <c r="ZV28" s="263"/>
      <c r="ZW28" s="263"/>
      <c r="ZX28" s="263"/>
      <c r="ZY28" s="263"/>
      <c r="ZZ28" s="263"/>
      <c r="AAA28" s="263"/>
      <c r="AAB28" s="263"/>
      <c r="AAC28" s="263"/>
      <c r="AAD28" s="263"/>
      <c r="AAE28" s="263"/>
      <c r="AAF28" s="263"/>
      <c r="AAG28" s="263"/>
      <c r="AAH28" s="263"/>
      <c r="AAI28" s="263"/>
      <c r="AAJ28" s="263"/>
      <c r="AAK28" s="263"/>
      <c r="AAL28" s="263"/>
      <c r="AAM28" s="263"/>
      <c r="AAN28" s="263"/>
      <c r="AAO28" s="263"/>
      <c r="AAP28" s="263"/>
      <c r="AAQ28" s="263"/>
      <c r="AAR28" s="263"/>
      <c r="AAS28" s="263"/>
      <c r="AAT28" s="263"/>
      <c r="AAU28" s="263"/>
      <c r="AAV28" s="263"/>
      <c r="AAW28" s="263"/>
      <c r="AAX28" s="263"/>
      <c r="AAY28" s="263"/>
      <c r="AAZ28" s="263"/>
      <c r="ABA28" s="263"/>
      <c r="ABB28" s="263"/>
      <c r="ABC28" s="263"/>
      <c r="ABD28" s="263"/>
      <c r="ABE28" s="263"/>
      <c r="ABF28" s="263"/>
      <c r="ABG28" s="263"/>
      <c r="ABH28" s="263"/>
      <c r="ABI28" s="263"/>
      <c r="ABJ28" s="263"/>
      <c r="ABK28" s="263"/>
      <c r="ABL28" s="263"/>
      <c r="ABM28" s="263"/>
      <c r="ABN28" s="263"/>
      <c r="ABO28" s="263"/>
      <c r="ABP28" s="263"/>
      <c r="ABQ28" s="263"/>
      <c r="ABR28" s="263"/>
      <c r="ABS28" s="263"/>
      <c r="ABT28" s="263"/>
      <c r="ABU28" s="263"/>
      <c r="ABV28" s="263"/>
      <c r="ABW28" s="263"/>
      <c r="ABX28" s="263"/>
      <c r="ABY28" s="263"/>
      <c r="ABZ28" s="263"/>
      <c r="ACA28" s="263"/>
      <c r="ACB28" s="263"/>
      <c r="ACC28" s="263"/>
      <c r="ACD28" s="263"/>
      <c r="ACE28" s="263"/>
      <c r="ACF28" s="263"/>
      <c r="ACG28" s="263"/>
      <c r="ACH28" s="263"/>
      <c r="ACI28" s="263"/>
      <c r="ACJ28" s="263"/>
      <c r="ACK28" s="263"/>
      <c r="ACL28" s="263"/>
      <c r="ACM28" s="263"/>
      <c r="ACN28" s="263"/>
      <c r="ACO28" s="263"/>
      <c r="ACP28" s="263"/>
      <c r="ACQ28" s="263"/>
      <c r="ACR28" s="263"/>
      <c r="ACS28" s="263"/>
      <c r="ACT28" s="263"/>
      <c r="ACU28" s="263"/>
      <c r="ACV28" s="263"/>
      <c r="ACW28" s="263"/>
      <c r="ACX28" s="263"/>
      <c r="ACY28" s="263"/>
      <c r="ACZ28" s="263"/>
      <c r="ADA28" s="263"/>
      <c r="ADB28" s="263"/>
      <c r="ADC28" s="263"/>
      <c r="ADD28" s="263"/>
      <c r="ADE28" s="263"/>
      <c r="ADF28" s="263"/>
      <c r="ADG28" s="263"/>
      <c r="ADH28" s="263"/>
      <c r="ADI28" s="263"/>
      <c r="ADJ28" s="263"/>
      <c r="ADK28" s="263"/>
      <c r="ADL28" s="263"/>
      <c r="ADM28" s="263"/>
      <c r="ADN28" s="263"/>
      <c r="ADO28" s="263"/>
      <c r="ADP28" s="263"/>
      <c r="ADQ28" s="263"/>
      <c r="ADR28" s="263"/>
      <c r="ADS28" s="263"/>
      <c r="ADT28" s="263"/>
      <c r="ADU28" s="263"/>
      <c r="ADV28" s="263"/>
      <c r="ADW28" s="263"/>
      <c r="ADX28" s="263"/>
      <c r="ADY28" s="263"/>
      <c r="ADZ28" s="263"/>
      <c r="AEA28" s="263"/>
      <c r="AEB28" s="263"/>
      <c r="AEC28" s="263"/>
      <c r="AED28" s="263"/>
      <c r="AEE28" s="263"/>
      <c r="AEF28" s="263"/>
      <c r="AEG28" s="263"/>
      <c r="AEH28" s="263"/>
      <c r="AEI28" s="263"/>
      <c r="AEJ28" s="263"/>
      <c r="AEK28" s="263"/>
      <c r="AEL28" s="263"/>
      <c r="AEM28" s="263"/>
      <c r="AEN28" s="263"/>
      <c r="AEO28" s="263"/>
      <c r="AEP28" s="263"/>
      <c r="AEQ28" s="263"/>
      <c r="AER28" s="263"/>
      <c r="AES28" s="263"/>
      <c r="AET28" s="263"/>
      <c r="AEU28" s="263"/>
      <c r="AEV28" s="263"/>
      <c r="AEW28" s="263"/>
      <c r="AEX28" s="263"/>
      <c r="AEY28" s="263"/>
      <c r="AEZ28" s="263"/>
      <c r="AFA28" s="263"/>
      <c r="AFB28" s="263"/>
      <c r="AFC28" s="263"/>
      <c r="AFD28" s="263"/>
      <c r="AFE28" s="263"/>
      <c r="AFF28" s="263"/>
      <c r="AFG28" s="263"/>
      <c r="AFH28" s="263"/>
      <c r="AFI28" s="263"/>
      <c r="AFJ28" s="263"/>
      <c r="AFK28" s="263"/>
      <c r="AFL28" s="263"/>
      <c r="AFM28" s="263"/>
      <c r="AFN28" s="263"/>
      <c r="AFO28" s="263"/>
      <c r="AFP28" s="263"/>
      <c r="AFQ28" s="263"/>
      <c r="AFR28" s="263"/>
      <c r="AFS28" s="263"/>
      <c r="AFT28" s="263"/>
      <c r="AFU28" s="263"/>
      <c r="AFV28" s="263"/>
      <c r="AFW28" s="263"/>
      <c r="AFX28" s="263"/>
      <c r="AFY28" s="263"/>
      <c r="AFZ28" s="263"/>
      <c r="AGA28" s="263"/>
      <c r="AGB28" s="263"/>
      <c r="AGC28" s="263"/>
      <c r="AGD28" s="263"/>
      <c r="AGE28" s="263"/>
      <c r="AGF28" s="263"/>
      <c r="AGG28" s="263"/>
      <c r="AGH28" s="263"/>
      <c r="AGI28" s="263"/>
      <c r="AGJ28" s="263"/>
      <c r="AGK28" s="263"/>
      <c r="AGL28" s="263"/>
      <c r="AGM28" s="263"/>
      <c r="AGN28" s="263"/>
      <c r="AGO28" s="263"/>
      <c r="AGP28" s="263"/>
      <c r="AGQ28" s="263"/>
      <c r="AGR28" s="263"/>
      <c r="AGS28" s="263"/>
      <c r="AGT28" s="263"/>
      <c r="AGU28" s="263"/>
      <c r="AGV28" s="263"/>
      <c r="AGW28" s="263"/>
      <c r="AGX28" s="263"/>
      <c r="AGY28" s="263"/>
      <c r="AGZ28" s="263"/>
      <c r="AHA28" s="263"/>
      <c r="AHB28" s="263"/>
      <c r="AHC28" s="263"/>
      <c r="AHD28" s="263"/>
      <c r="AHE28" s="263"/>
      <c r="AHF28" s="263"/>
      <c r="AHG28" s="263"/>
      <c r="AHH28" s="263"/>
      <c r="AHI28" s="263"/>
      <c r="AHJ28" s="263"/>
      <c r="AHK28" s="263"/>
      <c r="AHL28" s="263"/>
      <c r="AHM28" s="263"/>
      <c r="AHN28" s="263"/>
      <c r="AHO28" s="263"/>
      <c r="AHP28" s="263"/>
      <c r="AHQ28" s="263"/>
      <c r="AHR28" s="263"/>
      <c r="AHS28" s="263"/>
      <c r="AHT28" s="263"/>
      <c r="AHU28" s="263"/>
      <c r="AHV28" s="263"/>
      <c r="AHW28" s="263"/>
      <c r="AHX28" s="263"/>
      <c r="AHY28" s="263"/>
      <c r="AHZ28" s="263"/>
      <c r="AIA28" s="263"/>
      <c r="AIB28" s="263"/>
      <c r="AIC28" s="263"/>
      <c r="AID28" s="263"/>
      <c r="AIE28" s="263"/>
      <c r="AIF28" s="263"/>
      <c r="AIG28" s="263"/>
      <c r="AIH28" s="263"/>
      <c r="AII28" s="263"/>
      <c r="AIJ28" s="263"/>
      <c r="AIK28" s="263"/>
      <c r="AIL28" s="263"/>
      <c r="AIM28" s="263"/>
      <c r="AIN28" s="263"/>
      <c r="AIO28" s="263"/>
      <c r="AIP28" s="263"/>
      <c r="AIQ28" s="263"/>
      <c r="AIR28" s="263"/>
      <c r="AIS28" s="263"/>
      <c r="AIT28" s="263"/>
      <c r="AIU28" s="263"/>
      <c r="AIV28" s="263"/>
      <c r="AIW28" s="263"/>
      <c r="AIX28" s="263"/>
      <c r="AIY28" s="263"/>
      <c r="AIZ28" s="263"/>
      <c r="AJA28" s="263"/>
      <c r="AJB28" s="263"/>
      <c r="AJC28" s="263"/>
      <c r="AJD28" s="263"/>
      <c r="AJE28" s="263"/>
      <c r="AJF28" s="263"/>
      <c r="AJG28" s="263"/>
      <c r="AJH28" s="263"/>
      <c r="AJI28" s="263"/>
      <c r="AJJ28" s="263"/>
      <c r="AJK28" s="263"/>
      <c r="AJL28" s="263"/>
      <c r="AJM28" s="263"/>
      <c r="AJN28" s="263"/>
      <c r="AJO28" s="263"/>
      <c r="AJP28" s="263"/>
      <c r="AJQ28" s="263"/>
      <c r="AJR28" s="263"/>
      <c r="AJS28" s="263"/>
      <c r="AJT28" s="263"/>
      <c r="AJU28" s="263"/>
      <c r="AJV28" s="263"/>
      <c r="AJW28" s="263"/>
      <c r="AJX28" s="263"/>
      <c r="AJY28" s="263"/>
      <c r="AJZ28" s="263"/>
      <c r="AKA28" s="263"/>
      <c r="AKB28" s="263"/>
      <c r="AKC28" s="263"/>
      <c r="AKD28" s="263"/>
      <c r="AKE28" s="263"/>
      <c r="AKF28" s="263"/>
      <c r="AKG28" s="263"/>
      <c r="AKH28" s="263"/>
      <c r="AKI28" s="263"/>
      <c r="AKJ28" s="263"/>
      <c r="AKK28" s="263"/>
      <c r="AKL28" s="263"/>
      <c r="AKM28" s="263"/>
      <c r="AKN28" s="263"/>
      <c r="AKO28" s="263"/>
      <c r="AKP28" s="263"/>
      <c r="AKQ28" s="263"/>
      <c r="AKR28" s="263"/>
      <c r="AKS28" s="263"/>
      <c r="AKT28" s="263"/>
      <c r="AKU28" s="263"/>
      <c r="AKV28" s="263"/>
      <c r="AKW28" s="263"/>
      <c r="AKX28" s="263"/>
      <c r="AKY28" s="263"/>
      <c r="AKZ28" s="263"/>
      <c r="ALA28" s="263"/>
      <c r="ALB28" s="263"/>
      <c r="ALC28" s="263"/>
      <c r="ALD28" s="263"/>
      <c r="ALE28" s="263"/>
      <c r="ALF28" s="263"/>
      <c r="ALG28" s="263"/>
      <c r="ALH28" s="263"/>
      <c r="ALI28" s="263"/>
      <c r="ALJ28" s="263"/>
      <c r="ALK28" s="263"/>
      <c r="ALL28" s="263"/>
      <c r="ALM28" s="263"/>
      <c r="ALN28" s="263"/>
      <c r="ALO28" s="263"/>
      <c r="ALP28" s="263"/>
      <c r="ALQ28" s="263"/>
      <c r="ALR28" s="263"/>
      <c r="ALS28" s="263"/>
      <c r="ALT28" s="263"/>
      <c r="ALU28" s="263"/>
      <c r="ALV28" s="263"/>
      <c r="ALW28" s="263"/>
      <c r="ALX28" s="263"/>
      <c r="ALY28" s="263"/>
      <c r="ALZ28" s="263"/>
      <c r="AMA28" s="263"/>
      <c r="AMB28" s="263"/>
      <c r="AMC28" s="263"/>
      <c r="AMD28" s="263"/>
      <c r="AME28" s="263"/>
      <c r="AMF28" s="263"/>
      <c r="AMG28" s="263"/>
      <c r="AMH28" s="263"/>
      <c r="AMI28" s="263"/>
      <c r="AMJ28" s="263"/>
      <c r="AMK28" s="263"/>
      <c r="AML28" s="263"/>
      <c r="AMM28" s="263"/>
      <c r="AMN28" s="263"/>
      <c r="AMO28" s="263"/>
      <c r="AMP28" s="263"/>
      <c r="AMQ28" s="263"/>
      <c r="AMR28" s="263"/>
      <c r="AMS28" s="263"/>
      <c r="AMT28" s="263"/>
      <c r="AMU28" s="263"/>
      <c r="AMV28" s="263"/>
      <c r="AMW28" s="263"/>
      <c r="AMX28" s="263"/>
      <c r="AMY28" s="263"/>
      <c r="AMZ28" s="263"/>
      <c r="ANA28" s="263"/>
      <c r="ANB28" s="263"/>
      <c r="ANC28" s="263"/>
      <c r="AND28" s="263"/>
      <c r="ANE28" s="263"/>
      <c r="ANF28" s="263"/>
      <c r="ANG28" s="263"/>
      <c r="ANH28" s="263"/>
      <c r="ANI28" s="263"/>
      <c r="ANJ28" s="263"/>
      <c r="ANK28" s="263"/>
      <c r="ANL28" s="263"/>
      <c r="ANM28" s="263"/>
      <c r="ANN28" s="263"/>
      <c r="ANO28" s="263"/>
      <c r="ANP28" s="263"/>
      <c r="ANQ28" s="263"/>
      <c r="ANR28" s="263"/>
      <c r="ANS28" s="263"/>
      <c r="ANT28" s="263"/>
      <c r="ANU28" s="263"/>
      <c r="ANV28" s="263"/>
      <c r="ANW28" s="263"/>
      <c r="ANX28" s="263"/>
      <c r="ANY28" s="263"/>
      <c r="ANZ28" s="263"/>
      <c r="AOA28" s="263"/>
      <c r="AOB28" s="263"/>
      <c r="AOC28" s="263"/>
      <c r="AOD28" s="263"/>
      <c r="AOE28" s="263"/>
      <c r="AOF28" s="263"/>
      <c r="AOG28" s="263"/>
      <c r="AOH28" s="263"/>
      <c r="AOI28" s="263"/>
      <c r="AOJ28" s="263"/>
      <c r="AOK28" s="263"/>
      <c r="AOL28" s="263"/>
      <c r="AOM28" s="263"/>
      <c r="AON28" s="263"/>
      <c r="AOO28" s="263"/>
      <c r="AOP28" s="263"/>
      <c r="AOQ28" s="263"/>
      <c r="AOR28" s="263"/>
      <c r="AOS28" s="263"/>
      <c r="AOT28" s="263"/>
      <c r="AOU28" s="263"/>
      <c r="AOV28" s="263"/>
      <c r="AOW28" s="263"/>
      <c r="AOX28" s="263"/>
      <c r="AOY28" s="263"/>
      <c r="AOZ28" s="263"/>
      <c r="APA28" s="263"/>
      <c r="APB28" s="263"/>
      <c r="APC28" s="263"/>
      <c r="APD28" s="263"/>
      <c r="APE28" s="263"/>
      <c r="APF28" s="263"/>
      <c r="APG28" s="263"/>
      <c r="APH28" s="263"/>
      <c r="API28" s="263"/>
      <c r="APJ28" s="263"/>
      <c r="APK28" s="263"/>
      <c r="APL28" s="263"/>
      <c r="APM28" s="263"/>
      <c r="APN28" s="263"/>
      <c r="APO28" s="263"/>
      <c r="APP28" s="263"/>
      <c r="APQ28" s="263"/>
      <c r="APR28" s="263"/>
      <c r="APS28" s="263"/>
      <c r="APT28" s="263"/>
      <c r="APU28" s="263"/>
      <c r="APV28" s="263"/>
      <c r="APW28" s="263"/>
      <c r="APX28" s="263"/>
      <c r="APY28" s="263"/>
      <c r="APZ28" s="263"/>
      <c r="AQA28" s="263"/>
      <c r="AQB28" s="263"/>
      <c r="AQC28" s="263"/>
      <c r="AQD28" s="263"/>
      <c r="AQE28" s="263"/>
      <c r="AQF28" s="263"/>
      <c r="AQG28" s="263"/>
      <c r="AQH28" s="263"/>
      <c r="AQI28" s="263"/>
      <c r="AQJ28" s="263"/>
      <c r="AQK28" s="263"/>
      <c r="AQL28" s="263"/>
      <c r="AQM28" s="263"/>
      <c r="AQN28" s="263"/>
      <c r="AQO28" s="263"/>
      <c r="AQP28" s="263"/>
      <c r="AQQ28" s="263"/>
      <c r="AQR28" s="263"/>
      <c r="AQS28" s="263"/>
      <c r="AQT28" s="263"/>
      <c r="AQU28" s="263"/>
      <c r="AQV28" s="263"/>
      <c r="AQW28" s="263"/>
      <c r="AQX28" s="263"/>
      <c r="AQY28" s="263"/>
      <c r="AQZ28" s="263"/>
      <c r="ARA28" s="263"/>
      <c r="ARB28" s="263"/>
      <c r="ARC28" s="263"/>
      <c r="ARD28" s="263"/>
      <c r="ARE28" s="263"/>
      <c r="ARF28" s="263"/>
      <c r="ARG28" s="263"/>
      <c r="ARH28" s="263"/>
      <c r="ARI28" s="263"/>
      <c r="ARJ28" s="263"/>
      <c r="ARK28" s="263"/>
      <c r="ARL28" s="263"/>
      <c r="ARM28" s="263"/>
      <c r="ARN28" s="263"/>
      <c r="ARO28" s="263"/>
      <c r="ARP28" s="263"/>
      <c r="ARQ28" s="263"/>
      <c r="ARR28" s="263"/>
      <c r="ARS28" s="263"/>
      <c r="ART28" s="263"/>
      <c r="ARU28" s="263"/>
      <c r="ARV28" s="263"/>
      <c r="ARW28" s="263"/>
      <c r="ARX28" s="263"/>
      <c r="ARY28" s="263"/>
      <c r="ARZ28" s="263"/>
      <c r="ASA28" s="263"/>
      <c r="ASB28" s="263"/>
      <c r="ASC28" s="263"/>
      <c r="ASD28" s="263"/>
      <c r="ASE28" s="263"/>
      <c r="ASF28" s="263"/>
      <c r="ASG28" s="263"/>
      <c r="ASH28" s="263"/>
      <c r="ASI28" s="263"/>
      <c r="ASJ28" s="263"/>
      <c r="ASK28" s="263"/>
      <c r="ASL28" s="263"/>
      <c r="ASM28" s="263"/>
      <c r="ASN28" s="263"/>
      <c r="ASO28" s="263"/>
      <c r="ASP28" s="263"/>
      <c r="ASQ28" s="263"/>
      <c r="ASR28" s="263"/>
      <c r="ASS28" s="263"/>
      <c r="AST28" s="263"/>
      <c r="ASU28" s="263"/>
      <c r="ASV28" s="263"/>
      <c r="ASW28" s="263"/>
      <c r="ASX28" s="263"/>
      <c r="ASY28" s="263"/>
      <c r="ASZ28" s="263"/>
      <c r="ATA28" s="263"/>
      <c r="ATB28" s="263"/>
      <c r="ATC28" s="263"/>
      <c r="ATD28" s="263"/>
      <c r="ATE28" s="263"/>
      <c r="ATF28" s="263"/>
      <c r="ATG28" s="263"/>
      <c r="ATH28" s="263"/>
      <c r="ATI28" s="263"/>
      <c r="ATJ28" s="263"/>
      <c r="ATK28" s="263"/>
      <c r="ATL28" s="263"/>
      <c r="ATM28" s="263"/>
      <c r="ATN28" s="263"/>
      <c r="ATO28" s="263"/>
      <c r="ATP28" s="263"/>
      <c r="ATQ28" s="263"/>
      <c r="ATR28" s="263"/>
      <c r="ATS28" s="263"/>
      <c r="ATT28" s="263"/>
      <c r="ATU28" s="263"/>
      <c r="ATV28" s="263"/>
      <c r="ATW28" s="263"/>
      <c r="ATX28" s="263"/>
      <c r="ATY28" s="263"/>
      <c r="ATZ28" s="263"/>
      <c r="AUA28" s="263"/>
      <c r="AUB28" s="263"/>
      <c r="AUC28" s="263"/>
      <c r="AUD28" s="263"/>
      <c r="AUE28" s="263"/>
      <c r="AUF28" s="263"/>
      <c r="AUG28" s="263"/>
      <c r="AUH28" s="263"/>
      <c r="AUI28" s="263"/>
      <c r="AUJ28" s="263"/>
      <c r="AUK28" s="263"/>
      <c r="AUL28" s="263"/>
      <c r="AUM28" s="263"/>
      <c r="AUN28" s="263"/>
      <c r="AUO28" s="263"/>
      <c r="AUP28" s="263"/>
      <c r="AUQ28" s="263"/>
      <c r="AUR28" s="263"/>
      <c r="AUS28" s="263"/>
      <c r="AUT28" s="263"/>
      <c r="AUU28" s="263"/>
      <c r="AUV28" s="263"/>
      <c r="AUW28" s="263"/>
      <c r="AUX28" s="263"/>
      <c r="AUY28" s="263"/>
      <c r="AUZ28" s="263"/>
      <c r="AVA28" s="263"/>
      <c r="AVB28" s="263"/>
      <c r="AVC28" s="263"/>
      <c r="AVD28" s="263"/>
      <c r="AVE28" s="263"/>
      <c r="AVF28" s="263"/>
      <c r="AVG28" s="263"/>
      <c r="AVH28" s="263"/>
      <c r="AVI28" s="263"/>
      <c r="AVJ28" s="263"/>
      <c r="AVK28" s="263"/>
      <c r="AVL28" s="263"/>
      <c r="AVM28" s="263"/>
      <c r="AVN28" s="263"/>
      <c r="AVO28" s="263"/>
      <c r="AVP28" s="263"/>
      <c r="AVQ28" s="263"/>
      <c r="AVR28" s="263"/>
      <c r="AVS28" s="263"/>
      <c r="AVT28" s="263"/>
      <c r="AVU28" s="263"/>
      <c r="AVV28" s="263"/>
      <c r="AVW28" s="263"/>
      <c r="AVX28" s="263"/>
      <c r="AVY28" s="263"/>
      <c r="AVZ28" s="263"/>
      <c r="AWA28" s="263"/>
      <c r="AWB28" s="263"/>
      <c r="AWC28" s="263"/>
      <c r="AWD28" s="263"/>
      <c r="AWE28" s="263"/>
      <c r="AWF28" s="263"/>
      <c r="AWG28" s="263"/>
      <c r="AWH28" s="263"/>
      <c r="AWI28" s="263"/>
      <c r="AWJ28" s="263"/>
      <c r="AWK28" s="263"/>
      <c r="AWL28" s="263"/>
      <c r="AWM28" s="263"/>
      <c r="AWN28" s="263"/>
      <c r="AWO28" s="263"/>
      <c r="AWP28" s="263"/>
      <c r="AWQ28" s="263"/>
      <c r="AWR28" s="263"/>
      <c r="AWS28" s="263"/>
      <c r="AWT28" s="263"/>
      <c r="AWU28" s="263"/>
      <c r="AWV28" s="263"/>
      <c r="AWW28" s="263"/>
      <c r="AWX28" s="263"/>
      <c r="AWY28" s="263"/>
      <c r="AWZ28" s="263"/>
      <c r="AXA28" s="263"/>
      <c r="AXB28" s="263"/>
      <c r="AXC28" s="263"/>
      <c r="AXD28" s="263"/>
      <c r="AXE28" s="263"/>
      <c r="AXF28" s="263"/>
      <c r="AXG28" s="263"/>
      <c r="AXH28" s="263"/>
      <c r="AXI28" s="263"/>
      <c r="AXJ28" s="263"/>
      <c r="AXK28" s="263"/>
      <c r="AXL28" s="263"/>
      <c r="AXM28" s="263"/>
      <c r="AXN28" s="263"/>
      <c r="AXO28" s="263"/>
      <c r="AXP28" s="263"/>
      <c r="AXQ28" s="263"/>
      <c r="AXR28" s="263"/>
      <c r="AXS28" s="263"/>
      <c r="AXT28" s="263"/>
      <c r="AXU28" s="263"/>
      <c r="AXV28" s="263"/>
      <c r="AXW28" s="263"/>
      <c r="AXX28" s="263"/>
      <c r="AXY28" s="263"/>
      <c r="AXZ28" s="263"/>
      <c r="AYA28" s="263"/>
      <c r="AYB28" s="263"/>
      <c r="AYC28" s="263"/>
      <c r="AYD28" s="263"/>
      <c r="AYE28" s="263"/>
      <c r="AYF28" s="263"/>
      <c r="AYG28" s="263"/>
      <c r="AYH28" s="263"/>
      <c r="AYI28" s="263"/>
      <c r="AYJ28" s="263"/>
      <c r="AYK28" s="263"/>
      <c r="AYL28" s="263"/>
      <c r="AYM28" s="263"/>
      <c r="AYN28" s="263"/>
      <c r="AYO28" s="263"/>
      <c r="AYP28" s="263"/>
      <c r="AYQ28" s="263"/>
      <c r="AYR28" s="263"/>
      <c r="AYS28" s="263"/>
      <c r="AYT28" s="263"/>
      <c r="AYU28" s="263"/>
      <c r="AYV28" s="263"/>
      <c r="AYW28" s="263"/>
      <c r="AYX28" s="263"/>
      <c r="AYY28" s="263"/>
      <c r="AYZ28" s="263"/>
      <c r="AZA28" s="263"/>
      <c r="AZB28" s="263"/>
      <c r="AZC28" s="263"/>
      <c r="AZD28" s="263"/>
      <c r="AZE28" s="263"/>
      <c r="AZF28" s="263"/>
      <c r="AZG28" s="263"/>
      <c r="AZH28" s="263"/>
      <c r="AZI28" s="263"/>
      <c r="AZJ28" s="263"/>
      <c r="AZK28" s="263"/>
      <c r="AZL28" s="263"/>
      <c r="AZM28" s="263"/>
      <c r="AZN28" s="263"/>
      <c r="AZO28" s="263"/>
      <c r="AZP28" s="263"/>
      <c r="AZQ28" s="263"/>
      <c r="AZR28" s="263"/>
      <c r="AZS28" s="263"/>
      <c r="AZT28" s="263"/>
      <c r="AZU28" s="263"/>
      <c r="AZV28" s="263"/>
      <c r="AZW28" s="263"/>
      <c r="AZX28" s="263"/>
      <c r="AZY28" s="263"/>
      <c r="AZZ28" s="263"/>
      <c r="BAA28" s="263"/>
      <c r="BAB28" s="263"/>
      <c r="BAC28" s="263"/>
      <c r="BAD28" s="263"/>
      <c r="BAE28" s="263"/>
      <c r="BAF28" s="263"/>
      <c r="BAG28" s="263"/>
      <c r="BAH28" s="263"/>
      <c r="BAI28" s="263"/>
      <c r="BAJ28" s="263"/>
      <c r="BAK28" s="263"/>
      <c r="BAL28" s="263"/>
      <c r="BAM28" s="263"/>
      <c r="BAN28" s="263"/>
      <c r="BAO28" s="263"/>
      <c r="BAP28" s="263"/>
      <c r="BAQ28" s="263"/>
      <c r="BAR28" s="263"/>
      <c r="BAS28" s="263"/>
      <c r="BAT28" s="263"/>
      <c r="BAU28" s="263"/>
      <c r="BAV28" s="263"/>
      <c r="BAW28" s="263"/>
      <c r="BAX28" s="263"/>
      <c r="BAY28" s="263"/>
      <c r="BAZ28" s="263"/>
      <c r="BBA28" s="263"/>
      <c r="BBB28" s="263"/>
      <c r="BBC28" s="263"/>
      <c r="BBD28" s="263"/>
      <c r="BBE28" s="263"/>
      <c r="BBF28" s="263"/>
      <c r="BBG28" s="263"/>
      <c r="BBH28" s="263"/>
      <c r="BBI28" s="263"/>
      <c r="BBJ28" s="263"/>
      <c r="BBK28" s="263"/>
      <c r="BBL28" s="263"/>
      <c r="BBM28" s="263"/>
      <c r="BBN28" s="263"/>
      <c r="BBO28" s="263"/>
      <c r="BBP28" s="263"/>
      <c r="BBQ28" s="263"/>
      <c r="BBR28" s="263"/>
      <c r="BBS28" s="263"/>
      <c r="BBT28" s="263"/>
      <c r="BBU28" s="263"/>
      <c r="BBV28" s="263"/>
      <c r="BBW28" s="263"/>
      <c r="BBX28" s="263"/>
      <c r="BBY28" s="263"/>
      <c r="BBZ28" s="263"/>
      <c r="BCA28" s="263"/>
      <c r="BCB28" s="263"/>
      <c r="BCC28" s="263"/>
      <c r="BCD28" s="263"/>
      <c r="BCE28" s="263"/>
      <c r="BCF28" s="263"/>
      <c r="BCG28" s="263"/>
      <c r="BCH28" s="263"/>
      <c r="BCI28" s="263"/>
      <c r="BCJ28" s="263"/>
      <c r="BCK28" s="263"/>
      <c r="BCL28" s="263"/>
      <c r="BCM28" s="263"/>
      <c r="BCN28" s="263"/>
      <c r="BCO28" s="263"/>
      <c r="BCP28" s="263"/>
      <c r="BCQ28" s="263"/>
      <c r="BCR28" s="263"/>
      <c r="BCS28" s="263"/>
      <c r="BCT28" s="263"/>
      <c r="BCU28" s="263"/>
      <c r="BCV28" s="263"/>
      <c r="BCW28" s="263"/>
      <c r="BCX28" s="263"/>
      <c r="BCY28" s="263"/>
      <c r="BCZ28" s="263"/>
      <c r="BDA28" s="263"/>
      <c r="BDB28" s="263"/>
      <c r="BDC28" s="263"/>
      <c r="BDD28" s="263"/>
      <c r="BDE28" s="263"/>
      <c r="BDF28" s="263"/>
      <c r="BDG28" s="263"/>
      <c r="BDH28" s="263"/>
      <c r="BDI28" s="263"/>
      <c r="BDJ28" s="263"/>
      <c r="BDK28" s="263"/>
      <c r="BDL28" s="263"/>
      <c r="BDM28" s="263"/>
      <c r="BDN28" s="263"/>
      <c r="BDO28" s="263"/>
      <c r="BDP28" s="263"/>
      <c r="BDQ28" s="263"/>
      <c r="BDR28" s="263"/>
      <c r="BDS28" s="263"/>
      <c r="BDT28" s="263"/>
      <c r="BDU28" s="263"/>
      <c r="BDV28" s="263"/>
      <c r="BDW28" s="263"/>
      <c r="BDX28" s="263"/>
      <c r="BDY28" s="263"/>
      <c r="BDZ28" s="263"/>
      <c r="BEA28" s="263"/>
      <c r="BEB28" s="263"/>
      <c r="BEC28" s="263"/>
      <c r="BED28" s="263"/>
      <c r="BEE28" s="263"/>
      <c r="BEF28" s="263"/>
      <c r="BEG28" s="263"/>
      <c r="BEH28" s="263"/>
      <c r="BEI28" s="263"/>
      <c r="BEJ28" s="263"/>
      <c r="BEK28" s="263"/>
      <c r="BEL28" s="263"/>
      <c r="BEM28" s="263"/>
      <c r="BEN28" s="263"/>
      <c r="BEO28" s="263"/>
      <c r="BEP28" s="263"/>
      <c r="BEQ28" s="263"/>
      <c r="BER28" s="263"/>
      <c r="BES28" s="263"/>
      <c r="BET28" s="263"/>
      <c r="BEU28" s="263"/>
      <c r="BEV28" s="263"/>
      <c r="BEW28" s="263"/>
      <c r="BEX28" s="263"/>
      <c r="BEY28" s="263"/>
      <c r="BEZ28" s="263"/>
      <c r="BFA28" s="263"/>
      <c r="BFB28" s="263"/>
      <c r="BFC28" s="263"/>
      <c r="BFD28" s="263"/>
      <c r="BFE28" s="263"/>
      <c r="BFF28" s="263"/>
      <c r="BFG28" s="263"/>
      <c r="BFH28" s="263"/>
      <c r="BFI28" s="263"/>
      <c r="BFJ28" s="263"/>
      <c r="BFK28" s="263"/>
      <c r="BFL28" s="263"/>
      <c r="BFM28" s="263"/>
      <c r="BFN28" s="263"/>
      <c r="BFO28" s="263"/>
      <c r="BFP28" s="263"/>
      <c r="BFQ28" s="263"/>
      <c r="BFR28" s="263"/>
      <c r="BFS28" s="263"/>
      <c r="BFT28" s="263"/>
      <c r="BFU28" s="263"/>
      <c r="BFV28" s="263"/>
      <c r="BFW28" s="263"/>
      <c r="BFX28" s="263"/>
      <c r="BFY28" s="263"/>
      <c r="BFZ28" s="263"/>
      <c r="BGA28" s="263"/>
      <c r="BGB28" s="263"/>
      <c r="BGC28" s="263"/>
      <c r="BGD28" s="263"/>
      <c r="BGE28" s="263"/>
      <c r="BGF28" s="263"/>
      <c r="BGG28" s="263"/>
      <c r="BGH28" s="263"/>
      <c r="BGI28" s="263"/>
      <c r="BGJ28" s="263"/>
      <c r="BGK28" s="263"/>
      <c r="BGL28" s="263"/>
      <c r="BGM28" s="263"/>
      <c r="BGN28" s="263"/>
      <c r="BGO28" s="263"/>
      <c r="BGP28" s="263"/>
      <c r="BGQ28" s="263"/>
      <c r="BGR28" s="263"/>
      <c r="BGS28" s="263"/>
      <c r="BGT28" s="263"/>
      <c r="BGU28" s="263"/>
      <c r="BGV28" s="263"/>
      <c r="BGW28" s="263"/>
      <c r="BGX28" s="263"/>
      <c r="BGY28" s="263"/>
      <c r="BGZ28" s="263"/>
      <c r="BHA28" s="263"/>
      <c r="BHB28" s="263"/>
      <c r="BHC28" s="263"/>
      <c r="BHD28" s="263"/>
      <c r="BHE28" s="263"/>
      <c r="BHF28" s="263"/>
      <c r="BHG28" s="263"/>
      <c r="BHH28" s="263"/>
      <c r="BHI28" s="263"/>
      <c r="BHJ28" s="263"/>
      <c r="BHK28" s="263"/>
      <c r="BHL28" s="263"/>
      <c r="BHM28" s="263"/>
      <c r="BHN28" s="263"/>
      <c r="BHO28" s="263"/>
      <c r="BHP28" s="263"/>
      <c r="BHQ28" s="263"/>
      <c r="BHR28" s="263"/>
      <c r="BHS28" s="263"/>
      <c r="BHT28" s="263"/>
      <c r="BHU28" s="263"/>
      <c r="BHV28" s="263"/>
      <c r="BHW28" s="263"/>
      <c r="BHX28" s="263"/>
      <c r="BHY28" s="263"/>
      <c r="BHZ28" s="263"/>
      <c r="BIA28" s="263"/>
      <c r="BIB28" s="263"/>
      <c r="BIC28" s="263"/>
      <c r="BID28" s="263"/>
      <c r="BIE28" s="263"/>
      <c r="BIF28" s="263"/>
      <c r="BIG28" s="263"/>
      <c r="BIH28" s="263"/>
      <c r="BII28" s="263"/>
      <c r="BIJ28" s="263"/>
      <c r="BIK28" s="263"/>
      <c r="BIL28" s="263"/>
      <c r="BIM28" s="263"/>
      <c r="BIN28" s="263"/>
      <c r="BIO28" s="263"/>
      <c r="BIP28" s="263"/>
      <c r="BIQ28" s="263"/>
      <c r="BIR28" s="263"/>
      <c r="BIS28" s="263"/>
      <c r="BIT28" s="263"/>
      <c r="BIU28" s="263"/>
      <c r="BIV28" s="263"/>
      <c r="BIW28" s="263"/>
      <c r="BIX28" s="263"/>
      <c r="BIY28" s="263"/>
      <c r="BIZ28" s="263"/>
      <c r="BJA28" s="263"/>
      <c r="BJB28" s="263"/>
      <c r="BJC28" s="263"/>
      <c r="BJD28" s="263"/>
      <c r="BJE28" s="263"/>
      <c r="BJF28" s="263"/>
      <c r="BJG28" s="263"/>
      <c r="BJH28" s="263"/>
      <c r="BJI28" s="263"/>
      <c r="BJJ28" s="263"/>
      <c r="BJK28" s="263"/>
      <c r="BJL28" s="263"/>
      <c r="BJM28" s="263"/>
      <c r="BJN28" s="263"/>
      <c r="BJO28" s="263"/>
      <c r="BJP28" s="263"/>
      <c r="BJQ28" s="263"/>
      <c r="BJR28" s="263"/>
      <c r="BJS28" s="263"/>
      <c r="BJT28" s="263"/>
      <c r="BJU28" s="263"/>
      <c r="BJV28" s="263"/>
      <c r="BJW28" s="263"/>
      <c r="BJX28" s="263"/>
      <c r="BJY28" s="263"/>
      <c r="BJZ28" s="263"/>
      <c r="BKA28" s="263"/>
      <c r="BKB28" s="263"/>
      <c r="BKC28" s="263"/>
      <c r="BKD28" s="263"/>
      <c r="BKE28" s="263"/>
      <c r="BKF28" s="263"/>
      <c r="BKG28" s="263"/>
      <c r="BKH28" s="263"/>
      <c r="BKI28" s="263"/>
      <c r="BKJ28" s="263"/>
      <c r="BKK28" s="263"/>
      <c r="BKL28" s="263"/>
      <c r="BKM28" s="263"/>
      <c r="BKN28" s="263"/>
      <c r="BKO28" s="263"/>
      <c r="BKP28" s="263"/>
      <c r="BKQ28" s="263"/>
      <c r="BKR28" s="263"/>
      <c r="BKS28" s="263"/>
      <c r="BKT28" s="263"/>
      <c r="BKU28" s="263"/>
      <c r="BKV28" s="263"/>
      <c r="BKW28" s="263"/>
      <c r="BKX28" s="263"/>
      <c r="BKY28" s="263"/>
      <c r="BKZ28" s="263"/>
      <c r="BLA28" s="263"/>
      <c r="BLB28" s="263"/>
      <c r="BLC28" s="263"/>
      <c r="BLD28" s="263"/>
      <c r="BLE28" s="263"/>
      <c r="BLF28" s="263"/>
      <c r="BLG28" s="263"/>
      <c r="BLH28" s="263"/>
      <c r="BLI28" s="263"/>
      <c r="BLJ28" s="263"/>
      <c r="BLK28" s="263"/>
      <c r="BLL28" s="263"/>
      <c r="BLM28" s="263"/>
      <c r="BLN28" s="263"/>
      <c r="BLO28" s="263"/>
      <c r="BLP28" s="263"/>
      <c r="BLQ28" s="263"/>
      <c r="BLR28" s="263"/>
      <c r="BLS28" s="263"/>
      <c r="BLT28" s="263"/>
      <c r="BLU28" s="263"/>
      <c r="BLV28" s="263"/>
      <c r="BLW28" s="263"/>
      <c r="BLX28" s="263"/>
      <c r="BLY28" s="263"/>
      <c r="BLZ28" s="263"/>
      <c r="BMA28" s="263"/>
      <c r="BMB28" s="263"/>
      <c r="BMC28" s="263"/>
      <c r="BMD28" s="263"/>
      <c r="BME28" s="263"/>
      <c r="BMF28" s="263"/>
      <c r="BMG28" s="263"/>
      <c r="BMH28" s="263"/>
      <c r="BMI28" s="263"/>
      <c r="BMJ28" s="263"/>
      <c r="BMK28" s="263"/>
      <c r="BML28" s="263"/>
      <c r="BMM28" s="263"/>
      <c r="BMN28" s="263"/>
      <c r="BMO28" s="263"/>
      <c r="BMP28" s="263"/>
      <c r="BMQ28" s="263"/>
      <c r="BMR28" s="263"/>
      <c r="BMS28" s="263"/>
      <c r="BMT28" s="263"/>
      <c r="BMU28" s="263"/>
      <c r="BMV28" s="263"/>
      <c r="BMW28" s="263"/>
      <c r="BMX28" s="263"/>
      <c r="BMY28" s="263"/>
      <c r="BMZ28" s="263"/>
      <c r="BNA28" s="263"/>
      <c r="BNB28" s="263"/>
      <c r="BNC28" s="263"/>
      <c r="BND28" s="263"/>
      <c r="BNE28" s="263"/>
      <c r="BNF28" s="263"/>
      <c r="BNG28" s="263"/>
      <c r="BNH28" s="263"/>
      <c r="BNI28" s="263"/>
      <c r="BNJ28" s="263"/>
      <c r="BNK28" s="263"/>
      <c r="BNL28" s="263"/>
      <c r="BNM28" s="263"/>
      <c r="BNN28" s="263"/>
      <c r="BNO28" s="263"/>
      <c r="BNP28" s="263"/>
      <c r="BNQ28" s="263"/>
      <c r="BNR28" s="263"/>
      <c r="BNS28" s="263"/>
      <c r="BNT28" s="263"/>
      <c r="BNU28" s="263"/>
      <c r="BNV28" s="263"/>
      <c r="BNW28" s="263"/>
      <c r="BNX28" s="263"/>
      <c r="BNY28" s="263"/>
      <c r="BNZ28" s="263"/>
      <c r="BOA28" s="263"/>
      <c r="BOB28" s="263"/>
      <c r="BOC28" s="263"/>
      <c r="BOD28" s="263"/>
      <c r="BOE28" s="263"/>
      <c r="BOF28" s="263"/>
      <c r="BOG28" s="263"/>
      <c r="BOH28" s="263"/>
      <c r="BOI28" s="263"/>
      <c r="BOJ28" s="263"/>
      <c r="BOK28" s="263"/>
      <c r="BOL28" s="263"/>
      <c r="BOM28" s="263"/>
      <c r="BON28" s="263"/>
      <c r="BOO28" s="263"/>
      <c r="BOP28" s="263"/>
      <c r="BOQ28" s="263"/>
      <c r="BOR28" s="263"/>
      <c r="BOS28" s="263"/>
      <c r="BOT28" s="263"/>
      <c r="BOU28" s="263"/>
      <c r="BOV28" s="263"/>
      <c r="BOW28" s="263"/>
      <c r="BOX28" s="263"/>
      <c r="BOY28" s="263"/>
      <c r="BOZ28" s="263"/>
      <c r="BPA28" s="263"/>
      <c r="BPB28" s="263"/>
      <c r="BPC28" s="263"/>
      <c r="BPD28" s="263"/>
      <c r="BPE28" s="263"/>
      <c r="BPF28" s="263"/>
      <c r="BPG28" s="263"/>
      <c r="BPH28" s="263"/>
      <c r="BPI28" s="263"/>
      <c r="BPJ28" s="263"/>
      <c r="BPK28" s="263"/>
      <c r="BPL28" s="263"/>
      <c r="BPM28" s="263"/>
      <c r="BPN28" s="263"/>
      <c r="BPO28" s="263"/>
      <c r="BPP28" s="263"/>
      <c r="BPQ28" s="263"/>
      <c r="BPR28" s="263"/>
      <c r="BPS28" s="263"/>
      <c r="BPT28" s="263"/>
      <c r="BPU28" s="263"/>
      <c r="BPV28" s="263"/>
      <c r="BPW28" s="263"/>
      <c r="BPX28" s="263"/>
      <c r="BPY28" s="263"/>
      <c r="BPZ28" s="263"/>
      <c r="BQA28" s="263"/>
      <c r="BQB28" s="263"/>
      <c r="BQC28" s="263"/>
      <c r="BQD28" s="263"/>
      <c r="BQE28" s="263"/>
      <c r="BQF28" s="263"/>
      <c r="BQG28" s="263"/>
      <c r="BQH28" s="263"/>
      <c r="BQI28" s="263"/>
      <c r="BQJ28" s="263"/>
      <c r="BQK28" s="263"/>
      <c r="BQL28" s="263"/>
      <c r="BQM28" s="263"/>
      <c r="BQN28" s="263"/>
      <c r="BQO28" s="263"/>
      <c r="BQP28" s="263"/>
      <c r="BQQ28" s="263"/>
      <c r="BQR28" s="263"/>
      <c r="BQS28" s="263"/>
      <c r="BQT28" s="263"/>
      <c r="BQU28" s="263"/>
      <c r="BQV28" s="263"/>
      <c r="BQW28" s="263"/>
      <c r="BQX28" s="263"/>
      <c r="BQY28" s="263"/>
      <c r="BQZ28" s="263"/>
      <c r="BRA28" s="263"/>
      <c r="BRB28" s="263"/>
      <c r="BRC28" s="263"/>
      <c r="BRD28" s="263"/>
      <c r="BRE28" s="263"/>
      <c r="BRF28" s="263"/>
      <c r="BRG28" s="263"/>
      <c r="BRH28" s="263"/>
      <c r="BRI28" s="263"/>
      <c r="BRJ28" s="263"/>
      <c r="BRK28" s="263"/>
      <c r="BRL28" s="263"/>
      <c r="BRM28" s="263"/>
      <c r="BRN28" s="263"/>
      <c r="BRO28" s="263"/>
      <c r="BRP28" s="263"/>
      <c r="BRQ28" s="263"/>
      <c r="BRR28" s="263"/>
      <c r="BRS28" s="263"/>
      <c r="BRT28" s="263"/>
      <c r="BRU28" s="263"/>
      <c r="BRV28" s="263"/>
      <c r="BRW28" s="263"/>
      <c r="BRX28" s="263"/>
      <c r="BRY28" s="263"/>
      <c r="BRZ28" s="263"/>
      <c r="BSA28" s="263"/>
      <c r="BSB28" s="263"/>
      <c r="BSC28" s="263"/>
      <c r="BSD28" s="263"/>
      <c r="BSE28" s="263"/>
      <c r="BSF28" s="263"/>
      <c r="BSG28" s="263"/>
      <c r="BSH28" s="263"/>
      <c r="BSI28" s="263"/>
      <c r="BSJ28" s="263"/>
      <c r="BSK28" s="263"/>
      <c r="BSL28" s="263"/>
      <c r="BSM28" s="263"/>
      <c r="BSN28" s="263"/>
      <c r="BSO28" s="263"/>
      <c r="BSP28" s="263"/>
      <c r="BSQ28" s="263"/>
      <c r="BSR28" s="263"/>
      <c r="BSS28" s="263"/>
      <c r="BST28" s="263"/>
      <c r="BSU28" s="263"/>
      <c r="BSV28" s="263"/>
      <c r="BSW28" s="263"/>
      <c r="BSX28" s="263"/>
      <c r="BSY28" s="263"/>
      <c r="BSZ28" s="263"/>
      <c r="BTA28" s="263"/>
      <c r="BTB28" s="263"/>
      <c r="BTC28" s="263"/>
      <c r="BTD28" s="263"/>
      <c r="BTE28" s="263"/>
      <c r="BTF28" s="263"/>
      <c r="BTG28" s="263"/>
      <c r="BTH28" s="263"/>
      <c r="BTI28" s="263"/>
      <c r="BTJ28" s="263"/>
      <c r="BTK28" s="263"/>
      <c r="BTL28" s="263"/>
      <c r="BTM28" s="263"/>
      <c r="BTN28" s="263"/>
      <c r="BTO28" s="263"/>
      <c r="BTP28" s="263"/>
      <c r="BTQ28" s="263"/>
      <c r="BTR28" s="263"/>
      <c r="BTS28" s="263"/>
      <c r="BTT28" s="263"/>
      <c r="BTU28" s="263"/>
      <c r="BTV28" s="263"/>
      <c r="BTW28" s="263"/>
      <c r="BTX28" s="263"/>
      <c r="BTY28" s="263"/>
      <c r="BTZ28" s="263"/>
      <c r="BUA28" s="263"/>
      <c r="BUB28" s="263"/>
      <c r="BUC28" s="263"/>
      <c r="BUD28" s="263"/>
      <c r="BUE28" s="263"/>
      <c r="BUF28" s="263"/>
      <c r="BUG28" s="263"/>
      <c r="BUH28" s="263"/>
      <c r="BUI28" s="263"/>
      <c r="BUJ28" s="263"/>
      <c r="BUK28" s="263"/>
      <c r="BUL28" s="263"/>
      <c r="BUM28" s="263"/>
      <c r="BUN28" s="263"/>
      <c r="BUO28" s="263"/>
      <c r="BUP28" s="263"/>
      <c r="BUQ28" s="263"/>
      <c r="BUR28" s="263"/>
      <c r="BUS28" s="263"/>
      <c r="BUT28" s="263"/>
      <c r="BUU28" s="263"/>
      <c r="BUV28" s="263"/>
      <c r="BUW28" s="263"/>
      <c r="BUX28" s="263"/>
      <c r="BUY28" s="263"/>
      <c r="BUZ28" s="263"/>
      <c r="BVA28" s="263"/>
      <c r="BVB28" s="263"/>
      <c r="BVC28" s="263"/>
      <c r="BVD28" s="263"/>
      <c r="BVE28" s="263"/>
      <c r="BVF28" s="263"/>
      <c r="BVG28" s="263"/>
      <c r="BVH28" s="263"/>
      <c r="BVI28" s="263"/>
      <c r="BVJ28" s="263"/>
      <c r="BVK28" s="263"/>
      <c r="BVL28" s="263"/>
      <c r="BVM28" s="263"/>
      <c r="BVN28" s="263"/>
      <c r="BVO28" s="263"/>
      <c r="BVP28" s="263"/>
      <c r="BVQ28" s="263"/>
      <c r="BVR28" s="263"/>
      <c r="BVS28" s="263"/>
      <c r="BVT28" s="263"/>
      <c r="BVU28" s="263"/>
      <c r="BVV28" s="263"/>
      <c r="BVW28" s="263"/>
      <c r="BVX28" s="263"/>
      <c r="BVY28" s="263"/>
      <c r="BVZ28" s="263"/>
      <c r="BWA28" s="263"/>
      <c r="BWB28" s="263"/>
      <c r="BWC28" s="263"/>
      <c r="BWD28" s="263"/>
      <c r="BWE28" s="263"/>
      <c r="BWF28" s="263"/>
      <c r="BWG28" s="263"/>
      <c r="BWH28" s="263"/>
      <c r="BWI28" s="263"/>
      <c r="BWJ28" s="263"/>
      <c r="BWK28" s="263"/>
      <c r="BWL28" s="263"/>
      <c r="BWM28" s="263"/>
      <c r="BWN28" s="263"/>
      <c r="BWO28" s="263"/>
      <c r="BWP28" s="263"/>
      <c r="BWQ28" s="263"/>
      <c r="BWR28" s="263"/>
      <c r="BWS28" s="263"/>
      <c r="BWT28" s="263"/>
      <c r="BWU28" s="263"/>
      <c r="BWV28" s="263"/>
      <c r="BWW28" s="263"/>
      <c r="BWX28" s="263"/>
      <c r="BWY28" s="263"/>
      <c r="BWZ28" s="263"/>
      <c r="BXA28" s="263"/>
      <c r="BXB28" s="263"/>
      <c r="BXC28" s="263"/>
      <c r="BXD28" s="263"/>
      <c r="BXE28" s="263"/>
      <c r="BXF28" s="263"/>
      <c r="BXG28" s="263"/>
      <c r="BXH28" s="263"/>
      <c r="BXI28" s="263"/>
      <c r="BXJ28" s="263"/>
      <c r="BXK28" s="263"/>
      <c r="BXL28" s="263"/>
      <c r="BXM28" s="263"/>
      <c r="BXN28" s="263"/>
      <c r="BXO28" s="263"/>
      <c r="BXP28" s="263"/>
      <c r="BXQ28" s="263"/>
      <c r="BXR28" s="263"/>
      <c r="BXS28" s="263"/>
      <c r="BXT28" s="263"/>
      <c r="BXU28" s="263"/>
      <c r="BXV28" s="263"/>
      <c r="BXW28" s="263"/>
      <c r="BXX28" s="263"/>
      <c r="BXY28" s="263"/>
      <c r="BXZ28" s="263"/>
      <c r="BYA28" s="263"/>
      <c r="BYB28" s="263"/>
      <c r="BYC28" s="263"/>
      <c r="BYD28" s="263"/>
      <c r="BYE28" s="263"/>
      <c r="BYF28" s="263"/>
      <c r="BYG28" s="263"/>
      <c r="BYH28" s="263"/>
      <c r="BYI28" s="263"/>
      <c r="BYJ28" s="263"/>
      <c r="BYK28" s="263"/>
      <c r="BYL28" s="263"/>
      <c r="BYM28" s="263"/>
      <c r="BYN28" s="263"/>
      <c r="BYO28" s="263"/>
      <c r="BYP28" s="263"/>
      <c r="BYQ28" s="263"/>
      <c r="BYR28" s="263"/>
      <c r="BYS28" s="263"/>
      <c r="BYT28" s="263"/>
      <c r="BYU28" s="263"/>
      <c r="BYV28" s="263"/>
      <c r="BYW28" s="263"/>
      <c r="BYX28" s="263"/>
      <c r="BYY28" s="263"/>
      <c r="BYZ28" s="263"/>
      <c r="BZA28" s="263"/>
      <c r="BZB28" s="263"/>
      <c r="BZC28" s="263"/>
      <c r="BZD28" s="263"/>
      <c r="BZE28" s="263"/>
      <c r="BZF28" s="263"/>
      <c r="BZG28" s="263"/>
      <c r="BZH28" s="263"/>
      <c r="BZI28" s="263"/>
      <c r="BZJ28" s="263"/>
      <c r="BZK28" s="263"/>
      <c r="BZL28" s="263"/>
      <c r="BZM28" s="263"/>
      <c r="BZN28" s="263"/>
      <c r="BZO28" s="263"/>
      <c r="BZP28" s="263"/>
      <c r="BZQ28" s="263"/>
      <c r="BZR28" s="263"/>
      <c r="BZS28" s="263"/>
      <c r="BZT28" s="263"/>
      <c r="BZU28" s="263"/>
      <c r="BZV28" s="263"/>
      <c r="BZW28" s="263"/>
      <c r="BZX28" s="263"/>
      <c r="BZY28" s="263"/>
      <c r="BZZ28" s="263"/>
      <c r="CAA28" s="263"/>
      <c r="CAB28" s="263"/>
      <c r="CAC28" s="263"/>
      <c r="CAD28" s="263"/>
      <c r="CAE28" s="263"/>
      <c r="CAF28" s="263"/>
      <c r="CAG28" s="263"/>
      <c r="CAH28" s="263"/>
      <c r="CAI28" s="263"/>
      <c r="CAJ28" s="263"/>
      <c r="CAK28" s="263"/>
      <c r="CAL28" s="263"/>
      <c r="CAM28" s="263"/>
      <c r="CAN28" s="263"/>
      <c r="CAO28" s="263"/>
      <c r="CAP28" s="263"/>
      <c r="CAQ28" s="263"/>
      <c r="CAR28" s="263"/>
      <c r="CAS28" s="263"/>
      <c r="CAT28" s="263"/>
      <c r="CAU28" s="263"/>
      <c r="CAV28" s="263"/>
      <c r="CAW28" s="263"/>
      <c r="CAX28" s="263"/>
      <c r="CAY28" s="263"/>
      <c r="CAZ28" s="263"/>
      <c r="CBA28" s="263"/>
      <c r="CBB28" s="263"/>
      <c r="CBC28" s="263"/>
      <c r="CBD28" s="263"/>
      <c r="CBE28" s="263"/>
      <c r="CBF28" s="263"/>
      <c r="CBG28" s="263"/>
      <c r="CBH28" s="263"/>
      <c r="CBI28" s="263"/>
      <c r="CBJ28" s="263"/>
      <c r="CBK28" s="263"/>
      <c r="CBL28" s="263"/>
      <c r="CBM28" s="263"/>
      <c r="CBN28" s="263"/>
      <c r="CBO28" s="263"/>
      <c r="CBP28" s="263"/>
      <c r="CBQ28" s="263"/>
      <c r="CBR28" s="263"/>
      <c r="CBS28" s="263"/>
      <c r="CBT28" s="263"/>
      <c r="CBU28" s="263"/>
      <c r="CBV28" s="263"/>
      <c r="CBW28" s="263"/>
      <c r="CBX28" s="263"/>
      <c r="CBY28" s="263"/>
      <c r="CBZ28" s="263"/>
      <c r="CCA28" s="263"/>
      <c r="CCB28" s="263"/>
      <c r="CCC28" s="263"/>
      <c r="CCD28" s="263"/>
      <c r="CCE28" s="263"/>
      <c r="CCF28" s="263"/>
      <c r="CCG28" s="263"/>
      <c r="CCH28" s="263"/>
      <c r="CCI28" s="263"/>
      <c r="CCJ28" s="263"/>
      <c r="CCK28" s="263"/>
      <c r="CCL28" s="263"/>
      <c r="CCM28" s="263"/>
      <c r="CCN28" s="263"/>
      <c r="CCO28" s="263"/>
      <c r="CCP28" s="263"/>
      <c r="CCQ28" s="263"/>
      <c r="CCR28" s="263"/>
      <c r="CCS28" s="263"/>
      <c r="CCT28" s="263"/>
      <c r="CCU28" s="263"/>
      <c r="CCV28" s="263"/>
      <c r="CCW28" s="263"/>
      <c r="CCX28" s="263"/>
      <c r="CCY28" s="263"/>
      <c r="CCZ28" s="263"/>
      <c r="CDA28" s="263"/>
      <c r="CDB28" s="263"/>
      <c r="CDC28" s="263"/>
      <c r="CDD28" s="263"/>
      <c r="CDE28" s="263"/>
      <c r="CDF28" s="263"/>
      <c r="CDG28" s="263"/>
      <c r="CDH28" s="263"/>
      <c r="CDI28" s="263"/>
      <c r="CDJ28" s="263"/>
      <c r="CDK28" s="263"/>
      <c r="CDL28" s="263"/>
      <c r="CDM28" s="263"/>
      <c r="CDN28" s="263"/>
      <c r="CDO28" s="263"/>
      <c r="CDP28" s="263"/>
      <c r="CDQ28" s="263"/>
      <c r="CDR28" s="263"/>
      <c r="CDS28" s="263"/>
      <c r="CDT28" s="263"/>
      <c r="CDU28" s="263"/>
      <c r="CDV28" s="263"/>
      <c r="CDW28" s="263"/>
      <c r="CDX28" s="263"/>
      <c r="CDY28" s="263"/>
      <c r="CDZ28" s="263"/>
      <c r="CEA28" s="263"/>
      <c r="CEB28" s="263"/>
      <c r="CEC28" s="263"/>
      <c r="CED28" s="263"/>
      <c r="CEE28" s="263"/>
      <c r="CEF28" s="263"/>
      <c r="CEG28" s="263"/>
      <c r="CEH28" s="263"/>
      <c r="CEI28" s="263"/>
      <c r="CEJ28" s="263"/>
      <c r="CEK28" s="263"/>
      <c r="CEL28" s="263"/>
      <c r="CEM28" s="263"/>
      <c r="CEN28" s="263"/>
      <c r="CEO28" s="263"/>
      <c r="CEP28" s="263"/>
      <c r="CEQ28" s="263"/>
      <c r="CER28" s="263"/>
      <c r="CES28" s="263"/>
      <c r="CET28" s="263"/>
      <c r="CEU28" s="263"/>
      <c r="CEV28" s="263"/>
      <c r="CEW28" s="263"/>
      <c r="CEX28" s="263"/>
      <c r="CEY28" s="263"/>
      <c r="CEZ28" s="263"/>
      <c r="CFA28" s="263"/>
      <c r="CFB28" s="263"/>
      <c r="CFC28" s="263"/>
      <c r="CFD28" s="263"/>
      <c r="CFE28" s="263"/>
      <c r="CFF28" s="263"/>
      <c r="CFG28" s="263"/>
      <c r="CFH28" s="263"/>
      <c r="CFI28" s="263"/>
      <c r="CFJ28" s="263"/>
      <c r="CFK28" s="263"/>
      <c r="CFL28" s="263"/>
      <c r="CFM28" s="263"/>
      <c r="CFN28" s="263"/>
      <c r="CFO28" s="263"/>
      <c r="CFP28" s="263"/>
      <c r="CFQ28" s="263"/>
      <c r="CFR28" s="263"/>
      <c r="CFS28" s="263"/>
      <c r="CFT28" s="263"/>
      <c r="CFU28" s="263"/>
      <c r="CFV28" s="263"/>
      <c r="CFW28" s="263"/>
      <c r="CFX28" s="263"/>
      <c r="CFY28" s="263"/>
      <c r="CFZ28" s="263"/>
      <c r="CGA28" s="263"/>
      <c r="CGB28" s="263"/>
      <c r="CGC28" s="263"/>
      <c r="CGD28" s="263"/>
      <c r="CGE28" s="263"/>
      <c r="CGF28" s="263"/>
      <c r="CGG28" s="263"/>
      <c r="CGH28" s="263"/>
      <c r="CGI28" s="263"/>
      <c r="CGJ28" s="263"/>
      <c r="CGK28" s="263"/>
      <c r="CGL28" s="263"/>
      <c r="CGM28" s="263"/>
      <c r="CGN28" s="263"/>
      <c r="CGO28" s="263"/>
      <c r="CGP28" s="263"/>
      <c r="CGQ28" s="263"/>
      <c r="CGR28" s="263"/>
      <c r="CGS28" s="263"/>
      <c r="CGT28" s="263"/>
      <c r="CGU28" s="263"/>
      <c r="CGV28" s="263"/>
      <c r="CGW28" s="263"/>
      <c r="CGX28" s="263"/>
      <c r="CGY28" s="263"/>
      <c r="CGZ28" s="263"/>
      <c r="CHA28" s="263"/>
      <c r="CHB28" s="263"/>
      <c r="CHC28" s="263"/>
      <c r="CHD28" s="263"/>
      <c r="CHE28" s="263"/>
      <c r="CHF28" s="263"/>
      <c r="CHG28" s="263"/>
      <c r="CHH28" s="263"/>
      <c r="CHI28" s="263"/>
      <c r="CHJ28" s="263"/>
      <c r="CHK28" s="263"/>
      <c r="CHL28" s="263"/>
      <c r="CHM28" s="263"/>
      <c r="CHN28" s="263"/>
      <c r="CHO28" s="263"/>
      <c r="CHP28" s="263"/>
      <c r="CHQ28" s="263"/>
      <c r="CHR28" s="263"/>
      <c r="CHS28" s="263"/>
      <c r="CHT28" s="263"/>
      <c r="CHU28" s="263"/>
      <c r="CHV28" s="263"/>
      <c r="CHW28" s="263"/>
      <c r="CHX28" s="263"/>
      <c r="CHY28" s="263"/>
      <c r="CHZ28" s="263"/>
      <c r="CIA28" s="263"/>
      <c r="CIB28" s="263"/>
      <c r="CIC28" s="263"/>
      <c r="CID28" s="263"/>
      <c r="CIE28" s="263"/>
      <c r="CIF28" s="263"/>
      <c r="CIG28" s="263"/>
      <c r="CIH28" s="263"/>
      <c r="CII28" s="263"/>
      <c r="CIJ28" s="263"/>
      <c r="CIK28" s="263"/>
      <c r="CIL28" s="263"/>
      <c r="CIM28" s="263"/>
      <c r="CIN28" s="263"/>
      <c r="CIO28" s="263"/>
      <c r="CIP28" s="263"/>
      <c r="CIQ28" s="263"/>
      <c r="CIR28" s="263"/>
      <c r="CIS28" s="263"/>
      <c r="CIT28" s="263"/>
      <c r="CIU28" s="263"/>
      <c r="CIV28" s="263"/>
      <c r="CIW28" s="263"/>
      <c r="CIX28" s="263"/>
      <c r="CIY28" s="263"/>
      <c r="CIZ28" s="263"/>
      <c r="CJA28" s="263"/>
      <c r="CJB28" s="263"/>
      <c r="CJC28" s="263"/>
      <c r="CJD28" s="263"/>
      <c r="CJE28" s="263"/>
      <c r="CJF28" s="263"/>
      <c r="CJG28" s="263"/>
      <c r="CJH28" s="263"/>
      <c r="CJI28" s="263"/>
      <c r="CJJ28" s="263"/>
      <c r="CJK28" s="263"/>
      <c r="CJL28" s="263"/>
      <c r="CJM28" s="263"/>
      <c r="CJN28" s="263"/>
      <c r="CJO28" s="263"/>
      <c r="CJP28" s="263"/>
      <c r="CJQ28" s="263"/>
      <c r="CJR28" s="263"/>
      <c r="CJS28" s="263"/>
      <c r="CJT28" s="263"/>
      <c r="CJU28" s="263"/>
      <c r="CJV28" s="263"/>
      <c r="CJW28" s="263"/>
      <c r="CJX28" s="263"/>
      <c r="CJY28" s="263"/>
      <c r="CJZ28" s="263"/>
      <c r="CKA28" s="263"/>
      <c r="CKB28" s="263"/>
      <c r="CKC28" s="263"/>
      <c r="CKD28" s="263"/>
      <c r="CKE28" s="263"/>
      <c r="CKF28" s="263"/>
      <c r="CKG28" s="263"/>
      <c r="CKH28" s="263"/>
      <c r="CKI28" s="263"/>
      <c r="CKJ28" s="263"/>
      <c r="CKK28" s="263"/>
      <c r="CKL28" s="263"/>
      <c r="CKM28" s="263"/>
      <c r="CKN28" s="263"/>
      <c r="CKO28" s="263"/>
      <c r="CKP28" s="263"/>
      <c r="CKQ28" s="263"/>
      <c r="CKR28" s="263"/>
      <c r="CKS28" s="263"/>
      <c r="CKT28" s="263"/>
      <c r="CKU28" s="263"/>
      <c r="CKV28" s="263"/>
      <c r="CKW28" s="263"/>
      <c r="CKX28" s="263"/>
      <c r="CKY28" s="263"/>
      <c r="CKZ28" s="263"/>
      <c r="CLA28" s="263"/>
      <c r="CLB28" s="263"/>
      <c r="CLC28" s="263"/>
      <c r="CLD28" s="263"/>
      <c r="CLE28" s="263"/>
      <c r="CLF28" s="263"/>
      <c r="CLG28" s="263"/>
      <c r="CLH28" s="263"/>
      <c r="CLI28" s="263"/>
      <c r="CLJ28" s="263"/>
      <c r="CLK28" s="263"/>
      <c r="CLL28" s="263"/>
      <c r="CLM28" s="263"/>
      <c r="CLN28" s="263"/>
      <c r="CLO28" s="263"/>
      <c r="CLP28" s="263"/>
      <c r="CLQ28" s="263"/>
      <c r="CLR28" s="263"/>
      <c r="CLS28" s="263"/>
      <c r="CLT28" s="263"/>
      <c r="CLU28" s="263"/>
      <c r="CLV28" s="263"/>
      <c r="CLW28" s="263"/>
      <c r="CLX28" s="263"/>
      <c r="CLY28" s="263"/>
      <c r="CLZ28" s="263"/>
      <c r="CMA28" s="263"/>
      <c r="CMB28" s="263"/>
      <c r="CMC28" s="263"/>
      <c r="CMD28" s="263"/>
      <c r="CME28" s="263"/>
      <c r="CMF28" s="263"/>
      <c r="CMG28" s="263"/>
      <c r="CMH28" s="263"/>
      <c r="CMI28" s="263"/>
      <c r="CMJ28" s="263"/>
      <c r="CMK28" s="263"/>
      <c r="CML28" s="263"/>
      <c r="CMM28" s="263"/>
      <c r="CMN28" s="263"/>
      <c r="CMO28" s="263"/>
      <c r="CMP28" s="263"/>
      <c r="CMQ28" s="263"/>
      <c r="CMR28" s="263"/>
      <c r="CMS28" s="263"/>
      <c r="CMT28" s="263"/>
      <c r="CMU28" s="263"/>
      <c r="CMV28" s="263"/>
      <c r="CMW28" s="263"/>
      <c r="CMX28" s="263"/>
      <c r="CMY28" s="263"/>
      <c r="CMZ28" s="263"/>
      <c r="CNA28" s="263"/>
      <c r="CNB28" s="263"/>
      <c r="CNC28" s="263"/>
      <c r="CND28" s="263"/>
      <c r="CNE28" s="263"/>
      <c r="CNF28" s="263"/>
      <c r="CNG28" s="263"/>
      <c r="CNH28" s="263"/>
      <c r="CNI28" s="263"/>
      <c r="CNJ28" s="263"/>
      <c r="CNK28" s="263"/>
      <c r="CNL28" s="263"/>
      <c r="CNM28" s="263"/>
      <c r="CNN28" s="263"/>
      <c r="CNO28" s="263"/>
      <c r="CNP28" s="263"/>
      <c r="CNQ28" s="263"/>
      <c r="CNR28" s="263"/>
      <c r="CNS28" s="263"/>
      <c r="CNT28" s="263"/>
      <c r="CNU28" s="263"/>
      <c r="CNV28" s="263"/>
      <c r="CNW28" s="263"/>
      <c r="CNX28" s="263"/>
      <c r="CNY28" s="263"/>
      <c r="CNZ28" s="263"/>
      <c r="COA28" s="263"/>
      <c r="COB28" s="263"/>
      <c r="COC28" s="263"/>
      <c r="COD28" s="263"/>
      <c r="COE28" s="263"/>
      <c r="COF28" s="263"/>
      <c r="COG28" s="263"/>
      <c r="COH28" s="263"/>
      <c r="COI28" s="263"/>
      <c r="COJ28" s="263"/>
      <c r="COK28" s="263"/>
      <c r="COL28" s="263"/>
      <c r="COM28" s="263"/>
      <c r="CON28" s="263"/>
      <c r="COO28" s="263"/>
      <c r="COP28" s="263"/>
      <c r="COQ28" s="263"/>
      <c r="COR28" s="263"/>
      <c r="COS28" s="263"/>
      <c r="COT28" s="263"/>
      <c r="COU28" s="263"/>
      <c r="COV28" s="263"/>
      <c r="COW28" s="263"/>
      <c r="COX28" s="263"/>
      <c r="COY28" s="263"/>
      <c r="COZ28" s="263"/>
      <c r="CPA28" s="263"/>
      <c r="CPB28" s="263"/>
      <c r="CPC28" s="263"/>
      <c r="CPD28" s="263"/>
      <c r="CPE28" s="263"/>
      <c r="CPF28" s="263"/>
      <c r="CPG28" s="263"/>
      <c r="CPH28" s="263"/>
      <c r="CPI28" s="263"/>
      <c r="CPJ28" s="263"/>
      <c r="CPK28" s="263"/>
      <c r="CPL28" s="263"/>
      <c r="CPM28" s="263"/>
      <c r="CPN28" s="263"/>
      <c r="CPO28" s="263"/>
      <c r="CPP28" s="263"/>
      <c r="CPQ28" s="263"/>
      <c r="CPR28" s="263"/>
      <c r="CPS28" s="263"/>
      <c r="CPT28" s="263"/>
      <c r="CPU28" s="263"/>
      <c r="CPV28" s="263"/>
      <c r="CPW28" s="263"/>
      <c r="CPX28" s="263"/>
      <c r="CPY28" s="263"/>
      <c r="CPZ28" s="263"/>
      <c r="CQA28" s="263"/>
      <c r="CQB28" s="263"/>
      <c r="CQC28" s="263"/>
      <c r="CQD28" s="263"/>
      <c r="CQE28" s="263"/>
      <c r="CQF28" s="263"/>
      <c r="CQG28" s="263"/>
      <c r="CQH28" s="263"/>
      <c r="CQI28" s="263"/>
      <c r="CQJ28" s="263"/>
      <c r="CQK28" s="263"/>
      <c r="CQL28" s="263"/>
      <c r="CQM28" s="263"/>
      <c r="CQN28" s="263"/>
      <c r="CQO28" s="263"/>
      <c r="CQP28" s="263"/>
      <c r="CQQ28" s="263"/>
      <c r="CQR28" s="263"/>
      <c r="CQS28" s="263"/>
      <c r="CQT28" s="263"/>
      <c r="CQU28" s="263"/>
      <c r="CQV28" s="263"/>
      <c r="CQW28" s="263"/>
      <c r="CQX28" s="263"/>
      <c r="CQY28" s="263"/>
      <c r="CQZ28" s="263"/>
      <c r="CRA28" s="263"/>
      <c r="CRB28" s="263"/>
      <c r="CRC28" s="263"/>
      <c r="CRD28" s="263"/>
      <c r="CRE28" s="263"/>
      <c r="CRF28" s="263"/>
      <c r="CRG28" s="263"/>
      <c r="CRH28" s="263"/>
      <c r="CRI28" s="263"/>
      <c r="CRJ28" s="263"/>
      <c r="CRK28" s="263"/>
      <c r="CRL28" s="263"/>
      <c r="CRM28" s="263"/>
      <c r="CRN28" s="263"/>
      <c r="CRO28" s="263"/>
      <c r="CRP28" s="263"/>
      <c r="CRQ28" s="263"/>
      <c r="CRR28" s="263"/>
      <c r="CRS28" s="263"/>
      <c r="CRT28" s="263"/>
      <c r="CRU28" s="263"/>
      <c r="CRV28" s="263"/>
      <c r="CRW28" s="263"/>
      <c r="CRX28" s="263"/>
      <c r="CRY28" s="263"/>
      <c r="CRZ28" s="263"/>
      <c r="CSA28" s="263"/>
      <c r="CSB28" s="263"/>
      <c r="CSC28" s="263"/>
      <c r="CSD28" s="263"/>
      <c r="CSE28" s="263"/>
      <c r="CSF28" s="263"/>
      <c r="CSG28" s="263"/>
      <c r="CSH28" s="263"/>
      <c r="CSI28" s="263"/>
      <c r="CSJ28" s="263"/>
      <c r="CSK28" s="263"/>
      <c r="CSL28" s="263"/>
      <c r="CSM28" s="263"/>
      <c r="CSN28" s="263"/>
      <c r="CSO28" s="263"/>
      <c r="CSP28" s="263"/>
      <c r="CSQ28" s="263"/>
      <c r="CSR28" s="263"/>
      <c r="CSS28" s="263"/>
      <c r="CST28" s="263"/>
      <c r="CSU28" s="263"/>
      <c r="CSV28" s="263"/>
      <c r="CSW28" s="263"/>
      <c r="CSX28" s="263"/>
      <c r="CSY28" s="263"/>
      <c r="CSZ28" s="263"/>
      <c r="CTA28" s="263"/>
      <c r="CTB28" s="263"/>
      <c r="CTC28" s="263"/>
      <c r="CTD28" s="263"/>
      <c r="CTE28" s="263"/>
      <c r="CTF28" s="263"/>
      <c r="CTG28" s="263"/>
      <c r="CTH28" s="263"/>
      <c r="CTI28" s="263"/>
      <c r="CTJ28" s="263"/>
      <c r="CTK28" s="263"/>
      <c r="CTL28" s="263"/>
      <c r="CTM28" s="263"/>
      <c r="CTN28" s="263"/>
      <c r="CTO28" s="263"/>
      <c r="CTP28" s="263"/>
      <c r="CTQ28" s="263"/>
      <c r="CTR28" s="263"/>
      <c r="CTS28" s="263"/>
      <c r="CTT28" s="263"/>
      <c r="CTU28" s="263"/>
      <c r="CTV28" s="263"/>
      <c r="CTW28" s="263"/>
      <c r="CTX28" s="263"/>
      <c r="CTY28" s="263"/>
      <c r="CTZ28" s="263"/>
      <c r="CUA28" s="263"/>
      <c r="CUB28" s="263"/>
      <c r="CUC28" s="263"/>
      <c r="CUD28" s="263"/>
      <c r="CUE28" s="263"/>
      <c r="CUF28" s="263"/>
      <c r="CUG28" s="263"/>
      <c r="CUH28" s="263"/>
      <c r="CUI28" s="263"/>
      <c r="CUJ28" s="263"/>
      <c r="CUK28" s="263"/>
      <c r="CUL28" s="263"/>
      <c r="CUM28" s="263"/>
      <c r="CUN28" s="263"/>
      <c r="CUO28" s="263"/>
      <c r="CUP28" s="263"/>
      <c r="CUQ28" s="263"/>
      <c r="CUR28" s="263"/>
      <c r="CUS28" s="263"/>
      <c r="CUT28" s="263"/>
      <c r="CUU28" s="263"/>
      <c r="CUV28" s="263"/>
      <c r="CUW28" s="263"/>
      <c r="CUX28" s="263"/>
      <c r="CUY28" s="263"/>
      <c r="CUZ28" s="263"/>
      <c r="CVA28" s="263"/>
      <c r="CVB28" s="263"/>
      <c r="CVC28" s="263"/>
      <c r="CVD28" s="263"/>
      <c r="CVE28" s="263"/>
      <c r="CVF28" s="263"/>
      <c r="CVG28" s="263"/>
      <c r="CVH28" s="263"/>
      <c r="CVI28" s="263"/>
      <c r="CVJ28" s="263"/>
      <c r="CVK28" s="263"/>
      <c r="CVL28" s="263"/>
      <c r="CVM28" s="263"/>
      <c r="CVN28" s="263"/>
      <c r="CVO28" s="263"/>
      <c r="CVP28" s="263"/>
      <c r="CVQ28" s="263"/>
      <c r="CVR28" s="263"/>
      <c r="CVS28" s="263"/>
      <c r="CVT28" s="263"/>
      <c r="CVU28" s="263"/>
      <c r="CVV28" s="263"/>
      <c r="CVW28" s="263"/>
      <c r="CVX28" s="263"/>
      <c r="CVY28" s="263"/>
      <c r="CVZ28" s="263"/>
      <c r="CWA28" s="263"/>
      <c r="CWB28" s="263"/>
      <c r="CWC28" s="263"/>
      <c r="CWD28" s="263"/>
      <c r="CWE28" s="263"/>
      <c r="CWF28" s="263"/>
      <c r="CWG28" s="263"/>
      <c r="CWH28" s="263"/>
      <c r="CWI28" s="263"/>
      <c r="CWJ28" s="263"/>
      <c r="CWK28" s="263"/>
      <c r="CWL28" s="263"/>
      <c r="CWM28" s="263"/>
      <c r="CWN28" s="263"/>
      <c r="CWO28" s="263"/>
      <c r="CWP28" s="263"/>
      <c r="CWQ28" s="263"/>
      <c r="CWR28" s="263"/>
      <c r="CWS28" s="263"/>
      <c r="CWT28" s="263"/>
      <c r="CWU28" s="263"/>
      <c r="CWV28" s="263"/>
      <c r="CWW28" s="263"/>
      <c r="CWX28" s="263"/>
      <c r="CWY28" s="263"/>
      <c r="CWZ28" s="263"/>
      <c r="CXA28" s="263"/>
      <c r="CXB28" s="263"/>
      <c r="CXC28" s="263"/>
      <c r="CXD28" s="263"/>
      <c r="CXE28" s="263"/>
      <c r="CXF28" s="263"/>
      <c r="CXG28" s="263"/>
      <c r="CXH28" s="263"/>
      <c r="CXI28" s="263"/>
      <c r="CXJ28" s="263"/>
      <c r="CXK28" s="263"/>
      <c r="CXL28" s="263"/>
      <c r="CXM28" s="263"/>
      <c r="CXN28" s="263"/>
      <c r="CXO28" s="263"/>
      <c r="CXP28" s="263"/>
      <c r="CXQ28" s="263"/>
      <c r="CXR28" s="263"/>
      <c r="CXS28" s="263"/>
      <c r="CXT28" s="263"/>
      <c r="CXU28" s="263"/>
      <c r="CXV28" s="263"/>
      <c r="CXW28" s="263"/>
      <c r="CXX28" s="263"/>
      <c r="CXY28" s="263"/>
      <c r="CXZ28" s="263"/>
      <c r="CYA28" s="263"/>
      <c r="CYB28" s="263"/>
      <c r="CYC28" s="263"/>
      <c r="CYD28" s="263"/>
      <c r="CYE28" s="263"/>
      <c r="CYF28" s="263"/>
      <c r="CYG28" s="263"/>
      <c r="CYH28" s="263"/>
      <c r="CYI28" s="263"/>
      <c r="CYJ28" s="263"/>
      <c r="CYK28" s="263"/>
      <c r="CYL28" s="263"/>
      <c r="CYM28" s="263"/>
      <c r="CYN28" s="263"/>
      <c r="CYO28" s="263"/>
      <c r="CYP28" s="263"/>
      <c r="CYQ28" s="263"/>
      <c r="CYR28" s="263"/>
      <c r="CYS28" s="263"/>
      <c r="CYT28" s="263"/>
      <c r="CYU28" s="263"/>
      <c r="CYV28" s="263"/>
      <c r="CYW28" s="263"/>
      <c r="CYX28" s="263"/>
      <c r="CYY28" s="263"/>
      <c r="CYZ28" s="263"/>
      <c r="CZA28" s="263"/>
      <c r="CZB28" s="263"/>
      <c r="CZC28" s="263"/>
      <c r="CZD28" s="263"/>
      <c r="CZE28" s="263"/>
      <c r="CZF28" s="263"/>
      <c r="CZG28" s="263"/>
      <c r="CZH28" s="263"/>
      <c r="CZI28" s="263"/>
      <c r="CZJ28" s="263"/>
      <c r="CZK28" s="263"/>
      <c r="CZL28" s="263"/>
      <c r="CZM28" s="263"/>
      <c r="CZN28" s="263"/>
      <c r="CZO28" s="263"/>
      <c r="CZP28" s="263"/>
      <c r="CZQ28" s="263"/>
      <c r="CZR28" s="263"/>
      <c r="CZS28" s="263"/>
      <c r="CZT28" s="263"/>
      <c r="CZU28" s="263"/>
      <c r="CZV28" s="263"/>
      <c r="CZW28" s="263"/>
      <c r="CZX28" s="263"/>
      <c r="CZY28" s="263"/>
      <c r="CZZ28" s="263"/>
      <c r="DAA28" s="263"/>
      <c r="DAB28" s="263"/>
      <c r="DAC28" s="263"/>
      <c r="DAD28" s="263"/>
      <c r="DAE28" s="263"/>
      <c r="DAF28" s="263"/>
      <c r="DAG28" s="263"/>
      <c r="DAH28" s="263"/>
      <c r="DAI28" s="263"/>
      <c r="DAJ28" s="263"/>
      <c r="DAK28" s="263"/>
      <c r="DAL28" s="263"/>
      <c r="DAM28" s="263"/>
      <c r="DAN28" s="263"/>
      <c r="DAO28" s="263"/>
      <c r="DAP28" s="263"/>
      <c r="DAQ28" s="263"/>
      <c r="DAR28" s="263"/>
      <c r="DAS28" s="263"/>
      <c r="DAT28" s="263"/>
      <c r="DAU28" s="263"/>
      <c r="DAV28" s="263"/>
      <c r="DAW28" s="263"/>
      <c r="DAX28" s="263"/>
      <c r="DAY28" s="263"/>
      <c r="DAZ28" s="263"/>
      <c r="DBA28" s="263"/>
      <c r="DBB28" s="263"/>
      <c r="DBC28" s="263"/>
      <c r="DBD28" s="263"/>
      <c r="DBE28" s="263"/>
      <c r="DBF28" s="263"/>
      <c r="DBG28" s="263"/>
      <c r="DBH28" s="263"/>
      <c r="DBI28" s="263"/>
      <c r="DBJ28" s="263"/>
      <c r="DBK28" s="263"/>
      <c r="DBL28" s="263"/>
      <c r="DBM28" s="263"/>
      <c r="DBN28" s="263"/>
      <c r="DBO28" s="263"/>
      <c r="DBP28" s="263"/>
      <c r="DBQ28" s="263"/>
      <c r="DBR28" s="263"/>
      <c r="DBS28" s="263"/>
      <c r="DBT28" s="263"/>
      <c r="DBU28" s="263"/>
      <c r="DBV28" s="263"/>
      <c r="DBW28" s="263"/>
      <c r="DBX28" s="263"/>
      <c r="DBY28" s="263"/>
      <c r="DBZ28" s="263"/>
      <c r="DCA28" s="263"/>
      <c r="DCB28" s="263"/>
      <c r="DCC28" s="263"/>
      <c r="DCD28" s="263"/>
      <c r="DCE28" s="263"/>
      <c r="DCF28" s="263"/>
      <c r="DCG28" s="263"/>
      <c r="DCH28" s="263"/>
      <c r="DCI28" s="263"/>
      <c r="DCJ28" s="263"/>
      <c r="DCK28" s="263"/>
      <c r="DCL28" s="263"/>
      <c r="DCM28" s="263"/>
      <c r="DCN28" s="263"/>
      <c r="DCO28" s="263"/>
      <c r="DCP28" s="263"/>
      <c r="DCQ28" s="263"/>
      <c r="DCR28" s="263"/>
      <c r="DCS28" s="263"/>
      <c r="DCT28" s="263"/>
      <c r="DCU28" s="263"/>
      <c r="DCV28" s="263"/>
      <c r="DCW28" s="263"/>
      <c r="DCX28" s="263"/>
      <c r="DCY28" s="263"/>
      <c r="DCZ28" s="263"/>
      <c r="DDA28" s="263"/>
      <c r="DDB28" s="263"/>
      <c r="DDC28" s="263"/>
      <c r="DDD28" s="263"/>
      <c r="DDE28" s="263"/>
      <c r="DDF28" s="263"/>
      <c r="DDG28" s="263"/>
      <c r="DDH28" s="263"/>
      <c r="DDI28" s="263"/>
      <c r="DDJ28" s="263"/>
      <c r="DDK28" s="263"/>
      <c r="DDL28" s="263"/>
      <c r="DDM28" s="263"/>
      <c r="DDN28" s="263"/>
      <c r="DDO28" s="263"/>
      <c r="DDP28" s="263"/>
      <c r="DDQ28" s="263"/>
      <c r="DDR28" s="263"/>
      <c r="DDS28" s="263"/>
      <c r="DDT28" s="263"/>
      <c r="DDU28" s="263"/>
      <c r="DDV28" s="263"/>
      <c r="DDW28" s="263"/>
      <c r="DDX28" s="263"/>
      <c r="DDY28" s="263"/>
      <c r="DDZ28" s="263"/>
      <c r="DEA28" s="263"/>
      <c r="DEB28" s="263"/>
      <c r="DEC28" s="263"/>
      <c r="DED28" s="263"/>
      <c r="DEE28" s="263"/>
      <c r="DEF28" s="263"/>
      <c r="DEG28" s="263"/>
      <c r="DEH28" s="263"/>
      <c r="DEI28" s="263"/>
      <c r="DEJ28" s="263"/>
      <c r="DEK28" s="263"/>
      <c r="DEL28" s="263"/>
      <c r="DEM28" s="263"/>
      <c r="DEN28" s="263"/>
      <c r="DEO28" s="263"/>
      <c r="DEP28" s="263"/>
      <c r="DEQ28" s="263"/>
      <c r="DER28" s="263"/>
      <c r="DES28" s="263"/>
      <c r="DET28" s="263"/>
      <c r="DEU28" s="263"/>
      <c r="DEV28" s="263"/>
      <c r="DEW28" s="263"/>
      <c r="DEX28" s="263"/>
      <c r="DEY28" s="263"/>
      <c r="DEZ28" s="263"/>
      <c r="DFA28" s="263"/>
      <c r="DFB28" s="263"/>
      <c r="DFC28" s="263"/>
      <c r="DFD28" s="263"/>
      <c r="DFE28" s="263"/>
      <c r="DFF28" s="263"/>
      <c r="DFG28" s="263"/>
      <c r="DFH28" s="263"/>
      <c r="DFI28" s="263"/>
      <c r="DFJ28" s="263"/>
      <c r="DFK28" s="263"/>
      <c r="DFL28" s="263"/>
      <c r="DFM28" s="263"/>
      <c r="DFN28" s="263"/>
      <c r="DFO28" s="263"/>
      <c r="DFP28" s="263"/>
      <c r="DFQ28" s="263"/>
      <c r="DFR28" s="263"/>
      <c r="DFS28" s="263"/>
      <c r="DFT28" s="263"/>
      <c r="DFU28" s="263"/>
      <c r="DFV28" s="263"/>
      <c r="DFW28" s="263"/>
      <c r="DFX28" s="263"/>
      <c r="DFY28" s="263"/>
      <c r="DFZ28" s="263"/>
      <c r="DGA28" s="263"/>
      <c r="DGB28" s="263"/>
      <c r="DGC28" s="263"/>
      <c r="DGD28" s="263"/>
      <c r="DGE28" s="263"/>
      <c r="DGF28" s="263"/>
      <c r="DGG28" s="263"/>
      <c r="DGH28" s="263"/>
      <c r="DGI28" s="263"/>
      <c r="DGJ28" s="263"/>
      <c r="DGK28" s="263"/>
      <c r="DGL28" s="263"/>
      <c r="DGM28" s="263"/>
      <c r="DGN28" s="263"/>
      <c r="DGO28" s="263"/>
      <c r="DGP28" s="263"/>
      <c r="DGQ28" s="263"/>
      <c r="DGR28" s="263"/>
      <c r="DGS28" s="263"/>
      <c r="DGT28" s="263"/>
      <c r="DGU28" s="263"/>
      <c r="DGV28" s="263"/>
      <c r="DGW28" s="263"/>
      <c r="DGX28" s="263"/>
      <c r="DGY28" s="263"/>
      <c r="DGZ28" s="263"/>
      <c r="DHA28" s="263"/>
      <c r="DHB28" s="263"/>
      <c r="DHC28" s="263"/>
      <c r="DHD28" s="263"/>
      <c r="DHE28" s="263"/>
      <c r="DHF28" s="263"/>
      <c r="DHG28" s="263"/>
      <c r="DHH28" s="263"/>
      <c r="DHI28" s="263"/>
      <c r="DHJ28" s="263"/>
      <c r="DHK28" s="263"/>
      <c r="DHL28" s="263"/>
      <c r="DHM28" s="263"/>
      <c r="DHN28" s="263"/>
      <c r="DHO28" s="263"/>
      <c r="DHP28" s="263"/>
      <c r="DHQ28" s="263"/>
      <c r="DHR28" s="263"/>
      <c r="DHS28" s="263"/>
      <c r="DHT28" s="263"/>
      <c r="DHU28" s="263"/>
      <c r="DHV28" s="263"/>
      <c r="DHW28" s="263"/>
      <c r="DHX28" s="263"/>
      <c r="DHY28" s="263"/>
      <c r="DHZ28" s="263"/>
      <c r="DIA28" s="263"/>
      <c r="DIB28" s="263"/>
      <c r="DIC28" s="263"/>
      <c r="DID28" s="263"/>
      <c r="DIE28" s="263"/>
      <c r="DIF28" s="263"/>
      <c r="DIG28" s="263"/>
      <c r="DIH28" s="263"/>
      <c r="DII28" s="263"/>
      <c r="DIJ28" s="263"/>
      <c r="DIK28" s="263"/>
      <c r="DIL28" s="263"/>
      <c r="DIM28" s="263"/>
      <c r="DIN28" s="263"/>
      <c r="DIO28" s="263"/>
      <c r="DIP28" s="263"/>
      <c r="DIQ28" s="263"/>
      <c r="DIR28" s="263"/>
      <c r="DIS28" s="263"/>
      <c r="DIT28" s="263"/>
      <c r="DIU28" s="263"/>
      <c r="DIV28" s="263"/>
      <c r="DIW28" s="263"/>
      <c r="DIX28" s="263"/>
      <c r="DIY28" s="263"/>
      <c r="DIZ28" s="263"/>
      <c r="DJA28" s="263"/>
      <c r="DJB28" s="263"/>
      <c r="DJC28" s="263"/>
      <c r="DJD28" s="263"/>
      <c r="DJE28" s="263"/>
      <c r="DJF28" s="263"/>
      <c r="DJG28" s="263"/>
      <c r="DJH28" s="263"/>
      <c r="DJI28" s="263"/>
      <c r="DJJ28" s="263"/>
      <c r="DJK28" s="263"/>
      <c r="DJL28" s="263"/>
      <c r="DJM28" s="263"/>
      <c r="DJN28" s="263"/>
      <c r="DJO28" s="263"/>
      <c r="DJP28" s="263"/>
      <c r="DJQ28" s="263"/>
      <c r="DJR28" s="263"/>
      <c r="DJS28" s="263"/>
      <c r="DJT28" s="263"/>
      <c r="DJU28" s="263"/>
      <c r="DJV28" s="263"/>
      <c r="DJW28" s="263"/>
      <c r="DJX28" s="263"/>
      <c r="DJY28" s="263"/>
      <c r="DJZ28" s="263"/>
      <c r="DKA28" s="263"/>
      <c r="DKB28" s="263"/>
      <c r="DKC28" s="263"/>
      <c r="DKD28" s="263"/>
      <c r="DKE28" s="263"/>
      <c r="DKF28" s="263"/>
      <c r="DKG28" s="263"/>
      <c r="DKH28" s="263"/>
      <c r="DKI28" s="263"/>
      <c r="DKJ28" s="263"/>
      <c r="DKK28" s="263"/>
      <c r="DKL28" s="263"/>
      <c r="DKM28" s="263"/>
      <c r="DKN28" s="263"/>
      <c r="DKO28" s="263"/>
      <c r="DKP28" s="263"/>
      <c r="DKQ28" s="263"/>
      <c r="DKR28" s="263"/>
      <c r="DKS28" s="263"/>
      <c r="DKT28" s="263"/>
      <c r="DKU28" s="263"/>
      <c r="DKV28" s="263"/>
      <c r="DKW28" s="263"/>
      <c r="DKX28" s="263"/>
      <c r="DKY28" s="263"/>
      <c r="DKZ28" s="263"/>
      <c r="DLA28" s="263"/>
      <c r="DLB28" s="263"/>
      <c r="DLC28" s="263"/>
      <c r="DLD28" s="263"/>
      <c r="DLE28" s="263"/>
      <c r="DLF28" s="263"/>
      <c r="DLG28" s="263"/>
      <c r="DLH28" s="263"/>
      <c r="DLI28" s="263"/>
      <c r="DLJ28" s="263"/>
      <c r="DLK28" s="263"/>
      <c r="DLL28" s="263"/>
      <c r="DLM28" s="263"/>
      <c r="DLN28" s="263"/>
      <c r="DLO28" s="263"/>
      <c r="DLP28" s="263"/>
      <c r="DLQ28" s="263"/>
      <c r="DLR28" s="263"/>
      <c r="DLS28" s="263"/>
      <c r="DLT28" s="263"/>
      <c r="DLU28" s="263"/>
      <c r="DLV28" s="263"/>
      <c r="DLW28" s="263"/>
      <c r="DLX28" s="263"/>
      <c r="DLY28" s="263"/>
      <c r="DLZ28" s="263"/>
      <c r="DMA28" s="263"/>
      <c r="DMB28" s="263"/>
      <c r="DMC28" s="263"/>
      <c r="DMD28" s="263"/>
      <c r="DME28" s="263"/>
      <c r="DMF28" s="263"/>
      <c r="DMG28" s="263"/>
      <c r="DMH28" s="263"/>
      <c r="DMI28" s="263"/>
      <c r="DMJ28" s="263"/>
      <c r="DMK28" s="263"/>
      <c r="DML28" s="263"/>
      <c r="DMM28" s="263"/>
      <c r="DMN28" s="263"/>
      <c r="DMO28" s="263"/>
      <c r="DMP28" s="263"/>
      <c r="DMQ28" s="263"/>
      <c r="DMR28" s="263"/>
      <c r="DMS28" s="263"/>
      <c r="DMT28" s="263"/>
      <c r="DMU28" s="263"/>
      <c r="DMV28" s="263"/>
      <c r="DMW28" s="263"/>
      <c r="DMX28" s="263"/>
      <c r="DMY28" s="263"/>
      <c r="DMZ28" s="263"/>
      <c r="DNA28" s="263"/>
      <c r="DNB28" s="263"/>
      <c r="DNC28" s="263"/>
      <c r="DND28" s="263"/>
      <c r="DNE28" s="263"/>
      <c r="DNF28" s="263"/>
      <c r="DNG28" s="263"/>
      <c r="DNH28" s="263"/>
      <c r="DNI28" s="263"/>
      <c r="DNJ28" s="263"/>
      <c r="DNK28" s="263"/>
      <c r="DNL28" s="263"/>
      <c r="DNM28" s="263"/>
      <c r="DNN28" s="263"/>
      <c r="DNO28" s="263"/>
      <c r="DNP28" s="263"/>
      <c r="DNQ28" s="263"/>
      <c r="DNR28" s="263"/>
      <c r="DNS28" s="263"/>
      <c r="DNT28" s="263"/>
      <c r="DNU28" s="263"/>
      <c r="DNV28" s="263"/>
      <c r="DNW28" s="263"/>
      <c r="DNX28" s="263"/>
      <c r="DNY28" s="263"/>
      <c r="DNZ28" s="263"/>
      <c r="DOA28" s="263"/>
      <c r="DOB28" s="263"/>
      <c r="DOC28" s="263"/>
      <c r="DOD28" s="263"/>
      <c r="DOE28" s="263"/>
      <c r="DOF28" s="263"/>
      <c r="DOG28" s="263"/>
      <c r="DOH28" s="263"/>
      <c r="DOI28" s="263"/>
      <c r="DOJ28" s="263"/>
      <c r="DOK28" s="263"/>
      <c r="DOL28" s="263"/>
      <c r="DOM28" s="263"/>
      <c r="DON28" s="263"/>
      <c r="DOO28" s="263"/>
      <c r="DOP28" s="263"/>
      <c r="DOQ28" s="263"/>
      <c r="DOR28" s="263"/>
      <c r="DOS28" s="263"/>
      <c r="DOT28" s="263"/>
      <c r="DOU28" s="263"/>
      <c r="DOV28" s="263"/>
      <c r="DOW28" s="263"/>
      <c r="DOX28" s="263"/>
      <c r="DOY28" s="263"/>
      <c r="DOZ28" s="263"/>
      <c r="DPA28" s="263"/>
      <c r="DPB28" s="263"/>
      <c r="DPC28" s="263"/>
      <c r="DPD28" s="263"/>
      <c r="DPE28" s="263"/>
      <c r="DPF28" s="263"/>
      <c r="DPG28" s="263"/>
      <c r="DPH28" s="263"/>
      <c r="DPI28" s="263"/>
      <c r="DPJ28" s="263"/>
      <c r="DPK28" s="263"/>
      <c r="DPL28" s="263"/>
      <c r="DPM28" s="263"/>
      <c r="DPN28" s="263"/>
      <c r="DPO28" s="263"/>
      <c r="DPP28" s="263"/>
      <c r="DPQ28" s="263"/>
      <c r="DPR28" s="263"/>
      <c r="DPS28" s="263"/>
      <c r="DPT28" s="263"/>
      <c r="DPU28" s="263"/>
      <c r="DPV28" s="263"/>
      <c r="DPW28" s="263"/>
      <c r="DPX28" s="263"/>
      <c r="DPY28" s="263"/>
      <c r="DPZ28" s="263"/>
      <c r="DQA28" s="263"/>
      <c r="DQB28" s="263"/>
      <c r="DQC28" s="263"/>
      <c r="DQD28" s="263"/>
      <c r="DQE28" s="263"/>
      <c r="DQF28" s="263"/>
      <c r="DQG28" s="263"/>
      <c r="DQH28" s="263"/>
      <c r="DQI28" s="263"/>
      <c r="DQJ28" s="263"/>
      <c r="DQK28" s="263"/>
      <c r="DQL28" s="263"/>
      <c r="DQM28" s="263"/>
      <c r="DQN28" s="263"/>
      <c r="DQO28" s="263"/>
      <c r="DQP28" s="263"/>
      <c r="DQQ28" s="263"/>
      <c r="DQR28" s="263"/>
      <c r="DQS28" s="263"/>
      <c r="DQT28" s="263"/>
      <c r="DQU28" s="263"/>
      <c r="DQV28" s="263"/>
      <c r="DQW28" s="263"/>
      <c r="DQX28" s="263"/>
      <c r="DQY28" s="263"/>
      <c r="DQZ28" s="263"/>
      <c r="DRA28" s="263"/>
      <c r="DRB28" s="263"/>
      <c r="DRC28" s="263"/>
      <c r="DRD28" s="263"/>
      <c r="DRE28" s="263"/>
      <c r="DRF28" s="263"/>
      <c r="DRG28" s="263"/>
      <c r="DRH28" s="263"/>
      <c r="DRI28" s="263"/>
      <c r="DRJ28" s="263"/>
      <c r="DRK28" s="263"/>
      <c r="DRL28" s="263"/>
      <c r="DRM28" s="263"/>
      <c r="DRN28" s="263"/>
      <c r="DRO28" s="263"/>
      <c r="DRP28" s="263"/>
      <c r="DRQ28" s="263"/>
      <c r="DRR28" s="263"/>
      <c r="DRS28" s="263"/>
      <c r="DRT28" s="263"/>
      <c r="DRU28" s="263"/>
      <c r="DRV28" s="263"/>
      <c r="DRW28" s="263"/>
      <c r="DRX28" s="263"/>
      <c r="DRY28" s="263"/>
      <c r="DRZ28" s="263"/>
      <c r="DSA28" s="263"/>
      <c r="DSB28" s="263"/>
      <c r="DSC28" s="263"/>
      <c r="DSD28" s="263"/>
      <c r="DSE28" s="263"/>
      <c r="DSF28" s="263"/>
      <c r="DSG28" s="263"/>
      <c r="DSH28" s="263"/>
      <c r="DSI28" s="263"/>
      <c r="DSJ28" s="263"/>
      <c r="DSK28" s="263"/>
      <c r="DSL28" s="263"/>
      <c r="DSM28" s="263"/>
      <c r="DSN28" s="263"/>
      <c r="DSO28" s="263"/>
      <c r="DSP28" s="263"/>
      <c r="DSQ28" s="263"/>
      <c r="DSR28" s="263"/>
      <c r="DSS28" s="263"/>
      <c r="DST28" s="263"/>
      <c r="DSU28" s="263"/>
      <c r="DSV28" s="263"/>
      <c r="DSW28" s="263"/>
      <c r="DSX28" s="263"/>
      <c r="DSY28" s="263"/>
      <c r="DSZ28" s="263"/>
      <c r="DTA28" s="263"/>
      <c r="DTB28" s="263"/>
      <c r="DTC28" s="263"/>
      <c r="DTD28" s="263"/>
      <c r="DTE28" s="263"/>
      <c r="DTF28" s="263"/>
      <c r="DTG28" s="263"/>
      <c r="DTH28" s="263"/>
      <c r="DTI28" s="263"/>
      <c r="DTJ28" s="263"/>
      <c r="DTK28" s="263"/>
      <c r="DTL28" s="263"/>
      <c r="DTM28" s="263"/>
      <c r="DTN28" s="263"/>
      <c r="DTO28" s="263"/>
      <c r="DTP28" s="263"/>
      <c r="DTQ28" s="263"/>
      <c r="DTR28" s="263"/>
      <c r="DTS28" s="263"/>
      <c r="DTT28" s="263"/>
      <c r="DTU28" s="263"/>
      <c r="DTV28" s="263"/>
      <c r="DTW28" s="263"/>
      <c r="DTX28" s="263"/>
      <c r="DTY28" s="263"/>
      <c r="DTZ28" s="263"/>
      <c r="DUA28" s="263"/>
      <c r="DUB28" s="263"/>
      <c r="DUC28" s="263"/>
      <c r="DUD28" s="263"/>
      <c r="DUE28" s="263"/>
      <c r="DUF28" s="263"/>
      <c r="DUG28" s="263"/>
      <c r="DUH28" s="263"/>
      <c r="DUI28" s="263"/>
      <c r="DUJ28" s="263"/>
      <c r="DUK28" s="263"/>
      <c r="DUL28" s="263"/>
      <c r="DUM28" s="263"/>
      <c r="DUN28" s="263"/>
      <c r="DUO28" s="263"/>
      <c r="DUP28" s="263"/>
      <c r="DUQ28" s="263"/>
      <c r="DUR28" s="263"/>
      <c r="DUS28" s="263"/>
      <c r="DUT28" s="263"/>
      <c r="DUU28" s="263"/>
      <c r="DUV28" s="263"/>
      <c r="DUW28" s="263"/>
      <c r="DUX28" s="263"/>
      <c r="DUY28" s="263"/>
      <c r="DUZ28" s="263"/>
      <c r="DVA28" s="263"/>
      <c r="DVB28" s="263"/>
      <c r="DVC28" s="263"/>
      <c r="DVD28" s="263"/>
      <c r="DVE28" s="263"/>
      <c r="DVF28" s="263"/>
      <c r="DVG28" s="263"/>
      <c r="DVH28" s="263"/>
      <c r="DVI28" s="263"/>
      <c r="DVJ28" s="263"/>
      <c r="DVK28" s="263"/>
      <c r="DVL28" s="263"/>
      <c r="DVM28" s="263"/>
      <c r="DVN28" s="263"/>
      <c r="DVO28" s="263"/>
      <c r="DVP28" s="263"/>
      <c r="DVQ28" s="263"/>
      <c r="DVR28" s="263"/>
      <c r="DVS28" s="263"/>
      <c r="DVT28" s="263"/>
      <c r="DVU28" s="263"/>
      <c r="DVV28" s="263"/>
      <c r="DVW28" s="263"/>
      <c r="DVX28" s="263"/>
      <c r="DVY28" s="263"/>
      <c r="DVZ28" s="263"/>
      <c r="DWA28" s="263"/>
      <c r="DWB28" s="263"/>
      <c r="DWC28" s="263"/>
      <c r="DWD28" s="263"/>
      <c r="DWE28" s="263"/>
      <c r="DWF28" s="263"/>
      <c r="DWG28" s="263"/>
      <c r="DWH28" s="263"/>
      <c r="DWI28" s="263"/>
      <c r="DWJ28" s="263"/>
      <c r="DWK28" s="263"/>
      <c r="DWL28" s="263"/>
      <c r="DWM28" s="263"/>
      <c r="DWN28" s="263"/>
      <c r="DWO28" s="263"/>
      <c r="DWP28" s="263"/>
      <c r="DWQ28" s="263"/>
      <c r="DWR28" s="263"/>
      <c r="DWS28" s="263"/>
      <c r="DWT28" s="263"/>
      <c r="DWU28" s="263"/>
      <c r="DWV28" s="263"/>
      <c r="DWW28" s="263"/>
      <c r="DWX28" s="263"/>
      <c r="DWY28" s="263"/>
      <c r="DWZ28" s="263"/>
      <c r="DXA28" s="263"/>
      <c r="DXB28" s="263"/>
      <c r="DXC28" s="263"/>
      <c r="DXD28" s="263"/>
      <c r="DXE28" s="263"/>
      <c r="DXF28" s="263"/>
      <c r="DXG28" s="263"/>
      <c r="DXH28" s="263"/>
      <c r="DXI28" s="263"/>
      <c r="DXJ28" s="263"/>
      <c r="DXK28" s="263"/>
      <c r="DXL28" s="263"/>
      <c r="DXM28" s="263"/>
      <c r="DXN28" s="263"/>
      <c r="DXO28" s="263"/>
      <c r="DXP28" s="263"/>
      <c r="DXQ28" s="263"/>
      <c r="DXR28" s="263"/>
      <c r="DXS28" s="263"/>
      <c r="DXT28" s="263"/>
      <c r="DXU28" s="263"/>
      <c r="DXV28" s="263"/>
      <c r="DXW28" s="263"/>
      <c r="DXX28" s="263"/>
      <c r="DXY28" s="263"/>
      <c r="DXZ28" s="263"/>
      <c r="DYA28" s="263"/>
      <c r="DYB28" s="263"/>
      <c r="DYC28" s="263"/>
      <c r="DYD28" s="263"/>
      <c r="DYE28" s="263"/>
      <c r="DYF28" s="263"/>
      <c r="DYG28" s="263"/>
      <c r="DYH28" s="263"/>
      <c r="DYI28" s="263"/>
      <c r="DYJ28" s="263"/>
      <c r="DYK28" s="263"/>
      <c r="DYL28" s="263"/>
      <c r="DYM28" s="263"/>
      <c r="DYN28" s="263"/>
      <c r="DYO28" s="263"/>
      <c r="DYP28" s="263"/>
      <c r="DYQ28" s="263"/>
      <c r="DYR28" s="263"/>
      <c r="DYS28" s="263"/>
      <c r="DYT28" s="263"/>
      <c r="DYU28" s="263"/>
      <c r="DYV28" s="263"/>
      <c r="DYW28" s="263"/>
      <c r="DYX28" s="263"/>
      <c r="DYY28" s="263"/>
      <c r="DYZ28" s="263"/>
      <c r="DZA28" s="263"/>
      <c r="DZB28" s="263"/>
      <c r="DZC28" s="263"/>
      <c r="DZD28" s="263"/>
      <c r="DZE28" s="263"/>
      <c r="DZF28" s="263"/>
      <c r="DZG28" s="263"/>
      <c r="DZH28" s="263"/>
      <c r="DZI28" s="263"/>
      <c r="DZJ28" s="263"/>
      <c r="DZK28" s="263"/>
      <c r="DZL28" s="263"/>
      <c r="DZM28" s="263"/>
      <c r="DZN28" s="263"/>
      <c r="DZO28" s="263"/>
      <c r="DZP28" s="263"/>
      <c r="DZQ28" s="263"/>
      <c r="DZR28" s="263"/>
      <c r="DZS28" s="263"/>
      <c r="DZT28" s="263"/>
      <c r="DZU28" s="263"/>
      <c r="DZV28" s="263"/>
      <c r="DZW28" s="263"/>
      <c r="DZX28" s="263"/>
      <c r="DZY28" s="263"/>
      <c r="DZZ28" s="263"/>
      <c r="EAA28" s="263"/>
      <c r="EAB28" s="263"/>
      <c r="EAC28" s="263"/>
      <c r="EAD28" s="263"/>
      <c r="EAE28" s="263"/>
      <c r="EAF28" s="263"/>
      <c r="EAG28" s="263"/>
      <c r="EAH28" s="263"/>
      <c r="EAI28" s="263"/>
      <c r="EAJ28" s="263"/>
      <c r="EAK28" s="263"/>
      <c r="EAL28" s="263"/>
      <c r="EAM28" s="263"/>
      <c r="EAN28" s="263"/>
      <c r="EAO28" s="263"/>
      <c r="EAP28" s="263"/>
      <c r="EAQ28" s="263"/>
      <c r="EAR28" s="263"/>
      <c r="EAS28" s="263"/>
      <c r="EAT28" s="263"/>
      <c r="EAU28" s="263"/>
      <c r="EAV28" s="263"/>
      <c r="EAW28" s="263"/>
      <c r="EAX28" s="263"/>
      <c r="EAY28" s="263"/>
      <c r="EAZ28" s="263"/>
      <c r="EBA28" s="263"/>
      <c r="EBB28" s="263"/>
      <c r="EBC28" s="263"/>
      <c r="EBD28" s="263"/>
      <c r="EBE28" s="263"/>
      <c r="EBF28" s="263"/>
      <c r="EBG28" s="263"/>
      <c r="EBH28" s="263"/>
      <c r="EBI28" s="263"/>
      <c r="EBJ28" s="263"/>
      <c r="EBK28" s="263"/>
      <c r="EBL28" s="263"/>
      <c r="EBM28" s="263"/>
      <c r="EBN28" s="263"/>
      <c r="EBO28" s="263"/>
      <c r="EBP28" s="263"/>
      <c r="EBQ28" s="263"/>
      <c r="EBR28" s="263"/>
      <c r="EBS28" s="263"/>
      <c r="EBT28" s="263"/>
      <c r="EBU28" s="263"/>
      <c r="EBV28" s="263"/>
      <c r="EBW28" s="263"/>
      <c r="EBX28" s="263"/>
      <c r="EBY28" s="263"/>
      <c r="EBZ28" s="263"/>
      <c r="ECA28" s="263"/>
      <c r="ECB28" s="263"/>
      <c r="ECC28" s="263"/>
      <c r="ECD28" s="263"/>
      <c r="ECE28" s="263"/>
      <c r="ECF28" s="263"/>
      <c r="ECG28" s="263"/>
      <c r="ECH28" s="263"/>
      <c r="ECI28" s="263"/>
      <c r="ECJ28" s="263"/>
      <c r="ECK28" s="263"/>
      <c r="ECL28" s="263"/>
      <c r="ECM28" s="263"/>
      <c r="ECN28" s="263"/>
      <c r="ECO28" s="263"/>
      <c r="ECP28" s="263"/>
      <c r="ECQ28" s="263"/>
      <c r="ECR28" s="263"/>
      <c r="ECS28" s="263"/>
      <c r="ECT28" s="263"/>
      <c r="ECU28" s="263"/>
      <c r="ECV28" s="263"/>
      <c r="ECW28" s="263"/>
      <c r="ECX28" s="263"/>
      <c r="ECY28" s="263"/>
      <c r="ECZ28" s="263"/>
      <c r="EDA28" s="263"/>
      <c r="EDB28" s="263"/>
      <c r="EDC28" s="263"/>
      <c r="EDD28" s="263"/>
      <c r="EDE28" s="263"/>
      <c r="EDF28" s="263"/>
      <c r="EDG28" s="263"/>
      <c r="EDH28" s="263"/>
      <c r="EDI28" s="263"/>
      <c r="EDJ28" s="263"/>
      <c r="EDK28" s="263"/>
      <c r="EDL28" s="263"/>
      <c r="EDM28" s="263"/>
      <c r="EDN28" s="263"/>
      <c r="EDO28" s="263"/>
      <c r="EDP28" s="263"/>
      <c r="EDQ28" s="263"/>
      <c r="EDR28" s="263"/>
      <c r="EDS28" s="263"/>
      <c r="EDT28" s="263"/>
      <c r="EDU28" s="263"/>
      <c r="EDV28" s="263"/>
      <c r="EDW28" s="263"/>
      <c r="EDX28" s="263"/>
      <c r="EDY28" s="263"/>
      <c r="EDZ28" s="263"/>
      <c r="EEA28" s="263"/>
      <c r="EEB28" s="263"/>
      <c r="EEC28" s="263"/>
      <c r="EED28" s="263"/>
      <c r="EEE28" s="263"/>
      <c r="EEF28" s="263"/>
      <c r="EEG28" s="263"/>
      <c r="EEH28" s="263"/>
      <c r="EEI28" s="263"/>
      <c r="EEJ28" s="263"/>
      <c r="EEK28" s="263"/>
      <c r="EEL28" s="263"/>
      <c r="EEM28" s="263"/>
      <c r="EEN28" s="263"/>
      <c r="EEO28" s="263"/>
      <c r="EEP28" s="263"/>
      <c r="EEQ28" s="263"/>
      <c r="EER28" s="263"/>
      <c r="EES28" s="263"/>
      <c r="EET28" s="263"/>
      <c r="EEU28" s="263"/>
      <c r="EEV28" s="263"/>
      <c r="EEW28" s="263"/>
      <c r="EEX28" s="263"/>
      <c r="EEY28" s="263"/>
      <c r="EEZ28" s="263"/>
      <c r="EFA28" s="263"/>
      <c r="EFB28" s="263"/>
      <c r="EFC28" s="263"/>
      <c r="EFD28" s="263"/>
      <c r="EFE28" s="263"/>
      <c r="EFF28" s="263"/>
      <c r="EFG28" s="263"/>
      <c r="EFH28" s="263"/>
      <c r="EFI28" s="263"/>
      <c r="EFJ28" s="263"/>
      <c r="EFK28" s="263"/>
      <c r="EFL28" s="263"/>
      <c r="EFM28" s="263"/>
      <c r="EFN28" s="263"/>
      <c r="EFO28" s="263"/>
      <c r="EFP28" s="263"/>
      <c r="EFQ28" s="263"/>
      <c r="EFR28" s="263"/>
      <c r="EFS28" s="263"/>
      <c r="EFT28" s="263"/>
      <c r="EFU28" s="263"/>
      <c r="EFV28" s="263"/>
      <c r="EFW28" s="263"/>
      <c r="EFX28" s="263"/>
      <c r="EFY28" s="263"/>
      <c r="EFZ28" s="263"/>
      <c r="EGA28" s="263"/>
      <c r="EGB28" s="263"/>
      <c r="EGC28" s="263"/>
      <c r="EGD28" s="263"/>
      <c r="EGE28" s="263"/>
      <c r="EGF28" s="263"/>
      <c r="EGG28" s="263"/>
      <c r="EGH28" s="263"/>
      <c r="EGI28" s="263"/>
      <c r="EGJ28" s="263"/>
      <c r="EGK28" s="263"/>
      <c r="EGL28" s="263"/>
      <c r="EGM28" s="263"/>
      <c r="EGN28" s="263"/>
      <c r="EGO28" s="263"/>
      <c r="EGP28" s="263"/>
      <c r="EGQ28" s="263"/>
      <c r="EGR28" s="263"/>
      <c r="EGS28" s="263"/>
      <c r="EGT28" s="263"/>
      <c r="EGU28" s="263"/>
      <c r="EGV28" s="263"/>
      <c r="EGW28" s="263"/>
      <c r="EGX28" s="263"/>
      <c r="EGY28" s="263"/>
      <c r="EGZ28" s="263"/>
      <c r="EHA28" s="263"/>
      <c r="EHB28" s="263"/>
      <c r="EHC28" s="263"/>
      <c r="EHD28" s="263"/>
      <c r="EHE28" s="263"/>
      <c r="EHF28" s="263"/>
      <c r="EHG28" s="263"/>
      <c r="EHH28" s="263"/>
      <c r="EHI28" s="263"/>
      <c r="EHJ28" s="263"/>
      <c r="EHK28" s="263"/>
      <c r="EHL28" s="263"/>
      <c r="EHM28" s="263"/>
      <c r="EHN28" s="263"/>
      <c r="EHO28" s="263"/>
      <c r="EHP28" s="263"/>
      <c r="EHQ28" s="263"/>
      <c r="EHR28" s="263"/>
      <c r="EHS28" s="263"/>
      <c r="EHT28" s="263"/>
      <c r="EHU28" s="263"/>
      <c r="EHV28" s="263"/>
      <c r="EHW28" s="263"/>
      <c r="EHX28" s="263"/>
      <c r="EHY28" s="263"/>
      <c r="EHZ28" s="263"/>
      <c r="EIA28" s="263"/>
      <c r="EIB28" s="263"/>
      <c r="EIC28" s="263"/>
      <c r="EID28" s="263"/>
      <c r="EIE28" s="263"/>
      <c r="EIF28" s="263"/>
      <c r="EIG28" s="263"/>
      <c r="EIH28" s="263"/>
      <c r="EII28" s="263"/>
      <c r="EIJ28" s="263"/>
      <c r="EIK28" s="263"/>
      <c r="EIL28" s="263"/>
      <c r="EIM28" s="263"/>
      <c r="EIN28" s="263"/>
      <c r="EIO28" s="263"/>
      <c r="EIP28" s="263"/>
      <c r="EIQ28" s="263"/>
      <c r="EIR28" s="263"/>
      <c r="EIS28" s="263"/>
      <c r="EIT28" s="263"/>
      <c r="EIU28" s="263"/>
      <c r="EIV28" s="263"/>
      <c r="EIW28" s="263"/>
      <c r="EIX28" s="263"/>
      <c r="EIY28" s="263"/>
      <c r="EIZ28" s="263"/>
      <c r="EJA28" s="263"/>
      <c r="EJB28" s="263"/>
      <c r="EJC28" s="263"/>
      <c r="EJD28" s="263"/>
      <c r="EJE28" s="263"/>
      <c r="EJF28" s="263"/>
      <c r="EJG28" s="263"/>
      <c r="EJH28" s="263"/>
      <c r="EJI28" s="263"/>
      <c r="EJJ28" s="263"/>
      <c r="EJK28" s="263"/>
      <c r="EJL28" s="263"/>
      <c r="EJM28" s="263"/>
      <c r="EJN28" s="263"/>
      <c r="EJO28" s="263"/>
      <c r="EJP28" s="263"/>
      <c r="EJQ28" s="263"/>
      <c r="EJR28" s="263"/>
      <c r="EJS28" s="263"/>
      <c r="EJT28" s="263"/>
      <c r="EJU28" s="263"/>
      <c r="EJV28" s="263"/>
      <c r="EJW28" s="263"/>
      <c r="EJX28" s="263"/>
      <c r="EJY28" s="263"/>
      <c r="EJZ28" s="263"/>
      <c r="EKA28" s="263"/>
      <c r="EKB28" s="263"/>
      <c r="EKC28" s="263"/>
      <c r="EKD28" s="263"/>
      <c r="EKE28" s="263"/>
      <c r="EKF28" s="263"/>
      <c r="EKG28" s="263"/>
      <c r="EKH28" s="263"/>
      <c r="EKI28" s="263"/>
      <c r="EKJ28" s="263"/>
      <c r="EKK28" s="263"/>
      <c r="EKL28" s="263"/>
      <c r="EKM28" s="263"/>
      <c r="EKN28" s="263"/>
      <c r="EKO28" s="263"/>
      <c r="EKP28" s="263"/>
      <c r="EKQ28" s="263"/>
      <c r="EKR28" s="263"/>
      <c r="EKS28" s="263"/>
      <c r="EKT28" s="263"/>
      <c r="EKU28" s="263"/>
      <c r="EKV28" s="263"/>
      <c r="EKW28" s="263"/>
      <c r="EKX28" s="263"/>
      <c r="EKY28" s="263"/>
      <c r="EKZ28" s="263"/>
      <c r="ELA28" s="263"/>
      <c r="ELB28" s="263"/>
      <c r="ELC28" s="263"/>
      <c r="ELD28" s="263"/>
      <c r="ELE28" s="263"/>
      <c r="ELF28" s="263"/>
      <c r="ELG28" s="263"/>
      <c r="ELH28" s="263"/>
      <c r="ELI28" s="263"/>
      <c r="ELJ28" s="263"/>
      <c r="ELK28" s="263"/>
      <c r="ELL28" s="263"/>
      <c r="ELM28" s="263"/>
      <c r="ELN28" s="263"/>
      <c r="ELO28" s="263"/>
      <c r="ELP28" s="263"/>
      <c r="ELQ28" s="263"/>
      <c r="ELR28" s="263"/>
      <c r="ELS28" s="263"/>
      <c r="ELT28" s="263"/>
      <c r="ELU28" s="263"/>
      <c r="ELV28" s="263"/>
      <c r="ELW28" s="263"/>
      <c r="ELX28" s="263"/>
      <c r="ELY28" s="263"/>
      <c r="ELZ28" s="263"/>
      <c r="EMA28" s="263"/>
      <c r="EMB28" s="263"/>
      <c r="EMC28" s="263"/>
      <c r="EMD28" s="263"/>
      <c r="EME28" s="263"/>
      <c r="EMF28" s="263"/>
      <c r="EMG28" s="263"/>
      <c r="EMH28" s="263"/>
      <c r="EMI28" s="263"/>
      <c r="EMJ28" s="263"/>
      <c r="EMK28" s="263"/>
      <c r="EML28" s="263"/>
      <c r="EMM28" s="263"/>
      <c r="EMN28" s="263"/>
      <c r="EMO28" s="263"/>
      <c r="EMP28" s="263"/>
      <c r="EMQ28" s="263"/>
      <c r="EMR28" s="263"/>
      <c r="EMS28" s="263"/>
      <c r="EMT28" s="263"/>
      <c r="EMU28" s="263"/>
      <c r="EMV28" s="263"/>
      <c r="EMW28" s="263"/>
      <c r="EMX28" s="263"/>
      <c r="EMY28" s="263"/>
      <c r="EMZ28" s="263"/>
      <c r="ENA28" s="263"/>
      <c r="ENB28" s="263"/>
      <c r="ENC28" s="263"/>
      <c r="END28" s="263"/>
      <c r="ENE28" s="263"/>
      <c r="ENF28" s="263"/>
      <c r="ENG28" s="263"/>
      <c r="ENH28" s="263"/>
      <c r="ENI28" s="263"/>
      <c r="ENJ28" s="263"/>
      <c r="ENK28" s="263"/>
      <c r="ENL28" s="263"/>
      <c r="ENM28" s="263"/>
      <c r="ENN28" s="263"/>
      <c r="ENO28" s="263"/>
      <c r="ENP28" s="263"/>
      <c r="ENQ28" s="263"/>
      <c r="ENR28" s="263"/>
      <c r="ENS28" s="263"/>
      <c r="ENT28" s="263"/>
      <c r="ENU28" s="263"/>
      <c r="ENV28" s="263"/>
      <c r="ENW28" s="263"/>
      <c r="ENX28" s="263"/>
      <c r="ENY28" s="263"/>
      <c r="ENZ28" s="263"/>
      <c r="EOA28" s="263"/>
      <c r="EOB28" s="263"/>
      <c r="EOC28" s="263"/>
      <c r="EOD28" s="263"/>
      <c r="EOE28" s="263"/>
      <c r="EOF28" s="263"/>
      <c r="EOG28" s="263"/>
      <c r="EOH28" s="263"/>
      <c r="EOI28" s="263"/>
      <c r="EOJ28" s="263"/>
      <c r="EOK28" s="263"/>
      <c r="EOL28" s="263"/>
      <c r="EOM28" s="263"/>
      <c r="EON28" s="263"/>
      <c r="EOO28" s="263"/>
      <c r="EOP28" s="263"/>
      <c r="EOQ28" s="263"/>
      <c r="EOR28" s="263"/>
      <c r="EOS28" s="263"/>
      <c r="EOT28" s="263"/>
      <c r="EOU28" s="263"/>
      <c r="EOV28" s="263"/>
      <c r="EOW28" s="263"/>
      <c r="EOX28" s="263"/>
      <c r="EOY28" s="263"/>
      <c r="EOZ28" s="263"/>
      <c r="EPA28" s="263"/>
      <c r="EPB28" s="263"/>
      <c r="EPC28" s="263"/>
      <c r="EPD28" s="263"/>
      <c r="EPE28" s="263"/>
      <c r="EPF28" s="263"/>
      <c r="EPG28" s="263"/>
      <c r="EPH28" s="263"/>
      <c r="EPI28" s="263"/>
      <c r="EPJ28" s="263"/>
      <c r="EPK28" s="263"/>
      <c r="EPL28" s="263"/>
      <c r="EPM28" s="263"/>
      <c r="EPN28" s="263"/>
      <c r="EPO28" s="263"/>
      <c r="EPP28" s="263"/>
      <c r="EPQ28" s="263"/>
      <c r="EPR28" s="263"/>
      <c r="EPS28" s="263"/>
      <c r="EPT28" s="263"/>
      <c r="EPU28" s="263"/>
      <c r="EPV28" s="263"/>
      <c r="EPW28" s="263"/>
      <c r="EPX28" s="263"/>
      <c r="EPY28" s="263"/>
      <c r="EPZ28" s="263"/>
      <c r="EQA28" s="263"/>
      <c r="EQB28" s="263"/>
      <c r="EQC28" s="263"/>
      <c r="EQD28" s="263"/>
      <c r="EQE28" s="263"/>
      <c r="EQF28" s="263"/>
      <c r="EQG28" s="263"/>
      <c r="EQH28" s="263"/>
      <c r="EQI28" s="263"/>
      <c r="EQJ28" s="263"/>
      <c r="EQK28" s="263"/>
      <c r="EQL28" s="263"/>
      <c r="EQM28" s="263"/>
      <c r="EQN28" s="263"/>
      <c r="EQO28" s="263"/>
      <c r="EQP28" s="263"/>
      <c r="EQQ28" s="263"/>
      <c r="EQR28" s="263"/>
      <c r="EQS28" s="263"/>
      <c r="EQT28" s="263"/>
      <c r="EQU28" s="263"/>
      <c r="EQV28" s="263"/>
      <c r="EQW28" s="263"/>
      <c r="EQX28" s="263"/>
      <c r="EQY28" s="263"/>
      <c r="EQZ28" s="263"/>
      <c r="ERA28" s="263"/>
      <c r="ERB28" s="263"/>
      <c r="ERC28" s="263"/>
      <c r="ERD28" s="263"/>
      <c r="ERE28" s="263"/>
      <c r="ERF28" s="263"/>
      <c r="ERG28" s="263"/>
      <c r="ERH28" s="263"/>
      <c r="ERI28" s="263"/>
      <c r="ERJ28" s="263"/>
      <c r="ERK28" s="263"/>
      <c r="ERL28" s="263"/>
      <c r="ERM28" s="263"/>
      <c r="ERN28" s="263"/>
      <c r="ERO28" s="263"/>
      <c r="ERP28" s="263"/>
      <c r="ERQ28" s="263"/>
      <c r="ERR28" s="263"/>
      <c r="ERS28" s="263"/>
      <c r="ERT28" s="263"/>
      <c r="ERU28" s="263"/>
      <c r="ERV28" s="263"/>
      <c r="ERW28" s="263"/>
      <c r="ERX28" s="263"/>
      <c r="ERY28" s="263"/>
      <c r="ERZ28" s="263"/>
      <c r="ESA28" s="263"/>
      <c r="ESB28" s="263"/>
      <c r="ESC28" s="263"/>
      <c r="ESD28" s="263"/>
      <c r="ESE28" s="263"/>
      <c r="ESF28" s="263"/>
      <c r="ESG28" s="263"/>
      <c r="ESH28" s="263"/>
      <c r="ESI28" s="263"/>
      <c r="ESJ28" s="263"/>
      <c r="ESK28" s="263"/>
      <c r="ESL28" s="263"/>
      <c r="ESM28" s="263"/>
      <c r="ESN28" s="263"/>
      <c r="ESO28" s="263"/>
      <c r="ESP28" s="263"/>
      <c r="ESQ28" s="263"/>
      <c r="ESR28" s="263"/>
      <c r="ESS28" s="263"/>
      <c r="EST28" s="263"/>
      <c r="ESU28" s="263"/>
      <c r="ESV28" s="263"/>
      <c r="ESW28" s="263"/>
      <c r="ESX28" s="263"/>
      <c r="ESY28" s="263"/>
      <c r="ESZ28" s="263"/>
      <c r="ETA28" s="263"/>
      <c r="ETB28" s="263"/>
      <c r="ETC28" s="263"/>
      <c r="ETD28" s="263"/>
      <c r="ETE28" s="263"/>
      <c r="ETF28" s="263"/>
      <c r="ETG28" s="263"/>
      <c r="ETH28" s="263"/>
      <c r="ETI28" s="263"/>
      <c r="ETJ28" s="263"/>
      <c r="ETK28" s="263"/>
      <c r="ETL28" s="263"/>
      <c r="ETM28" s="263"/>
      <c r="ETN28" s="263"/>
      <c r="ETO28" s="263"/>
      <c r="ETP28" s="263"/>
      <c r="ETQ28" s="263"/>
      <c r="ETR28" s="263"/>
      <c r="ETS28" s="263"/>
      <c r="ETT28" s="263"/>
      <c r="ETU28" s="263"/>
      <c r="ETV28" s="263"/>
      <c r="ETW28" s="263"/>
      <c r="ETX28" s="263"/>
      <c r="ETY28" s="263"/>
      <c r="ETZ28" s="263"/>
      <c r="EUA28" s="263"/>
      <c r="EUB28" s="263"/>
      <c r="EUC28" s="263"/>
      <c r="EUD28" s="263"/>
      <c r="EUE28" s="263"/>
      <c r="EUF28" s="263"/>
      <c r="EUG28" s="263"/>
      <c r="EUH28" s="263"/>
      <c r="EUI28" s="263"/>
      <c r="EUJ28" s="263"/>
      <c r="EUK28" s="263"/>
      <c r="EUL28" s="263"/>
      <c r="EUM28" s="263"/>
      <c r="EUN28" s="263"/>
      <c r="EUO28" s="263"/>
      <c r="EUP28" s="263"/>
      <c r="EUQ28" s="263"/>
      <c r="EUR28" s="263"/>
      <c r="EUS28" s="263"/>
      <c r="EUT28" s="263"/>
      <c r="EUU28" s="263"/>
      <c r="EUV28" s="263"/>
      <c r="EUW28" s="263"/>
      <c r="EUX28" s="263"/>
      <c r="EUY28" s="263"/>
      <c r="EUZ28" s="263"/>
      <c r="EVA28" s="263"/>
      <c r="EVB28" s="263"/>
      <c r="EVC28" s="263"/>
      <c r="EVD28" s="263"/>
      <c r="EVE28" s="263"/>
      <c r="EVF28" s="263"/>
      <c r="EVG28" s="263"/>
      <c r="EVH28" s="263"/>
      <c r="EVI28" s="263"/>
      <c r="EVJ28" s="263"/>
      <c r="EVK28" s="263"/>
      <c r="EVL28" s="263"/>
      <c r="EVM28" s="263"/>
      <c r="EVN28" s="263"/>
      <c r="EVO28" s="263"/>
      <c r="EVP28" s="263"/>
      <c r="EVQ28" s="263"/>
      <c r="EVR28" s="263"/>
      <c r="EVS28" s="263"/>
      <c r="EVT28" s="263"/>
      <c r="EVU28" s="263"/>
      <c r="EVV28" s="263"/>
      <c r="EVW28" s="263"/>
      <c r="EVX28" s="263"/>
      <c r="EVY28" s="263"/>
      <c r="EVZ28" s="263"/>
      <c r="EWA28" s="263"/>
      <c r="EWB28" s="263"/>
      <c r="EWC28" s="263"/>
      <c r="EWD28" s="263"/>
      <c r="EWE28" s="263"/>
      <c r="EWF28" s="263"/>
      <c r="EWG28" s="263"/>
      <c r="EWH28" s="263"/>
      <c r="EWI28" s="263"/>
      <c r="EWJ28" s="263"/>
      <c r="EWK28" s="263"/>
      <c r="EWL28" s="263"/>
      <c r="EWM28" s="263"/>
      <c r="EWN28" s="263"/>
      <c r="EWO28" s="263"/>
      <c r="EWP28" s="263"/>
      <c r="EWQ28" s="263"/>
      <c r="EWR28" s="263"/>
      <c r="EWS28" s="263"/>
      <c r="EWT28" s="263"/>
      <c r="EWU28" s="263"/>
      <c r="EWV28" s="263"/>
      <c r="EWW28" s="263"/>
      <c r="EWX28" s="263"/>
      <c r="EWY28" s="263"/>
      <c r="EWZ28" s="263"/>
      <c r="EXA28" s="263"/>
      <c r="EXB28" s="263"/>
      <c r="EXC28" s="263"/>
      <c r="EXD28" s="263"/>
      <c r="EXE28" s="263"/>
      <c r="EXF28" s="263"/>
      <c r="EXG28" s="263"/>
      <c r="EXH28" s="263"/>
      <c r="EXI28" s="263"/>
      <c r="EXJ28" s="263"/>
      <c r="EXK28" s="263"/>
      <c r="EXL28" s="263"/>
      <c r="EXM28" s="263"/>
      <c r="EXN28" s="263"/>
      <c r="EXO28" s="263"/>
      <c r="EXP28" s="263"/>
      <c r="EXQ28" s="263"/>
      <c r="EXR28" s="263"/>
      <c r="EXS28" s="263"/>
      <c r="EXT28" s="263"/>
      <c r="EXU28" s="263"/>
      <c r="EXV28" s="263"/>
      <c r="EXW28" s="263"/>
      <c r="EXX28" s="263"/>
      <c r="EXY28" s="263"/>
      <c r="EXZ28" s="263"/>
      <c r="EYA28" s="263"/>
      <c r="EYB28" s="263"/>
      <c r="EYC28" s="263"/>
      <c r="EYD28" s="263"/>
      <c r="EYE28" s="263"/>
      <c r="EYF28" s="263"/>
      <c r="EYG28" s="263"/>
      <c r="EYH28" s="263"/>
      <c r="EYI28" s="263"/>
      <c r="EYJ28" s="263"/>
      <c r="EYK28" s="263"/>
      <c r="EYL28" s="263"/>
      <c r="EYM28" s="263"/>
      <c r="EYN28" s="263"/>
      <c r="EYO28" s="263"/>
      <c r="EYP28" s="263"/>
      <c r="EYQ28" s="263"/>
      <c r="EYR28" s="263"/>
      <c r="EYS28" s="263"/>
      <c r="EYT28" s="263"/>
      <c r="EYU28" s="263"/>
      <c r="EYV28" s="263"/>
      <c r="EYW28" s="263"/>
      <c r="EYX28" s="263"/>
      <c r="EYY28" s="263"/>
      <c r="EYZ28" s="263"/>
      <c r="EZA28" s="263"/>
      <c r="EZB28" s="263"/>
      <c r="EZC28" s="263"/>
      <c r="EZD28" s="263"/>
      <c r="EZE28" s="263"/>
      <c r="EZF28" s="263"/>
      <c r="EZG28" s="263"/>
      <c r="EZH28" s="263"/>
      <c r="EZI28" s="263"/>
      <c r="EZJ28" s="263"/>
      <c r="EZK28" s="263"/>
      <c r="EZL28" s="263"/>
      <c r="EZM28" s="263"/>
      <c r="EZN28" s="263"/>
      <c r="EZO28" s="263"/>
      <c r="EZP28" s="263"/>
      <c r="EZQ28" s="263"/>
      <c r="EZR28" s="263"/>
      <c r="EZS28" s="263"/>
      <c r="EZT28" s="263"/>
      <c r="EZU28" s="263"/>
      <c r="EZV28" s="263"/>
      <c r="EZW28" s="263"/>
      <c r="EZX28" s="263"/>
      <c r="EZY28" s="263"/>
      <c r="EZZ28" s="263"/>
      <c r="FAA28" s="263"/>
      <c r="FAB28" s="263"/>
      <c r="FAC28" s="263"/>
      <c r="FAD28" s="263"/>
      <c r="FAE28" s="263"/>
      <c r="FAF28" s="263"/>
      <c r="FAG28" s="263"/>
      <c r="FAH28" s="263"/>
      <c r="FAI28" s="263"/>
      <c r="FAJ28" s="263"/>
      <c r="FAK28" s="263"/>
      <c r="FAL28" s="263"/>
      <c r="FAM28" s="263"/>
      <c r="FAN28" s="263"/>
      <c r="FAO28" s="263"/>
      <c r="FAP28" s="263"/>
      <c r="FAQ28" s="263"/>
      <c r="FAR28" s="263"/>
      <c r="FAS28" s="263"/>
      <c r="FAT28" s="263"/>
      <c r="FAU28" s="263"/>
      <c r="FAV28" s="263"/>
      <c r="FAW28" s="263"/>
      <c r="FAX28" s="263"/>
      <c r="FAY28" s="263"/>
      <c r="FAZ28" s="263"/>
      <c r="FBA28" s="263"/>
      <c r="FBB28" s="263"/>
      <c r="FBC28" s="263"/>
      <c r="FBD28" s="263"/>
      <c r="FBE28" s="263"/>
      <c r="FBF28" s="263"/>
      <c r="FBG28" s="263"/>
      <c r="FBH28" s="263"/>
      <c r="FBI28" s="263"/>
      <c r="FBJ28" s="263"/>
      <c r="FBK28" s="263"/>
      <c r="FBL28" s="263"/>
      <c r="FBM28" s="263"/>
      <c r="FBN28" s="263"/>
      <c r="FBO28" s="263"/>
      <c r="FBP28" s="263"/>
      <c r="FBQ28" s="263"/>
      <c r="FBR28" s="263"/>
      <c r="FBS28" s="263"/>
      <c r="FBT28" s="263"/>
      <c r="FBU28" s="263"/>
      <c r="FBV28" s="263"/>
      <c r="FBW28" s="263"/>
      <c r="FBX28" s="263"/>
      <c r="FBY28" s="263"/>
      <c r="FBZ28" s="263"/>
      <c r="FCA28" s="263"/>
      <c r="FCB28" s="263"/>
      <c r="FCC28" s="263"/>
      <c r="FCD28" s="263"/>
      <c r="FCE28" s="263"/>
      <c r="FCF28" s="263"/>
      <c r="FCG28" s="263"/>
      <c r="FCH28" s="263"/>
      <c r="FCI28" s="263"/>
      <c r="FCJ28" s="263"/>
      <c r="FCK28" s="263"/>
      <c r="FCL28" s="263"/>
      <c r="FCM28" s="263"/>
      <c r="FCN28" s="263"/>
      <c r="FCO28" s="263"/>
      <c r="FCP28" s="263"/>
      <c r="FCQ28" s="263"/>
      <c r="FCR28" s="263"/>
      <c r="FCS28" s="263"/>
      <c r="FCT28" s="263"/>
      <c r="FCU28" s="263"/>
      <c r="FCV28" s="263"/>
      <c r="FCW28" s="263"/>
      <c r="FCX28" s="263"/>
      <c r="FCY28" s="263"/>
      <c r="FCZ28" s="263"/>
      <c r="FDA28" s="263"/>
      <c r="FDB28" s="263"/>
      <c r="FDC28" s="263"/>
      <c r="FDD28" s="263"/>
      <c r="FDE28" s="263"/>
      <c r="FDF28" s="263"/>
      <c r="FDG28" s="263"/>
      <c r="FDH28" s="263"/>
      <c r="FDI28" s="263"/>
      <c r="FDJ28" s="263"/>
      <c r="FDK28" s="263"/>
      <c r="FDL28" s="263"/>
      <c r="FDM28" s="263"/>
      <c r="FDN28" s="263"/>
      <c r="FDO28" s="263"/>
      <c r="FDP28" s="263"/>
      <c r="FDQ28" s="263"/>
      <c r="FDR28" s="263"/>
      <c r="FDS28" s="263"/>
      <c r="FDT28" s="263"/>
      <c r="FDU28" s="263"/>
      <c r="FDV28" s="263"/>
      <c r="FDW28" s="263"/>
      <c r="FDX28" s="263"/>
      <c r="FDY28" s="263"/>
      <c r="FDZ28" s="263"/>
      <c r="FEA28" s="263"/>
      <c r="FEB28" s="263"/>
      <c r="FEC28" s="263"/>
      <c r="FED28" s="263"/>
      <c r="FEE28" s="263"/>
      <c r="FEF28" s="263"/>
      <c r="FEG28" s="263"/>
      <c r="FEH28" s="263"/>
      <c r="FEI28" s="263"/>
      <c r="FEJ28" s="263"/>
      <c r="FEK28" s="263"/>
      <c r="FEL28" s="263"/>
      <c r="FEM28" s="263"/>
      <c r="FEN28" s="263"/>
      <c r="FEO28" s="263"/>
      <c r="FEP28" s="263"/>
      <c r="FEQ28" s="263"/>
      <c r="FER28" s="263"/>
      <c r="FES28" s="263"/>
      <c r="FET28" s="263"/>
      <c r="FEU28" s="263"/>
      <c r="FEV28" s="263"/>
      <c r="FEW28" s="263"/>
      <c r="FEX28" s="263"/>
      <c r="FEY28" s="263"/>
      <c r="FEZ28" s="263"/>
      <c r="FFA28" s="263"/>
      <c r="FFB28" s="263"/>
      <c r="FFC28" s="263"/>
      <c r="FFD28" s="263"/>
      <c r="FFE28" s="263"/>
      <c r="FFF28" s="263"/>
      <c r="FFG28" s="263"/>
      <c r="FFH28" s="263"/>
      <c r="FFI28" s="263"/>
      <c r="FFJ28" s="263"/>
      <c r="FFK28" s="263"/>
      <c r="FFL28" s="263"/>
      <c r="FFM28" s="263"/>
      <c r="FFN28" s="263"/>
      <c r="FFO28" s="263"/>
      <c r="FFP28" s="263"/>
      <c r="FFQ28" s="263"/>
      <c r="FFR28" s="263"/>
      <c r="FFS28" s="263"/>
      <c r="FFT28" s="263"/>
      <c r="FFU28" s="263"/>
      <c r="FFV28" s="263"/>
      <c r="FFW28" s="263"/>
      <c r="FFX28" s="263"/>
      <c r="FFY28" s="263"/>
      <c r="FFZ28" s="263"/>
      <c r="FGA28" s="263"/>
      <c r="FGB28" s="263"/>
      <c r="FGC28" s="263"/>
      <c r="FGD28" s="263"/>
      <c r="FGE28" s="263"/>
      <c r="FGF28" s="263"/>
      <c r="FGG28" s="263"/>
      <c r="FGH28" s="263"/>
      <c r="FGI28" s="263"/>
      <c r="FGJ28" s="263"/>
      <c r="FGK28" s="263"/>
      <c r="FGL28" s="263"/>
      <c r="FGM28" s="263"/>
      <c r="FGN28" s="263"/>
      <c r="FGO28" s="263"/>
      <c r="FGP28" s="263"/>
      <c r="FGQ28" s="263"/>
      <c r="FGR28" s="263"/>
      <c r="FGS28" s="263"/>
      <c r="FGT28" s="263"/>
      <c r="FGU28" s="263"/>
      <c r="FGV28" s="263"/>
      <c r="FGW28" s="263"/>
      <c r="FGX28" s="263"/>
      <c r="FGY28" s="263"/>
      <c r="FGZ28" s="263"/>
      <c r="FHA28" s="263"/>
      <c r="FHB28" s="263"/>
      <c r="FHC28" s="263"/>
      <c r="FHD28" s="263"/>
      <c r="FHE28" s="263"/>
      <c r="FHF28" s="263"/>
      <c r="FHG28" s="263"/>
      <c r="FHH28" s="263"/>
      <c r="FHI28" s="263"/>
      <c r="FHJ28" s="263"/>
      <c r="FHK28" s="263"/>
      <c r="FHL28" s="263"/>
      <c r="FHM28" s="263"/>
      <c r="FHN28" s="263"/>
      <c r="FHO28" s="263"/>
      <c r="FHP28" s="263"/>
      <c r="FHQ28" s="263"/>
      <c r="FHR28" s="263"/>
      <c r="FHS28" s="263"/>
      <c r="FHT28" s="263"/>
      <c r="FHU28" s="263"/>
      <c r="FHV28" s="263"/>
      <c r="FHW28" s="263"/>
      <c r="FHX28" s="263"/>
      <c r="FHY28" s="263"/>
      <c r="FHZ28" s="263"/>
      <c r="FIA28" s="263"/>
      <c r="FIB28" s="263"/>
      <c r="FIC28" s="263"/>
      <c r="FID28" s="263"/>
      <c r="FIE28" s="263"/>
      <c r="FIF28" s="263"/>
      <c r="FIG28" s="263"/>
      <c r="FIH28" s="263"/>
      <c r="FII28" s="263"/>
      <c r="FIJ28" s="263"/>
      <c r="FIK28" s="263"/>
      <c r="FIL28" s="263"/>
      <c r="FIM28" s="263"/>
      <c r="FIN28" s="263"/>
      <c r="FIO28" s="263"/>
      <c r="FIP28" s="263"/>
      <c r="FIQ28" s="263"/>
      <c r="FIR28" s="263"/>
      <c r="FIS28" s="263"/>
      <c r="FIT28" s="263"/>
      <c r="FIU28" s="263"/>
      <c r="FIV28" s="263"/>
      <c r="FIW28" s="263"/>
      <c r="FIX28" s="263"/>
      <c r="FIY28" s="263"/>
      <c r="FIZ28" s="263"/>
      <c r="FJA28" s="263"/>
      <c r="FJB28" s="263"/>
      <c r="FJC28" s="263"/>
      <c r="FJD28" s="263"/>
      <c r="FJE28" s="263"/>
      <c r="FJF28" s="263"/>
      <c r="FJG28" s="263"/>
      <c r="FJH28" s="263"/>
      <c r="FJI28" s="263"/>
      <c r="FJJ28" s="263"/>
      <c r="FJK28" s="263"/>
      <c r="FJL28" s="263"/>
      <c r="FJM28" s="263"/>
      <c r="FJN28" s="263"/>
      <c r="FJO28" s="263"/>
      <c r="FJP28" s="263"/>
      <c r="FJQ28" s="263"/>
      <c r="FJR28" s="263"/>
      <c r="FJS28" s="263"/>
      <c r="FJT28" s="263"/>
      <c r="FJU28" s="263"/>
      <c r="FJV28" s="263"/>
      <c r="FJW28" s="263"/>
      <c r="FJX28" s="263"/>
      <c r="FJY28" s="263"/>
      <c r="FJZ28" s="263"/>
      <c r="FKA28" s="263"/>
      <c r="FKB28" s="263"/>
      <c r="FKC28" s="263"/>
      <c r="FKD28" s="263"/>
      <c r="FKE28" s="263"/>
      <c r="FKF28" s="263"/>
      <c r="FKG28" s="263"/>
      <c r="FKH28" s="263"/>
      <c r="FKI28" s="263"/>
      <c r="FKJ28" s="263"/>
      <c r="FKK28" s="263"/>
      <c r="FKL28" s="263"/>
      <c r="FKM28" s="263"/>
      <c r="FKN28" s="263"/>
      <c r="FKO28" s="263"/>
      <c r="FKP28" s="263"/>
      <c r="FKQ28" s="263"/>
      <c r="FKR28" s="263"/>
      <c r="FKS28" s="263"/>
      <c r="FKT28" s="263"/>
      <c r="FKU28" s="263"/>
      <c r="FKV28" s="263"/>
      <c r="FKW28" s="263"/>
      <c r="FKX28" s="263"/>
      <c r="FKY28" s="263"/>
      <c r="FKZ28" s="263"/>
      <c r="FLA28" s="263"/>
      <c r="FLB28" s="263"/>
      <c r="FLC28" s="263"/>
      <c r="FLD28" s="263"/>
      <c r="FLE28" s="263"/>
      <c r="FLF28" s="263"/>
      <c r="FLG28" s="263"/>
      <c r="FLH28" s="263"/>
      <c r="FLI28" s="263"/>
      <c r="FLJ28" s="263"/>
      <c r="FLK28" s="263"/>
      <c r="FLL28" s="263"/>
      <c r="FLM28" s="263"/>
      <c r="FLN28" s="263"/>
      <c r="FLO28" s="263"/>
      <c r="FLP28" s="263"/>
      <c r="FLQ28" s="263"/>
      <c r="FLR28" s="263"/>
      <c r="FLS28" s="263"/>
      <c r="FLT28" s="263"/>
      <c r="FLU28" s="263"/>
      <c r="FLV28" s="263"/>
      <c r="FLW28" s="263"/>
      <c r="FLX28" s="263"/>
      <c r="FLY28" s="263"/>
      <c r="FLZ28" s="263"/>
      <c r="FMA28" s="263"/>
      <c r="FMB28" s="263"/>
      <c r="FMC28" s="263"/>
      <c r="FMD28" s="263"/>
      <c r="FME28" s="263"/>
      <c r="FMF28" s="263"/>
      <c r="FMG28" s="263"/>
      <c r="FMH28" s="263"/>
      <c r="FMI28" s="263"/>
      <c r="FMJ28" s="263"/>
      <c r="FMK28" s="263"/>
      <c r="FML28" s="263"/>
      <c r="FMM28" s="263"/>
      <c r="FMN28" s="263"/>
      <c r="FMO28" s="263"/>
      <c r="FMP28" s="263"/>
      <c r="FMQ28" s="263"/>
      <c r="FMR28" s="263"/>
      <c r="FMS28" s="263"/>
      <c r="FMT28" s="263"/>
      <c r="FMU28" s="263"/>
      <c r="FMV28" s="263"/>
      <c r="FMW28" s="263"/>
      <c r="FMX28" s="263"/>
      <c r="FMY28" s="263"/>
      <c r="FMZ28" s="263"/>
      <c r="FNA28" s="263"/>
      <c r="FNB28" s="263"/>
      <c r="FNC28" s="263"/>
      <c r="FND28" s="263"/>
      <c r="FNE28" s="263"/>
      <c r="FNF28" s="263"/>
      <c r="FNG28" s="263"/>
      <c r="FNH28" s="263"/>
      <c r="FNI28" s="263"/>
      <c r="FNJ28" s="263"/>
      <c r="FNK28" s="263"/>
      <c r="FNL28" s="263"/>
      <c r="FNM28" s="263"/>
      <c r="FNN28" s="263"/>
      <c r="FNO28" s="263"/>
      <c r="FNP28" s="263"/>
      <c r="FNQ28" s="263"/>
      <c r="FNR28" s="263"/>
      <c r="FNS28" s="263"/>
      <c r="FNT28" s="263"/>
      <c r="FNU28" s="263"/>
      <c r="FNV28" s="263"/>
      <c r="FNW28" s="263"/>
      <c r="FNX28" s="263"/>
      <c r="FNY28" s="263"/>
      <c r="FNZ28" s="263"/>
      <c r="FOA28" s="263"/>
      <c r="FOB28" s="263"/>
      <c r="FOC28" s="263"/>
      <c r="FOD28" s="263"/>
      <c r="FOE28" s="263"/>
      <c r="FOF28" s="263"/>
      <c r="FOG28" s="263"/>
      <c r="FOH28" s="263"/>
      <c r="FOI28" s="263"/>
      <c r="FOJ28" s="263"/>
      <c r="FOK28" s="263"/>
      <c r="FOL28" s="263"/>
      <c r="FOM28" s="263"/>
      <c r="FON28" s="263"/>
      <c r="FOO28" s="263"/>
      <c r="FOP28" s="263"/>
      <c r="FOQ28" s="263"/>
      <c r="FOR28" s="263"/>
      <c r="FOS28" s="263"/>
      <c r="FOT28" s="263"/>
      <c r="FOU28" s="263"/>
      <c r="FOV28" s="263"/>
      <c r="FOW28" s="263"/>
      <c r="FOX28" s="263"/>
      <c r="FOY28" s="263"/>
      <c r="FOZ28" s="263"/>
      <c r="FPA28" s="263"/>
      <c r="FPB28" s="263"/>
      <c r="FPC28" s="263"/>
      <c r="FPD28" s="263"/>
      <c r="FPE28" s="263"/>
      <c r="FPF28" s="263"/>
      <c r="FPG28" s="263"/>
      <c r="FPH28" s="263"/>
      <c r="FPI28" s="263"/>
      <c r="FPJ28" s="263"/>
      <c r="FPK28" s="263"/>
      <c r="FPL28" s="263"/>
      <c r="FPM28" s="263"/>
      <c r="FPN28" s="263"/>
      <c r="FPO28" s="263"/>
      <c r="FPP28" s="263"/>
      <c r="FPQ28" s="263"/>
      <c r="FPR28" s="263"/>
      <c r="FPS28" s="263"/>
      <c r="FPT28" s="263"/>
      <c r="FPU28" s="263"/>
      <c r="FPV28" s="263"/>
      <c r="FPW28" s="263"/>
      <c r="FPX28" s="263"/>
      <c r="FPY28" s="263"/>
      <c r="FPZ28" s="263"/>
      <c r="FQA28" s="263"/>
      <c r="FQB28" s="263"/>
      <c r="FQC28" s="263"/>
      <c r="FQD28" s="263"/>
      <c r="FQE28" s="263"/>
      <c r="FQF28" s="263"/>
      <c r="FQG28" s="263"/>
      <c r="FQH28" s="263"/>
      <c r="FQI28" s="263"/>
      <c r="FQJ28" s="263"/>
      <c r="FQK28" s="263"/>
      <c r="FQL28" s="263"/>
      <c r="FQM28" s="263"/>
      <c r="FQN28" s="263"/>
      <c r="FQO28" s="263"/>
      <c r="FQP28" s="263"/>
      <c r="FQQ28" s="263"/>
      <c r="FQR28" s="263"/>
      <c r="FQS28" s="263"/>
      <c r="FQT28" s="263"/>
      <c r="FQU28" s="263"/>
      <c r="FQV28" s="263"/>
      <c r="FQW28" s="263"/>
      <c r="FQX28" s="263"/>
      <c r="FQY28" s="263"/>
      <c r="FQZ28" s="263"/>
      <c r="FRA28" s="263"/>
      <c r="FRB28" s="263"/>
      <c r="FRC28" s="263"/>
      <c r="FRD28" s="263"/>
      <c r="FRE28" s="263"/>
      <c r="FRF28" s="263"/>
      <c r="FRG28" s="263"/>
      <c r="FRH28" s="263"/>
      <c r="FRI28" s="263"/>
      <c r="FRJ28" s="263"/>
      <c r="FRK28" s="263"/>
      <c r="FRL28" s="263"/>
      <c r="FRM28" s="263"/>
      <c r="FRN28" s="263"/>
      <c r="FRO28" s="263"/>
      <c r="FRP28" s="263"/>
      <c r="FRQ28" s="263"/>
      <c r="FRR28" s="263"/>
      <c r="FRS28" s="263"/>
      <c r="FRT28" s="263"/>
      <c r="FRU28" s="263"/>
      <c r="FRV28" s="263"/>
      <c r="FRW28" s="263"/>
      <c r="FRX28" s="263"/>
      <c r="FRY28" s="263"/>
      <c r="FRZ28" s="263"/>
      <c r="FSA28" s="263"/>
      <c r="FSB28" s="263"/>
      <c r="FSC28" s="263"/>
      <c r="FSD28" s="263"/>
      <c r="FSE28" s="263"/>
      <c r="FSF28" s="263"/>
      <c r="FSG28" s="263"/>
      <c r="FSH28" s="263"/>
      <c r="FSI28" s="263"/>
      <c r="FSJ28" s="263"/>
      <c r="FSK28" s="263"/>
      <c r="FSL28" s="263"/>
      <c r="FSM28" s="263"/>
      <c r="FSN28" s="263"/>
      <c r="FSO28" s="263"/>
      <c r="FSP28" s="263"/>
      <c r="FSQ28" s="263"/>
      <c r="FSR28" s="263"/>
      <c r="FSS28" s="263"/>
      <c r="FST28" s="263"/>
      <c r="FSU28" s="263"/>
      <c r="FSV28" s="263"/>
      <c r="FSW28" s="263"/>
      <c r="FSX28" s="263"/>
      <c r="FSY28" s="263"/>
      <c r="FSZ28" s="263"/>
      <c r="FTA28" s="263"/>
      <c r="FTB28" s="263"/>
      <c r="FTC28" s="263"/>
      <c r="FTD28" s="263"/>
      <c r="FTE28" s="263"/>
      <c r="FTF28" s="263"/>
      <c r="FTG28" s="263"/>
      <c r="FTH28" s="263"/>
      <c r="FTI28" s="263"/>
      <c r="FTJ28" s="263"/>
      <c r="FTK28" s="263"/>
      <c r="FTL28" s="263"/>
      <c r="FTM28" s="263"/>
      <c r="FTN28" s="263"/>
      <c r="FTO28" s="263"/>
      <c r="FTP28" s="263"/>
      <c r="FTQ28" s="263"/>
      <c r="FTR28" s="263"/>
      <c r="FTS28" s="263"/>
      <c r="FTT28" s="263"/>
      <c r="FTU28" s="263"/>
      <c r="FTV28" s="263"/>
      <c r="FTW28" s="263"/>
      <c r="FTX28" s="263"/>
      <c r="FTY28" s="263"/>
      <c r="FTZ28" s="263"/>
      <c r="FUA28" s="263"/>
      <c r="FUB28" s="263"/>
      <c r="FUC28" s="263"/>
      <c r="FUD28" s="263"/>
      <c r="FUE28" s="263"/>
      <c r="FUF28" s="263"/>
      <c r="FUG28" s="263"/>
      <c r="FUH28" s="263"/>
      <c r="FUI28" s="263"/>
      <c r="FUJ28" s="263"/>
      <c r="FUK28" s="263"/>
      <c r="FUL28" s="263"/>
      <c r="FUM28" s="263"/>
      <c r="FUN28" s="263"/>
      <c r="FUO28" s="263"/>
      <c r="FUP28" s="263"/>
      <c r="FUQ28" s="263"/>
      <c r="FUR28" s="263"/>
      <c r="FUS28" s="263"/>
      <c r="FUT28" s="263"/>
      <c r="FUU28" s="263"/>
      <c r="FUV28" s="263"/>
      <c r="FUW28" s="263"/>
      <c r="FUX28" s="263"/>
      <c r="FUY28" s="263"/>
      <c r="FUZ28" s="263"/>
      <c r="FVA28" s="263"/>
      <c r="FVB28" s="263"/>
      <c r="FVC28" s="263"/>
      <c r="FVD28" s="263"/>
      <c r="FVE28" s="263"/>
      <c r="FVF28" s="263"/>
      <c r="FVG28" s="263"/>
      <c r="FVH28" s="263"/>
      <c r="FVI28" s="263"/>
      <c r="FVJ28" s="263"/>
      <c r="FVK28" s="263"/>
      <c r="FVL28" s="263"/>
      <c r="FVM28" s="263"/>
      <c r="FVN28" s="263"/>
      <c r="FVO28" s="263"/>
      <c r="FVP28" s="263"/>
      <c r="FVQ28" s="263"/>
      <c r="FVR28" s="263"/>
      <c r="FVS28" s="263"/>
      <c r="FVT28" s="263"/>
      <c r="FVU28" s="263"/>
      <c r="FVV28" s="263"/>
      <c r="FVW28" s="263"/>
      <c r="FVX28" s="263"/>
      <c r="FVY28" s="263"/>
      <c r="FVZ28" s="263"/>
      <c r="FWA28" s="263"/>
      <c r="FWB28" s="263"/>
      <c r="FWC28" s="263"/>
      <c r="FWD28" s="263"/>
      <c r="FWE28" s="263"/>
      <c r="FWF28" s="263"/>
      <c r="FWG28" s="263"/>
      <c r="FWH28" s="263"/>
      <c r="FWI28" s="263"/>
      <c r="FWJ28" s="263"/>
      <c r="FWK28" s="263"/>
      <c r="FWL28" s="263"/>
      <c r="FWM28" s="263"/>
      <c r="FWN28" s="263"/>
      <c r="FWO28" s="263"/>
      <c r="FWP28" s="263"/>
      <c r="FWQ28" s="263"/>
      <c r="FWR28" s="263"/>
      <c r="FWS28" s="263"/>
      <c r="FWT28" s="263"/>
      <c r="FWU28" s="263"/>
      <c r="FWV28" s="263"/>
      <c r="FWW28" s="263"/>
      <c r="FWX28" s="263"/>
      <c r="FWY28" s="263"/>
      <c r="FWZ28" s="263"/>
      <c r="FXA28" s="263"/>
      <c r="FXB28" s="263"/>
      <c r="FXC28" s="263"/>
      <c r="FXD28" s="263"/>
      <c r="FXE28" s="263"/>
      <c r="FXF28" s="263"/>
      <c r="FXG28" s="263"/>
      <c r="FXH28" s="263"/>
      <c r="FXI28" s="263"/>
      <c r="FXJ28" s="263"/>
      <c r="FXK28" s="263"/>
      <c r="FXL28" s="263"/>
      <c r="FXM28" s="263"/>
      <c r="FXN28" s="263"/>
      <c r="FXO28" s="263"/>
      <c r="FXP28" s="263"/>
      <c r="FXQ28" s="263"/>
      <c r="FXR28" s="263"/>
      <c r="FXS28" s="263"/>
      <c r="FXT28" s="263"/>
      <c r="FXU28" s="263"/>
      <c r="FXV28" s="263"/>
      <c r="FXW28" s="263"/>
      <c r="FXX28" s="263"/>
      <c r="FXY28" s="263"/>
      <c r="FXZ28" s="263"/>
      <c r="FYA28" s="263"/>
      <c r="FYB28" s="263"/>
      <c r="FYC28" s="263"/>
      <c r="FYD28" s="263"/>
      <c r="FYE28" s="263"/>
      <c r="FYF28" s="263"/>
      <c r="FYG28" s="263"/>
      <c r="FYH28" s="263"/>
      <c r="FYI28" s="263"/>
      <c r="FYJ28" s="263"/>
      <c r="FYK28" s="263"/>
      <c r="FYL28" s="263"/>
      <c r="FYM28" s="263"/>
      <c r="FYN28" s="263"/>
      <c r="FYO28" s="263"/>
      <c r="FYP28" s="263"/>
      <c r="FYQ28" s="263"/>
      <c r="FYR28" s="263"/>
      <c r="FYS28" s="263"/>
      <c r="FYT28" s="263"/>
      <c r="FYU28" s="263"/>
      <c r="FYV28" s="263"/>
      <c r="FYW28" s="263"/>
      <c r="FYX28" s="263"/>
      <c r="FYY28" s="263"/>
      <c r="FYZ28" s="263"/>
      <c r="FZA28" s="263"/>
      <c r="FZB28" s="263"/>
      <c r="FZC28" s="263"/>
      <c r="FZD28" s="263"/>
      <c r="FZE28" s="263"/>
      <c r="FZF28" s="263"/>
      <c r="FZG28" s="263"/>
      <c r="FZH28" s="263"/>
      <c r="FZI28" s="263"/>
      <c r="FZJ28" s="263"/>
      <c r="FZK28" s="263"/>
      <c r="FZL28" s="263"/>
      <c r="FZM28" s="263"/>
      <c r="FZN28" s="263"/>
      <c r="FZO28" s="263"/>
      <c r="FZP28" s="263"/>
      <c r="FZQ28" s="263"/>
      <c r="FZR28" s="263"/>
      <c r="FZS28" s="263"/>
      <c r="FZT28" s="263"/>
      <c r="FZU28" s="263"/>
      <c r="FZV28" s="263"/>
      <c r="FZW28" s="263"/>
      <c r="FZX28" s="263"/>
      <c r="FZY28" s="263"/>
      <c r="FZZ28" s="263"/>
      <c r="GAA28" s="263"/>
      <c r="GAB28" s="263"/>
      <c r="GAC28" s="263"/>
      <c r="GAD28" s="263"/>
      <c r="GAE28" s="263"/>
      <c r="GAF28" s="263"/>
      <c r="GAG28" s="263"/>
      <c r="GAH28" s="263"/>
      <c r="GAI28" s="263"/>
      <c r="GAJ28" s="263"/>
      <c r="GAK28" s="263"/>
      <c r="GAL28" s="263"/>
      <c r="GAM28" s="263"/>
      <c r="GAN28" s="263"/>
      <c r="GAO28" s="263"/>
      <c r="GAP28" s="263"/>
      <c r="GAQ28" s="263"/>
      <c r="GAR28" s="263"/>
      <c r="GAS28" s="263"/>
      <c r="GAT28" s="263"/>
      <c r="GAU28" s="263"/>
      <c r="GAV28" s="263"/>
      <c r="GAW28" s="263"/>
      <c r="GAX28" s="263"/>
      <c r="GAY28" s="263"/>
      <c r="GAZ28" s="263"/>
      <c r="GBA28" s="263"/>
      <c r="GBB28" s="263"/>
      <c r="GBC28" s="263"/>
      <c r="GBD28" s="263"/>
      <c r="GBE28" s="263"/>
      <c r="GBF28" s="263"/>
      <c r="GBG28" s="263"/>
      <c r="GBH28" s="263"/>
      <c r="GBI28" s="263"/>
      <c r="GBJ28" s="263"/>
      <c r="GBK28" s="263"/>
      <c r="GBL28" s="263"/>
      <c r="GBM28" s="263"/>
      <c r="GBN28" s="263"/>
      <c r="GBO28" s="263"/>
      <c r="GBP28" s="263"/>
      <c r="GBQ28" s="263"/>
      <c r="GBR28" s="263"/>
      <c r="GBS28" s="263"/>
      <c r="GBT28" s="263"/>
      <c r="GBU28" s="263"/>
      <c r="GBV28" s="263"/>
      <c r="GBW28" s="263"/>
      <c r="GBX28" s="263"/>
      <c r="GBY28" s="263"/>
      <c r="GBZ28" s="263"/>
      <c r="GCA28" s="263"/>
      <c r="GCB28" s="263"/>
      <c r="GCC28" s="263"/>
      <c r="GCD28" s="263"/>
      <c r="GCE28" s="263"/>
      <c r="GCF28" s="263"/>
      <c r="GCG28" s="263"/>
      <c r="GCH28" s="263"/>
      <c r="GCI28" s="263"/>
      <c r="GCJ28" s="263"/>
      <c r="GCK28" s="263"/>
      <c r="GCL28" s="263"/>
      <c r="GCM28" s="263"/>
      <c r="GCN28" s="263"/>
      <c r="GCO28" s="263"/>
      <c r="GCP28" s="263"/>
      <c r="GCQ28" s="263"/>
      <c r="GCR28" s="263"/>
      <c r="GCS28" s="263"/>
      <c r="GCT28" s="263"/>
      <c r="GCU28" s="263"/>
      <c r="GCV28" s="263"/>
      <c r="GCW28" s="263"/>
      <c r="GCX28" s="263"/>
      <c r="GCY28" s="263"/>
      <c r="GCZ28" s="263"/>
      <c r="GDA28" s="263"/>
      <c r="GDB28" s="263"/>
      <c r="GDC28" s="263"/>
      <c r="GDD28" s="263"/>
      <c r="GDE28" s="263"/>
      <c r="GDF28" s="263"/>
      <c r="GDG28" s="263"/>
      <c r="GDH28" s="263"/>
      <c r="GDI28" s="263"/>
      <c r="GDJ28" s="263"/>
      <c r="GDK28" s="263"/>
      <c r="GDL28" s="263"/>
      <c r="GDM28" s="263"/>
      <c r="GDN28" s="263"/>
      <c r="GDO28" s="263"/>
      <c r="GDP28" s="263"/>
      <c r="GDQ28" s="263"/>
      <c r="GDR28" s="263"/>
      <c r="GDS28" s="263"/>
      <c r="GDT28" s="263"/>
      <c r="GDU28" s="263"/>
      <c r="GDV28" s="263"/>
      <c r="GDW28" s="263"/>
      <c r="GDX28" s="263"/>
      <c r="GDY28" s="263"/>
      <c r="GDZ28" s="263"/>
      <c r="GEA28" s="263"/>
      <c r="GEB28" s="263"/>
      <c r="GEC28" s="263"/>
      <c r="GED28" s="263"/>
      <c r="GEE28" s="263"/>
      <c r="GEF28" s="263"/>
      <c r="GEG28" s="263"/>
      <c r="GEH28" s="263"/>
      <c r="GEI28" s="263"/>
      <c r="GEJ28" s="263"/>
      <c r="GEK28" s="263"/>
      <c r="GEL28" s="263"/>
      <c r="GEM28" s="263"/>
      <c r="GEN28" s="263"/>
      <c r="GEO28" s="263"/>
      <c r="GEP28" s="263"/>
      <c r="GEQ28" s="263"/>
      <c r="GER28" s="263"/>
      <c r="GES28" s="263"/>
      <c r="GET28" s="263"/>
      <c r="GEU28" s="263"/>
      <c r="GEV28" s="263"/>
      <c r="GEW28" s="263"/>
      <c r="GEX28" s="263"/>
      <c r="GEY28" s="263"/>
      <c r="GEZ28" s="263"/>
      <c r="GFA28" s="263"/>
      <c r="GFB28" s="263"/>
      <c r="GFC28" s="263"/>
      <c r="GFD28" s="263"/>
      <c r="GFE28" s="263"/>
      <c r="GFF28" s="263"/>
      <c r="GFG28" s="263"/>
      <c r="GFH28" s="263"/>
      <c r="GFI28" s="263"/>
      <c r="GFJ28" s="263"/>
      <c r="GFK28" s="263"/>
      <c r="GFL28" s="263"/>
      <c r="GFM28" s="263"/>
      <c r="GFN28" s="263"/>
      <c r="GFO28" s="263"/>
      <c r="GFP28" s="263"/>
      <c r="GFQ28" s="263"/>
      <c r="GFR28" s="263"/>
      <c r="GFS28" s="263"/>
      <c r="GFT28" s="263"/>
      <c r="GFU28" s="263"/>
      <c r="GFV28" s="263"/>
      <c r="GFW28" s="263"/>
      <c r="GFX28" s="263"/>
      <c r="GFY28" s="263"/>
      <c r="GFZ28" s="263"/>
      <c r="GGA28" s="263"/>
      <c r="GGB28" s="263"/>
      <c r="GGC28" s="263"/>
      <c r="GGD28" s="263"/>
      <c r="GGE28" s="263"/>
      <c r="GGF28" s="263"/>
      <c r="GGG28" s="263"/>
      <c r="GGH28" s="263"/>
      <c r="GGI28" s="263"/>
      <c r="GGJ28" s="263"/>
      <c r="GGK28" s="263"/>
      <c r="GGL28" s="263"/>
      <c r="GGM28" s="263"/>
      <c r="GGN28" s="263"/>
      <c r="GGO28" s="263"/>
      <c r="GGP28" s="263"/>
      <c r="GGQ28" s="263"/>
      <c r="GGR28" s="263"/>
      <c r="GGS28" s="263"/>
      <c r="GGT28" s="263"/>
      <c r="GGU28" s="263"/>
      <c r="GGV28" s="263"/>
      <c r="GGW28" s="263"/>
      <c r="GGX28" s="263"/>
      <c r="GGY28" s="263"/>
      <c r="GGZ28" s="263"/>
      <c r="GHA28" s="263"/>
      <c r="GHB28" s="263"/>
      <c r="GHC28" s="263"/>
      <c r="GHD28" s="263"/>
      <c r="GHE28" s="263"/>
      <c r="GHF28" s="263"/>
      <c r="GHG28" s="263"/>
      <c r="GHH28" s="263"/>
      <c r="GHI28" s="263"/>
      <c r="GHJ28" s="263"/>
      <c r="GHK28" s="263"/>
      <c r="GHL28" s="263"/>
      <c r="GHM28" s="263"/>
      <c r="GHN28" s="263"/>
      <c r="GHO28" s="263"/>
      <c r="GHP28" s="263"/>
      <c r="GHQ28" s="263"/>
      <c r="GHR28" s="263"/>
      <c r="GHS28" s="263"/>
      <c r="GHT28" s="263"/>
      <c r="GHU28" s="263"/>
      <c r="GHV28" s="263"/>
      <c r="GHW28" s="263"/>
      <c r="GHX28" s="263"/>
      <c r="GHY28" s="263"/>
      <c r="GHZ28" s="263"/>
      <c r="GIA28" s="263"/>
      <c r="GIB28" s="263"/>
      <c r="GIC28" s="263"/>
      <c r="GID28" s="263"/>
      <c r="GIE28" s="263"/>
      <c r="GIF28" s="263"/>
      <c r="GIG28" s="263"/>
      <c r="GIH28" s="263"/>
      <c r="GII28" s="263"/>
      <c r="GIJ28" s="263"/>
      <c r="GIK28" s="263"/>
      <c r="GIL28" s="263"/>
      <c r="GIM28" s="263"/>
      <c r="GIN28" s="263"/>
      <c r="GIO28" s="263"/>
      <c r="GIP28" s="263"/>
      <c r="GIQ28" s="263"/>
      <c r="GIR28" s="263"/>
      <c r="GIS28" s="263"/>
      <c r="GIT28" s="263"/>
      <c r="GIU28" s="263"/>
      <c r="GIV28" s="263"/>
      <c r="GIW28" s="263"/>
      <c r="GIX28" s="263"/>
      <c r="GIY28" s="263"/>
      <c r="GIZ28" s="263"/>
      <c r="GJA28" s="263"/>
      <c r="GJB28" s="263"/>
      <c r="GJC28" s="263"/>
      <c r="GJD28" s="263"/>
      <c r="GJE28" s="263"/>
      <c r="GJF28" s="263"/>
      <c r="GJG28" s="263"/>
      <c r="GJH28" s="263"/>
      <c r="GJI28" s="263"/>
      <c r="GJJ28" s="263"/>
      <c r="GJK28" s="263"/>
      <c r="GJL28" s="263"/>
      <c r="GJM28" s="263"/>
      <c r="GJN28" s="263"/>
      <c r="GJO28" s="263"/>
      <c r="GJP28" s="263"/>
      <c r="GJQ28" s="263"/>
      <c r="GJR28" s="263"/>
      <c r="GJS28" s="263"/>
      <c r="GJT28" s="263"/>
      <c r="GJU28" s="263"/>
      <c r="GJV28" s="263"/>
      <c r="GJW28" s="263"/>
      <c r="GJX28" s="263"/>
      <c r="GJY28" s="263"/>
      <c r="GJZ28" s="263"/>
      <c r="GKA28" s="263"/>
      <c r="GKB28" s="263"/>
      <c r="GKC28" s="263"/>
      <c r="GKD28" s="263"/>
      <c r="GKE28" s="263"/>
      <c r="GKF28" s="263"/>
      <c r="GKG28" s="263"/>
      <c r="GKH28" s="263"/>
      <c r="GKI28" s="263"/>
      <c r="GKJ28" s="263"/>
      <c r="GKK28" s="263"/>
      <c r="GKL28" s="263"/>
      <c r="GKM28" s="263"/>
      <c r="GKN28" s="263"/>
      <c r="GKO28" s="263"/>
      <c r="GKP28" s="263"/>
      <c r="GKQ28" s="263"/>
      <c r="GKR28" s="263"/>
      <c r="GKS28" s="263"/>
      <c r="GKT28" s="263"/>
      <c r="GKU28" s="263"/>
      <c r="GKV28" s="263"/>
      <c r="GKW28" s="263"/>
      <c r="GKX28" s="263"/>
      <c r="GKY28" s="263"/>
      <c r="GKZ28" s="263"/>
      <c r="GLA28" s="263"/>
      <c r="GLB28" s="263"/>
      <c r="GLC28" s="263"/>
      <c r="GLD28" s="263"/>
      <c r="GLE28" s="263"/>
      <c r="GLF28" s="263"/>
      <c r="GLG28" s="263"/>
      <c r="GLH28" s="263"/>
      <c r="GLI28" s="263"/>
      <c r="GLJ28" s="263"/>
      <c r="GLK28" s="263"/>
      <c r="GLL28" s="263"/>
      <c r="GLM28" s="263"/>
      <c r="GLN28" s="263"/>
      <c r="GLO28" s="263"/>
      <c r="GLP28" s="263"/>
      <c r="GLQ28" s="263"/>
      <c r="GLR28" s="263"/>
      <c r="GLS28" s="263"/>
      <c r="GLT28" s="263"/>
      <c r="GLU28" s="263"/>
      <c r="GLV28" s="263"/>
      <c r="GLW28" s="263"/>
      <c r="GLX28" s="263"/>
      <c r="GLY28" s="263"/>
      <c r="GLZ28" s="263"/>
      <c r="GMA28" s="263"/>
      <c r="GMB28" s="263"/>
      <c r="GMC28" s="263"/>
      <c r="GMD28" s="263"/>
      <c r="GME28" s="263"/>
      <c r="GMF28" s="263"/>
      <c r="GMG28" s="263"/>
      <c r="GMH28" s="263"/>
      <c r="GMI28" s="263"/>
      <c r="GMJ28" s="263"/>
      <c r="GMK28" s="263"/>
      <c r="GML28" s="263"/>
      <c r="GMM28" s="263"/>
      <c r="GMN28" s="263"/>
      <c r="GMO28" s="263"/>
      <c r="GMP28" s="263"/>
      <c r="GMQ28" s="263"/>
      <c r="GMR28" s="263"/>
      <c r="GMS28" s="263"/>
      <c r="GMT28" s="263"/>
      <c r="GMU28" s="263"/>
      <c r="GMV28" s="263"/>
      <c r="GMW28" s="263"/>
      <c r="GMX28" s="263"/>
      <c r="GMY28" s="263"/>
      <c r="GMZ28" s="263"/>
      <c r="GNA28" s="263"/>
      <c r="GNB28" s="263"/>
      <c r="GNC28" s="263"/>
      <c r="GND28" s="263"/>
      <c r="GNE28" s="263"/>
      <c r="GNF28" s="263"/>
      <c r="GNG28" s="263"/>
      <c r="GNH28" s="263"/>
      <c r="GNI28" s="263"/>
      <c r="GNJ28" s="263"/>
      <c r="GNK28" s="263"/>
      <c r="GNL28" s="263"/>
      <c r="GNM28" s="263"/>
      <c r="GNN28" s="263"/>
      <c r="GNO28" s="263"/>
      <c r="GNP28" s="263"/>
      <c r="GNQ28" s="263"/>
      <c r="GNR28" s="263"/>
      <c r="GNS28" s="263"/>
      <c r="GNT28" s="263"/>
      <c r="GNU28" s="263"/>
      <c r="GNV28" s="263"/>
      <c r="GNW28" s="263"/>
      <c r="GNX28" s="263"/>
      <c r="GNY28" s="263"/>
      <c r="GNZ28" s="263"/>
      <c r="GOA28" s="263"/>
      <c r="GOB28" s="263"/>
      <c r="GOC28" s="263"/>
      <c r="GOD28" s="263"/>
      <c r="GOE28" s="263"/>
      <c r="GOF28" s="263"/>
      <c r="GOG28" s="263"/>
      <c r="GOH28" s="263"/>
      <c r="GOI28" s="263"/>
      <c r="GOJ28" s="263"/>
      <c r="GOK28" s="263"/>
      <c r="GOL28" s="263"/>
      <c r="GOM28" s="263"/>
      <c r="GON28" s="263"/>
      <c r="GOO28" s="263"/>
      <c r="GOP28" s="263"/>
      <c r="GOQ28" s="263"/>
      <c r="GOR28" s="263"/>
      <c r="GOS28" s="263"/>
      <c r="GOT28" s="263"/>
      <c r="GOU28" s="263"/>
      <c r="GOV28" s="263"/>
      <c r="GOW28" s="263"/>
      <c r="GOX28" s="263"/>
      <c r="GOY28" s="263"/>
      <c r="GOZ28" s="263"/>
      <c r="GPA28" s="263"/>
      <c r="GPB28" s="263"/>
      <c r="GPC28" s="263"/>
      <c r="GPD28" s="263"/>
      <c r="GPE28" s="263"/>
      <c r="GPF28" s="263"/>
      <c r="GPG28" s="263"/>
      <c r="GPH28" s="263"/>
      <c r="GPI28" s="263"/>
      <c r="GPJ28" s="263"/>
      <c r="GPK28" s="263"/>
      <c r="GPL28" s="263"/>
      <c r="GPM28" s="263"/>
      <c r="GPN28" s="263"/>
      <c r="GPO28" s="263"/>
      <c r="GPP28" s="263"/>
      <c r="GPQ28" s="263"/>
      <c r="GPR28" s="263"/>
      <c r="GPS28" s="263"/>
      <c r="GPT28" s="263"/>
      <c r="GPU28" s="263"/>
      <c r="GPV28" s="263"/>
      <c r="GPW28" s="263"/>
      <c r="GPX28" s="263"/>
      <c r="GPY28" s="263"/>
      <c r="GPZ28" s="263"/>
      <c r="GQA28" s="263"/>
      <c r="GQB28" s="263"/>
      <c r="GQC28" s="263"/>
      <c r="GQD28" s="263"/>
      <c r="GQE28" s="263"/>
      <c r="GQF28" s="263"/>
      <c r="GQG28" s="263"/>
      <c r="GQH28" s="263"/>
      <c r="GQI28" s="263"/>
      <c r="GQJ28" s="263"/>
      <c r="GQK28" s="263"/>
      <c r="GQL28" s="263"/>
      <c r="GQM28" s="263"/>
      <c r="GQN28" s="263"/>
      <c r="GQO28" s="263"/>
      <c r="GQP28" s="263"/>
      <c r="GQQ28" s="263"/>
      <c r="GQR28" s="263"/>
      <c r="GQS28" s="263"/>
      <c r="GQT28" s="263"/>
      <c r="GQU28" s="263"/>
      <c r="GQV28" s="263"/>
      <c r="GQW28" s="263"/>
      <c r="GQX28" s="263"/>
      <c r="GQY28" s="263"/>
      <c r="GQZ28" s="263"/>
      <c r="GRA28" s="263"/>
      <c r="GRB28" s="263"/>
      <c r="GRC28" s="263"/>
      <c r="GRD28" s="263"/>
      <c r="GRE28" s="263"/>
      <c r="GRF28" s="263"/>
      <c r="GRG28" s="263"/>
      <c r="GRH28" s="263"/>
      <c r="GRI28" s="263"/>
      <c r="GRJ28" s="263"/>
      <c r="GRK28" s="263"/>
      <c r="GRL28" s="263"/>
      <c r="GRM28" s="263"/>
      <c r="GRN28" s="263"/>
      <c r="GRO28" s="263"/>
      <c r="GRP28" s="263"/>
      <c r="GRQ28" s="263"/>
      <c r="GRR28" s="263"/>
      <c r="GRS28" s="263"/>
      <c r="GRT28" s="263"/>
      <c r="GRU28" s="263"/>
      <c r="GRV28" s="263"/>
      <c r="GRW28" s="263"/>
      <c r="GRX28" s="263"/>
      <c r="GRY28" s="263"/>
      <c r="GRZ28" s="263"/>
      <c r="GSA28" s="263"/>
      <c r="GSB28" s="263"/>
      <c r="GSC28" s="263"/>
      <c r="GSD28" s="263"/>
      <c r="GSE28" s="263"/>
      <c r="GSF28" s="263"/>
      <c r="GSG28" s="263"/>
      <c r="GSH28" s="263"/>
      <c r="GSI28" s="263"/>
      <c r="GSJ28" s="263"/>
      <c r="GSK28" s="263"/>
      <c r="GSL28" s="263"/>
      <c r="GSM28" s="263"/>
      <c r="GSN28" s="263"/>
      <c r="GSO28" s="263"/>
      <c r="GSP28" s="263"/>
      <c r="GSQ28" s="263"/>
      <c r="GSR28" s="263"/>
      <c r="GSS28" s="263"/>
      <c r="GST28" s="263"/>
      <c r="GSU28" s="263"/>
      <c r="GSV28" s="263"/>
      <c r="GSW28" s="263"/>
      <c r="GSX28" s="263"/>
      <c r="GSY28" s="263"/>
      <c r="GSZ28" s="263"/>
      <c r="GTA28" s="263"/>
      <c r="GTB28" s="263"/>
      <c r="GTC28" s="263"/>
      <c r="GTD28" s="263"/>
      <c r="GTE28" s="263"/>
      <c r="GTF28" s="263"/>
      <c r="GTG28" s="263"/>
      <c r="GTH28" s="263"/>
      <c r="GTI28" s="263"/>
      <c r="GTJ28" s="263"/>
      <c r="GTK28" s="263"/>
      <c r="GTL28" s="263"/>
      <c r="GTM28" s="263"/>
      <c r="GTN28" s="263"/>
      <c r="GTO28" s="263"/>
      <c r="GTP28" s="263"/>
      <c r="GTQ28" s="263"/>
      <c r="GTR28" s="263"/>
      <c r="GTS28" s="263"/>
      <c r="GTT28" s="263"/>
      <c r="GTU28" s="263"/>
      <c r="GTV28" s="263"/>
      <c r="GTW28" s="263"/>
      <c r="GTX28" s="263"/>
      <c r="GTY28" s="263"/>
      <c r="GTZ28" s="263"/>
      <c r="GUA28" s="263"/>
      <c r="GUB28" s="263"/>
      <c r="GUC28" s="263"/>
      <c r="GUD28" s="263"/>
      <c r="GUE28" s="263"/>
      <c r="GUF28" s="263"/>
      <c r="GUG28" s="263"/>
      <c r="GUH28" s="263"/>
      <c r="GUI28" s="263"/>
      <c r="GUJ28" s="263"/>
      <c r="GUK28" s="263"/>
      <c r="GUL28" s="263"/>
      <c r="GUM28" s="263"/>
      <c r="GUN28" s="263"/>
      <c r="GUO28" s="263"/>
      <c r="GUP28" s="263"/>
      <c r="GUQ28" s="263"/>
      <c r="GUR28" s="263"/>
      <c r="GUS28" s="263"/>
      <c r="GUT28" s="263"/>
      <c r="GUU28" s="263"/>
      <c r="GUV28" s="263"/>
      <c r="GUW28" s="263"/>
      <c r="GUX28" s="263"/>
      <c r="GUY28" s="263"/>
      <c r="GUZ28" s="263"/>
      <c r="GVA28" s="263"/>
      <c r="GVB28" s="263"/>
      <c r="GVC28" s="263"/>
      <c r="GVD28" s="263"/>
      <c r="GVE28" s="263"/>
      <c r="GVF28" s="263"/>
      <c r="GVG28" s="263"/>
      <c r="GVH28" s="263"/>
      <c r="GVI28" s="263"/>
      <c r="GVJ28" s="263"/>
      <c r="GVK28" s="263"/>
      <c r="GVL28" s="263"/>
      <c r="GVM28" s="263"/>
      <c r="GVN28" s="263"/>
      <c r="GVO28" s="263"/>
      <c r="GVP28" s="263"/>
      <c r="GVQ28" s="263"/>
      <c r="GVR28" s="263"/>
      <c r="GVS28" s="263"/>
      <c r="GVT28" s="263"/>
      <c r="GVU28" s="263"/>
      <c r="GVV28" s="263"/>
      <c r="GVW28" s="263"/>
      <c r="GVX28" s="263"/>
      <c r="GVY28" s="263"/>
      <c r="GVZ28" s="263"/>
      <c r="GWA28" s="263"/>
      <c r="GWB28" s="263"/>
      <c r="GWC28" s="263"/>
      <c r="GWD28" s="263"/>
      <c r="GWE28" s="263"/>
      <c r="GWF28" s="263"/>
      <c r="GWG28" s="263"/>
      <c r="GWH28" s="263"/>
      <c r="GWI28" s="263"/>
      <c r="GWJ28" s="263"/>
      <c r="GWK28" s="263"/>
      <c r="GWL28" s="263"/>
      <c r="GWM28" s="263"/>
      <c r="GWN28" s="263"/>
      <c r="GWO28" s="263"/>
      <c r="GWP28" s="263"/>
      <c r="GWQ28" s="263"/>
      <c r="GWR28" s="263"/>
      <c r="GWS28" s="263"/>
      <c r="GWT28" s="263"/>
      <c r="GWU28" s="263"/>
      <c r="GWV28" s="263"/>
      <c r="GWW28" s="263"/>
      <c r="GWX28" s="263"/>
      <c r="GWY28" s="263"/>
      <c r="GWZ28" s="263"/>
      <c r="GXA28" s="263"/>
      <c r="GXB28" s="263"/>
      <c r="GXC28" s="263"/>
      <c r="GXD28" s="263"/>
      <c r="GXE28" s="263"/>
      <c r="GXF28" s="263"/>
      <c r="GXG28" s="263"/>
      <c r="GXH28" s="263"/>
      <c r="GXI28" s="263"/>
      <c r="GXJ28" s="263"/>
      <c r="GXK28" s="263"/>
      <c r="GXL28" s="263"/>
      <c r="GXM28" s="263"/>
      <c r="GXN28" s="263"/>
      <c r="GXO28" s="263"/>
      <c r="GXP28" s="263"/>
      <c r="GXQ28" s="263"/>
      <c r="GXR28" s="263"/>
      <c r="GXS28" s="263"/>
      <c r="GXT28" s="263"/>
      <c r="GXU28" s="263"/>
      <c r="GXV28" s="263"/>
      <c r="GXW28" s="263"/>
      <c r="GXX28" s="263"/>
      <c r="GXY28" s="263"/>
      <c r="GXZ28" s="263"/>
      <c r="GYA28" s="263"/>
      <c r="GYB28" s="263"/>
      <c r="GYC28" s="263"/>
      <c r="GYD28" s="263"/>
      <c r="GYE28" s="263"/>
      <c r="GYF28" s="263"/>
      <c r="GYG28" s="263"/>
      <c r="GYH28" s="263"/>
      <c r="GYI28" s="263"/>
      <c r="GYJ28" s="263"/>
      <c r="GYK28" s="263"/>
      <c r="GYL28" s="263"/>
      <c r="GYM28" s="263"/>
      <c r="GYN28" s="263"/>
      <c r="GYO28" s="263"/>
      <c r="GYP28" s="263"/>
      <c r="GYQ28" s="263"/>
      <c r="GYR28" s="263"/>
      <c r="GYS28" s="263"/>
      <c r="GYT28" s="263"/>
      <c r="GYU28" s="263"/>
      <c r="GYV28" s="263"/>
      <c r="GYW28" s="263"/>
      <c r="GYX28" s="263"/>
      <c r="GYY28" s="263"/>
      <c r="GYZ28" s="263"/>
      <c r="GZA28" s="263"/>
      <c r="GZB28" s="263"/>
      <c r="GZC28" s="263"/>
      <c r="GZD28" s="263"/>
      <c r="GZE28" s="263"/>
      <c r="GZF28" s="263"/>
      <c r="GZG28" s="263"/>
      <c r="GZH28" s="263"/>
      <c r="GZI28" s="263"/>
      <c r="GZJ28" s="263"/>
      <c r="GZK28" s="263"/>
      <c r="GZL28" s="263"/>
      <c r="GZM28" s="263"/>
      <c r="GZN28" s="263"/>
      <c r="GZO28" s="263"/>
      <c r="GZP28" s="263"/>
      <c r="GZQ28" s="263"/>
      <c r="GZR28" s="263"/>
      <c r="GZS28" s="263"/>
      <c r="GZT28" s="263"/>
      <c r="GZU28" s="263"/>
      <c r="GZV28" s="263"/>
      <c r="GZW28" s="263"/>
      <c r="GZX28" s="263"/>
      <c r="GZY28" s="263"/>
      <c r="GZZ28" s="263"/>
      <c r="HAA28" s="263"/>
      <c r="HAB28" s="263"/>
      <c r="HAC28" s="263"/>
      <c r="HAD28" s="263"/>
      <c r="HAE28" s="263"/>
      <c r="HAF28" s="263"/>
      <c r="HAG28" s="263"/>
      <c r="HAH28" s="263"/>
      <c r="HAI28" s="263"/>
      <c r="HAJ28" s="263"/>
      <c r="HAK28" s="263"/>
      <c r="HAL28" s="263"/>
      <c r="HAM28" s="263"/>
      <c r="HAN28" s="263"/>
      <c r="HAO28" s="263"/>
      <c r="HAP28" s="263"/>
      <c r="HAQ28" s="263"/>
      <c r="HAR28" s="263"/>
      <c r="HAS28" s="263"/>
      <c r="HAT28" s="263"/>
      <c r="HAU28" s="263"/>
      <c r="HAV28" s="263"/>
      <c r="HAW28" s="263"/>
      <c r="HAX28" s="263"/>
      <c r="HAY28" s="263"/>
      <c r="HAZ28" s="263"/>
      <c r="HBA28" s="263"/>
      <c r="HBB28" s="263"/>
      <c r="HBC28" s="263"/>
      <c r="HBD28" s="263"/>
      <c r="HBE28" s="263"/>
      <c r="HBF28" s="263"/>
      <c r="HBG28" s="263"/>
      <c r="HBH28" s="263"/>
      <c r="HBI28" s="263"/>
      <c r="HBJ28" s="263"/>
      <c r="HBK28" s="263"/>
      <c r="HBL28" s="263"/>
      <c r="HBM28" s="263"/>
      <c r="HBN28" s="263"/>
      <c r="HBO28" s="263"/>
      <c r="HBP28" s="263"/>
      <c r="HBQ28" s="263"/>
      <c r="HBR28" s="263"/>
      <c r="HBS28" s="263"/>
      <c r="HBT28" s="263"/>
      <c r="HBU28" s="263"/>
      <c r="HBV28" s="263"/>
      <c r="HBW28" s="263"/>
      <c r="HBX28" s="263"/>
      <c r="HBY28" s="263"/>
      <c r="HBZ28" s="263"/>
      <c r="HCA28" s="263"/>
      <c r="HCB28" s="263"/>
      <c r="HCC28" s="263"/>
      <c r="HCD28" s="263"/>
      <c r="HCE28" s="263"/>
      <c r="HCF28" s="263"/>
      <c r="HCG28" s="263"/>
      <c r="HCH28" s="263"/>
      <c r="HCI28" s="263"/>
      <c r="HCJ28" s="263"/>
      <c r="HCK28" s="263"/>
      <c r="HCL28" s="263"/>
      <c r="HCM28" s="263"/>
      <c r="HCN28" s="263"/>
      <c r="HCO28" s="263"/>
      <c r="HCP28" s="263"/>
      <c r="HCQ28" s="263"/>
      <c r="HCR28" s="263"/>
      <c r="HCS28" s="263"/>
      <c r="HCT28" s="263"/>
      <c r="HCU28" s="263"/>
      <c r="HCV28" s="263"/>
      <c r="HCW28" s="263"/>
      <c r="HCX28" s="263"/>
      <c r="HCY28" s="263"/>
      <c r="HCZ28" s="263"/>
      <c r="HDA28" s="263"/>
      <c r="HDB28" s="263"/>
      <c r="HDC28" s="263"/>
      <c r="HDD28" s="263"/>
      <c r="HDE28" s="263"/>
      <c r="HDF28" s="263"/>
      <c r="HDG28" s="263"/>
      <c r="HDH28" s="263"/>
      <c r="HDI28" s="263"/>
      <c r="HDJ28" s="263"/>
      <c r="HDK28" s="263"/>
      <c r="HDL28" s="263"/>
      <c r="HDM28" s="263"/>
      <c r="HDN28" s="263"/>
      <c r="HDO28" s="263"/>
      <c r="HDP28" s="263"/>
      <c r="HDQ28" s="263"/>
      <c r="HDR28" s="263"/>
      <c r="HDS28" s="263"/>
      <c r="HDT28" s="263"/>
      <c r="HDU28" s="263"/>
      <c r="HDV28" s="263"/>
      <c r="HDW28" s="263"/>
      <c r="HDX28" s="263"/>
      <c r="HDY28" s="263"/>
      <c r="HDZ28" s="263"/>
      <c r="HEA28" s="263"/>
      <c r="HEB28" s="263"/>
      <c r="HEC28" s="263"/>
      <c r="HED28" s="263"/>
      <c r="HEE28" s="263"/>
      <c r="HEF28" s="263"/>
      <c r="HEG28" s="263"/>
      <c r="HEH28" s="263"/>
      <c r="HEI28" s="263"/>
      <c r="HEJ28" s="263"/>
      <c r="HEK28" s="263"/>
      <c r="HEL28" s="263"/>
      <c r="HEM28" s="263"/>
      <c r="HEN28" s="263"/>
      <c r="HEO28" s="263"/>
      <c r="HEP28" s="263"/>
      <c r="HEQ28" s="263"/>
      <c r="HER28" s="263"/>
      <c r="HES28" s="263"/>
      <c r="HET28" s="263"/>
      <c r="HEU28" s="263"/>
      <c r="HEV28" s="263"/>
      <c r="HEW28" s="263"/>
      <c r="HEX28" s="263"/>
      <c r="HEY28" s="263"/>
      <c r="HEZ28" s="263"/>
      <c r="HFA28" s="263"/>
      <c r="HFB28" s="263"/>
      <c r="HFC28" s="263"/>
      <c r="HFD28" s="263"/>
      <c r="HFE28" s="263"/>
      <c r="HFF28" s="263"/>
      <c r="HFG28" s="263"/>
      <c r="HFH28" s="263"/>
      <c r="HFI28" s="263"/>
      <c r="HFJ28" s="263"/>
      <c r="HFK28" s="263"/>
      <c r="HFL28" s="263"/>
      <c r="HFM28" s="263"/>
      <c r="HFN28" s="263"/>
      <c r="HFO28" s="263"/>
      <c r="HFP28" s="263"/>
      <c r="HFQ28" s="263"/>
      <c r="HFR28" s="263"/>
      <c r="HFS28" s="263"/>
      <c r="HFT28" s="263"/>
      <c r="HFU28" s="263"/>
      <c r="HFV28" s="263"/>
      <c r="HFW28" s="263"/>
      <c r="HFX28" s="263"/>
      <c r="HFY28" s="263"/>
      <c r="HFZ28" s="263"/>
      <c r="HGA28" s="263"/>
      <c r="HGB28" s="263"/>
      <c r="HGC28" s="263"/>
      <c r="HGD28" s="263"/>
      <c r="HGE28" s="263"/>
      <c r="HGF28" s="263"/>
      <c r="HGG28" s="263"/>
      <c r="HGH28" s="263"/>
      <c r="HGI28" s="263"/>
      <c r="HGJ28" s="263"/>
      <c r="HGK28" s="263"/>
      <c r="HGL28" s="263"/>
      <c r="HGM28" s="263"/>
      <c r="HGN28" s="263"/>
      <c r="HGO28" s="263"/>
      <c r="HGP28" s="263"/>
      <c r="HGQ28" s="263"/>
      <c r="HGR28" s="263"/>
      <c r="HGS28" s="263"/>
      <c r="HGT28" s="263"/>
      <c r="HGU28" s="263"/>
      <c r="HGV28" s="263"/>
      <c r="HGW28" s="263"/>
      <c r="HGX28" s="263"/>
      <c r="HGY28" s="263"/>
      <c r="HGZ28" s="263"/>
      <c r="HHA28" s="263"/>
      <c r="HHB28" s="263"/>
      <c r="HHC28" s="263"/>
      <c r="HHD28" s="263"/>
      <c r="HHE28" s="263"/>
      <c r="HHF28" s="263"/>
      <c r="HHG28" s="263"/>
      <c r="HHH28" s="263"/>
      <c r="HHI28" s="263"/>
      <c r="HHJ28" s="263"/>
      <c r="HHK28" s="263"/>
      <c r="HHL28" s="263"/>
      <c r="HHM28" s="263"/>
      <c r="HHN28" s="263"/>
      <c r="HHO28" s="263"/>
      <c r="HHP28" s="263"/>
      <c r="HHQ28" s="263"/>
      <c r="HHR28" s="263"/>
      <c r="HHS28" s="263"/>
      <c r="HHT28" s="263"/>
      <c r="HHU28" s="263"/>
      <c r="HHV28" s="263"/>
      <c r="HHW28" s="263"/>
      <c r="HHX28" s="263"/>
      <c r="HHY28" s="263"/>
      <c r="HHZ28" s="263"/>
      <c r="HIA28" s="263"/>
      <c r="HIB28" s="263"/>
      <c r="HIC28" s="263"/>
      <c r="HID28" s="263"/>
      <c r="HIE28" s="263"/>
      <c r="HIF28" s="263"/>
      <c r="HIG28" s="263"/>
      <c r="HIH28" s="263"/>
      <c r="HII28" s="263"/>
      <c r="HIJ28" s="263"/>
      <c r="HIK28" s="263"/>
      <c r="HIL28" s="263"/>
      <c r="HIM28" s="263"/>
      <c r="HIN28" s="263"/>
      <c r="HIO28" s="263"/>
      <c r="HIP28" s="263"/>
      <c r="HIQ28" s="263"/>
      <c r="HIR28" s="263"/>
      <c r="HIS28" s="263"/>
      <c r="HIT28" s="263"/>
      <c r="HIU28" s="263"/>
      <c r="HIV28" s="263"/>
      <c r="HIW28" s="263"/>
      <c r="HIX28" s="263"/>
      <c r="HIY28" s="263"/>
      <c r="HIZ28" s="263"/>
      <c r="HJA28" s="263"/>
      <c r="HJB28" s="263"/>
      <c r="HJC28" s="263"/>
      <c r="HJD28" s="263"/>
      <c r="HJE28" s="263"/>
      <c r="HJF28" s="263"/>
      <c r="HJG28" s="263"/>
      <c r="HJH28" s="263"/>
      <c r="HJI28" s="263"/>
      <c r="HJJ28" s="263"/>
      <c r="HJK28" s="263"/>
      <c r="HJL28" s="263"/>
      <c r="HJM28" s="263"/>
      <c r="HJN28" s="263"/>
      <c r="HJO28" s="263"/>
      <c r="HJP28" s="263"/>
      <c r="HJQ28" s="263"/>
      <c r="HJR28" s="263"/>
      <c r="HJS28" s="263"/>
      <c r="HJT28" s="263"/>
      <c r="HJU28" s="263"/>
      <c r="HJV28" s="263"/>
      <c r="HJW28" s="263"/>
      <c r="HJX28" s="263"/>
      <c r="HJY28" s="263"/>
      <c r="HJZ28" s="263"/>
      <c r="HKA28" s="263"/>
      <c r="HKB28" s="263"/>
      <c r="HKC28" s="263"/>
      <c r="HKD28" s="263"/>
      <c r="HKE28" s="263"/>
      <c r="HKF28" s="263"/>
      <c r="HKG28" s="263"/>
      <c r="HKH28" s="263"/>
      <c r="HKI28" s="263"/>
      <c r="HKJ28" s="263"/>
      <c r="HKK28" s="263"/>
      <c r="HKL28" s="263"/>
      <c r="HKM28" s="263"/>
      <c r="HKN28" s="263"/>
      <c r="HKO28" s="263"/>
      <c r="HKP28" s="263"/>
      <c r="HKQ28" s="263"/>
      <c r="HKR28" s="263"/>
      <c r="HKS28" s="263"/>
      <c r="HKT28" s="263"/>
      <c r="HKU28" s="263"/>
      <c r="HKV28" s="263"/>
      <c r="HKW28" s="263"/>
      <c r="HKX28" s="263"/>
      <c r="HKY28" s="263"/>
      <c r="HKZ28" s="263"/>
      <c r="HLA28" s="263"/>
      <c r="HLB28" s="263"/>
      <c r="HLC28" s="263"/>
      <c r="HLD28" s="263"/>
      <c r="HLE28" s="263"/>
      <c r="HLF28" s="263"/>
      <c r="HLG28" s="263"/>
      <c r="HLH28" s="263"/>
      <c r="HLI28" s="263"/>
      <c r="HLJ28" s="263"/>
      <c r="HLK28" s="263"/>
      <c r="HLL28" s="263"/>
      <c r="HLM28" s="263"/>
      <c r="HLN28" s="263"/>
      <c r="HLO28" s="263"/>
      <c r="HLP28" s="263"/>
      <c r="HLQ28" s="263"/>
      <c r="HLR28" s="263"/>
      <c r="HLS28" s="263"/>
      <c r="HLT28" s="263"/>
      <c r="HLU28" s="263"/>
      <c r="HLV28" s="263"/>
      <c r="HLW28" s="263"/>
      <c r="HLX28" s="263"/>
      <c r="HLY28" s="263"/>
      <c r="HLZ28" s="263"/>
      <c r="HMA28" s="263"/>
      <c r="HMB28" s="263"/>
      <c r="HMC28" s="263"/>
      <c r="HMD28" s="263"/>
      <c r="HME28" s="263"/>
      <c r="HMF28" s="263"/>
      <c r="HMG28" s="263"/>
      <c r="HMH28" s="263"/>
      <c r="HMI28" s="263"/>
      <c r="HMJ28" s="263"/>
      <c r="HMK28" s="263"/>
      <c r="HML28" s="263"/>
      <c r="HMM28" s="263"/>
      <c r="HMN28" s="263"/>
      <c r="HMO28" s="263"/>
      <c r="HMP28" s="263"/>
      <c r="HMQ28" s="263"/>
      <c r="HMR28" s="263"/>
      <c r="HMS28" s="263"/>
      <c r="HMT28" s="263"/>
      <c r="HMU28" s="263"/>
      <c r="HMV28" s="263"/>
      <c r="HMW28" s="263"/>
      <c r="HMX28" s="263"/>
      <c r="HMY28" s="263"/>
      <c r="HMZ28" s="263"/>
      <c r="HNA28" s="263"/>
      <c r="HNB28" s="263"/>
      <c r="HNC28" s="263"/>
      <c r="HND28" s="263"/>
      <c r="HNE28" s="263"/>
      <c r="HNF28" s="263"/>
      <c r="HNG28" s="263"/>
      <c r="HNH28" s="263"/>
      <c r="HNI28" s="263"/>
      <c r="HNJ28" s="263"/>
      <c r="HNK28" s="263"/>
      <c r="HNL28" s="263"/>
      <c r="HNM28" s="263"/>
      <c r="HNN28" s="263"/>
      <c r="HNO28" s="263"/>
      <c r="HNP28" s="263"/>
      <c r="HNQ28" s="263"/>
      <c r="HNR28" s="263"/>
      <c r="HNS28" s="263"/>
      <c r="HNT28" s="263"/>
      <c r="HNU28" s="263"/>
      <c r="HNV28" s="263"/>
      <c r="HNW28" s="263"/>
      <c r="HNX28" s="263"/>
      <c r="HNY28" s="263"/>
      <c r="HNZ28" s="263"/>
      <c r="HOA28" s="263"/>
      <c r="HOB28" s="263"/>
      <c r="HOC28" s="263"/>
      <c r="HOD28" s="263"/>
      <c r="HOE28" s="263"/>
      <c r="HOF28" s="263"/>
      <c r="HOG28" s="263"/>
      <c r="HOH28" s="263"/>
      <c r="HOI28" s="263"/>
      <c r="HOJ28" s="263"/>
      <c r="HOK28" s="263"/>
      <c r="HOL28" s="263"/>
      <c r="HOM28" s="263"/>
      <c r="HON28" s="263"/>
      <c r="HOO28" s="263"/>
      <c r="HOP28" s="263"/>
      <c r="HOQ28" s="263"/>
      <c r="HOR28" s="263"/>
      <c r="HOS28" s="263"/>
      <c r="HOT28" s="263"/>
      <c r="HOU28" s="263"/>
      <c r="HOV28" s="263"/>
      <c r="HOW28" s="263"/>
      <c r="HOX28" s="263"/>
      <c r="HOY28" s="263"/>
      <c r="HOZ28" s="263"/>
      <c r="HPA28" s="263"/>
      <c r="HPB28" s="263"/>
      <c r="HPC28" s="263"/>
      <c r="HPD28" s="263"/>
      <c r="HPE28" s="263"/>
      <c r="HPF28" s="263"/>
      <c r="HPG28" s="263"/>
      <c r="HPH28" s="263"/>
      <c r="HPI28" s="263"/>
      <c r="HPJ28" s="263"/>
      <c r="HPK28" s="263"/>
      <c r="HPL28" s="263"/>
      <c r="HPM28" s="263"/>
      <c r="HPN28" s="263"/>
      <c r="HPO28" s="263"/>
      <c r="HPP28" s="263"/>
      <c r="HPQ28" s="263"/>
      <c r="HPR28" s="263"/>
      <c r="HPS28" s="263"/>
      <c r="HPT28" s="263"/>
      <c r="HPU28" s="263"/>
      <c r="HPV28" s="263"/>
      <c r="HPW28" s="263"/>
      <c r="HPX28" s="263"/>
      <c r="HPY28" s="263"/>
      <c r="HPZ28" s="263"/>
      <c r="HQA28" s="263"/>
      <c r="HQB28" s="263"/>
      <c r="HQC28" s="263"/>
      <c r="HQD28" s="263"/>
      <c r="HQE28" s="263"/>
      <c r="HQF28" s="263"/>
      <c r="HQG28" s="263"/>
      <c r="HQH28" s="263"/>
      <c r="HQI28" s="263"/>
      <c r="HQJ28" s="263"/>
      <c r="HQK28" s="263"/>
      <c r="HQL28" s="263"/>
      <c r="HQM28" s="263"/>
      <c r="HQN28" s="263"/>
      <c r="HQO28" s="263"/>
      <c r="HQP28" s="263"/>
      <c r="HQQ28" s="263"/>
      <c r="HQR28" s="263"/>
      <c r="HQS28" s="263"/>
      <c r="HQT28" s="263"/>
      <c r="HQU28" s="263"/>
      <c r="HQV28" s="263"/>
      <c r="HQW28" s="263"/>
      <c r="HQX28" s="263"/>
      <c r="HQY28" s="263"/>
      <c r="HQZ28" s="263"/>
      <c r="HRA28" s="263"/>
      <c r="HRB28" s="263"/>
      <c r="HRC28" s="263"/>
      <c r="HRD28" s="263"/>
      <c r="HRE28" s="263"/>
      <c r="HRF28" s="263"/>
      <c r="HRG28" s="263"/>
      <c r="HRH28" s="263"/>
      <c r="HRI28" s="263"/>
      <c r="HRJ28" s="263"/>
      <c r="HRK28" s="263"/>
      <c r="HRL28" s="263"/>
      <c r="HRM28" s="263"/>
      <c r="HRN28" s="263"/>
      <c r="HRO28" s="263"/>
      <c r="HRP28" s="263"/>
      <c r="HRQ28" s="263"/>
      <c r="HRR28" s="263"/>
      <c r="HRS28" s="263"/>
      <c r="HRT28" s="263"/>
      <c r="HRU28" s="263"/>
      <c r="HRV28" s="263"/>
      <c r="HRW28" s="263"/>
      <c r="HRX28" s="263"/>
      <c r="HRY28" s="263"/>
      <c r="HRZ28" s="263"/>
      <c r="HSA28" s="263"/>
      <c r="HSB28" s="263"/>
      <c r="HSC28" s="263"/>
      <c r="HSD28" s="263"/>
      <c r="HSE28" s="263"/>
      <c r="HSF28" s="263"/>
      <c r="HSG28" s="263"/>
      <c r="HSH28" s="263"/>
      <c r="HSI28" s="263"/>
      <c r="HSJ28" s="263"/>
      <c r="HSK28" s="263"/>
      <c r="HSL28" s="263"/>
      <c r="HSM28" s="263"/>
      <c r="HSN28" s="263"/>
      <c r="HSO28" s="263"/>
      <c r="HSP28" s="263"/>
      <c r="HSQ28" s="263"/>
      <c r="HSR28" s="263"/>
      <c r="HSS28" s="263"/>
      <c r="HST28" s="263"/>
      <c r="HSU28" s="263"/>
      <c r="HSV28" s="263"/>
      <c r="HSW28" s="263"/>
      <c r="HSX28" s="263"/>
      <c r="HSY28" s="263"/>
      <c r="HSZ28" s="263"/>
      <c r="HTA28" s="263"/>
      <c r="HTB28" s="263"/>
      <c r="HTC28" s="263"/>
      <c r="HTD28" s="263"/>
      <c r="HTE28" s="263"/>
      <c r="HTF28" s="263"/>
      <c r="HTG28" s="263"/>
      <c r="HTH28" s="263"/>
      <c r="HTI28" s="263"/>
      <c r="HTJ28" s="263"/>
      <c r="HTK28" s="263"/>
      <c r="HTL28" s="263"/>
      <c r="HTM28" s="263"/>
      <c r="HTN28" s="263"/>
      <c r="HTO28" s="263"/>
      <c r="HTP28" s="263"/>
      <c r="HTQ28" s="263"/>
      <c r="HTR28" s="263"/>
      <c r="HTS28" s="263"/>
      <c r="HTT28" s="263"/>
      <c r="HTU28" s="263"/>
      <c r="HTV28" s="263"/>
      <c r="HTW28" s="263"/>
      <c r="HTX28" s="263"/>
      <c r="HTY28" s="263"/>
      <c r="HTZ28" s="263"/>
      <c r="HUA28" s="263"/>
      <c r="HUB28" s="263"/>
      <c r="HUC28" s="263"/>
      <c r="HUD28" s="263"/>
      <c r="HUE28" s="263"/>
      <c r="HUF28" s="263"/>
      <c r="HUG28" s="263"/>
      <c r="HUH28" s="263"/>
      <c r="HUI28" s="263"/>
      <c r="HUJ28" s="263"/>
      <c r="HUK28" s="263"/>
      <c r="HUL28" s="263"/>
      <c r="HUM28" s="263"/>
      <c r="HUN28" s="263"/>
      <c r="HUO28" s="263"/>
      <c r="HUP28" s="263"/>
      <c r="HUQ28" s="263"/>
      <c r="HUR28" s="263"/>
      <c r="HUS28" s="263"/>
      <c r="HUT28" s="263"/>
      <c r="HUU28" s="263"/>
      <c r="HUV28" s="263"/>
      <c r="HUW28" s="263"/>
      <c r="HUX28" s="263"/>
      <c r="HUY28" s="263"/>
      <c r="HUZ28" s="263"/>
      <c r="HVA28" s="263"/>
      <c r="HVB28" s="263"/>
      <c r="HVC28" s="263"/>
      <c r="HVD28" s="263"/>
      <c r="HVE28" s="263"/>
      <c r="HVF28" s="263"/>
      <c r="HVG28" s="263"/>
      <c r="HVH28" s="263"/>
      <c r="HVI28" s="263"/>
      <c r="HVJ28" s="263"/>
      <c r="HVK28" s="263"/>
      <c r="HVL28" s="263"/>
      <c r="HVM28" s="263"/>
      <c r="HVN28" s="263"/>
      <c r="HVO28" s="263"/>
      <c r="HVP28" s="263"/>
      <c r="HVQ28" s="263"/>
      <c r="HVR28" s="263"/>
      <c r="HVS28" s="263"/>
      <c r="HVT28" s="263"/>
      <c r="HVU28" s="263"/>
      <c r="HVV28" s="263"/>
      <c r="HVW28" s="263"/>
      <c r="HVX28" s="263"/>
      <c r="HVY28" s="263"/>
      <c r="HVZ28" s="263"/>
      <c r="HWA28" s="263"/>
      <c r="HWB28" s="263"/>
      <c r="HWC28" s="263"/>
      <c r="HWD28" s="263"/>
      <c r="HWE28" s="263"/>
      <c r="HWF28" s="263"/>
      <c r="HWG28" s="263"/>
      <c r="HWH28" s="263"/>
      <c r="HWI28" s="263"/>
      <c r="HWJ28" s="263"/>
      <c r="HWK28" s="263"/>
      <c r="HWL28" s="263"/>
      <c r="HWM28" s="263"/>
      <c r="HWN28" s="263"/>
      <c r="HWO28" s="263"/>
      <c r="HWP28" s="263"/>
      <c r="HWQ28" s="263"/>
      <c r="HWR28" s="263"/>
      <c r="HWS28" s="263"/>
      <c r="HWT28" s="263"/>
      <c r="HWU28" s="263"/>
      <c r="HWV28" s="263"/>
      <c r="HWW28" s="263"/>
      <c r="HWX28" s="263"/>
      <c r="HWY28" s="263"/>
      <c r="HWZ28" s="263"/>
      <c r="HXA28" s="263"/>
      <c r="HXB28" s="263"/>
      <c r="HXC28" s="263"/>
      <c r="HXD28" s="263"/>
      <c r="HXE28" s="263"/>
      <c r="HXF28" s="263"/>
      <c r="HXG28" s="263"/>
      <c r="HXH28" s="263"/>
      <c r="HXI28" s="263"/>
      <c r="HXJ28" s="263"/>
      <c r="HXK28" s="263"/>
      <c r="HXL28" s="263"/>
      <c r="HXM28" s="263"/>
      <c r="HXN28" s="263"/>
      <c r="HXO28" s="263"/>
      <c r="HXP28" s="263"/>
      <c r="HXQ28" s="263"/>
      <c r="HXR28" s="263"/>
      <c r="HXS28" s="263"/>
      <c r="HXT28" s="263"/>
      <c r="HXU28" s="263"/>
      <c r="HXV28" s="263"/>
      <c r="HXW28" s="263"/>
      <c r="HXX28" s="263"/>
      <c r="HXY28" s="263"/>
      <c r="HXZ28" s="263"/>
      <c r="HYA28" s="263"/>
      <c r="HYB28" s="263"/>
      <c r="HYC28" s="263"/>
      <c r="HYD28" s="263"/>
      <c r="HYE28" s="263"/>
      <c r="HYF28" s="263"/>
      <c r="HYG28" s="263"/>
      <c r="HYH28" s="263"/>
      <c r="HYI28" s="263"/>
      <c r="HYJ28" s="263"/>
      <c r="HYK28" s="263"/>
      <c r="HYL28" s="263"/>
      <c r="HYM28" s="263"/>
      <c r="HYN28" s="263"/>
      <c r="HYO28" s="263"/>
      <c r="HYP28" s="263"/>
      <c r="HYQ28" s="263"/>
      <c r="HYR28" s="263"/>
      <c r="HYS28" s="263"/>
      <c r="HYT28" s="263"/>
      <c r="HYU28" s="263"/>
      <c r="HYV28" s="263"/>
      <c r="HYW28" s="263"/>
      <c r="HYX28" s="263"/>
      <c r="HYY28" s="263"/>
      <c r="HYZ28" s="263"/>
      <c r="HZA28" s="263"/>
      <c r="HZB28" s="263"/>
      <c r="HZC28" s="263"/>
      <c r="HZD28" s="263"/>
      <c r="HZE28" s="263"/>
      <c r="HZF28" s="263"/>
      <c r="HZG28" s="263"/>
      <c r="HZH28" s="263"/>
      <c r="HZI28" s="263"/>
      <c r="HZJ28" s="263"/>
      <c r="HZK28" s="263"/>
      <c r="HZL28" s="263"/>
      <c r="HZM28" s="263"/>
      <c r="HZN28" s="263"/>
      <c r="HZO28" s="263"/>
      <c r="HZP28" s="263"/>
      <c r="HZQ28" s="263"/>
      <c r="HZR28" s="263"/>
      <c r="HZS28" s="263"/>
      <c r="HZT28" s="263"/>
      <c r="HZU28" s="263"/>
      <c r="HZV28" s="263"/>
      <c r="HZW28" s="263"/>
      <c r="HZX28" s="263"/>
      <c r="HZY28" s="263"/>
      <c r="HZZ28" s="263"/>
      <c r="IAA28" s="263"/>
      <c r="IAB28" s="263"/>
      <c r="IAC28" s="263"/>
      <c r="IAD28" s="263"/>
      <c r="IAE28" s="263"/>
      <c r="IAF28" s="263"/>
      <c r="IAG28" s="263"/>
      <c r="IAH28" s="263"/>
      <c r="IAI28" s="263"/>
      <c r="IAJ28" s="263"/>
      <c r="IAK28" s="263"/>
      <c r="IAL28" s="263"/>
      <c r="IAM28" s="263"/>
      <c r="IAN28" s="263"/>
      <c r="IAO28" s="263"/>
      <c r="IAP28" s="263"/>
      <c r="IAQ28" s="263"/>
      <c r="IAR28" s="263"/>
      <c r="IAS28" s="263"/>
      <c r="IAT28" s="263"/>
      <c r="IAU28" s="263"/>
      <c r="IAV28" s="263"/>
      <c r="IAW28" s="263"/>
      <c r="IAX28" s="263"/>
      <c r="IAY28" s="263"/>
      <c r="IAZ28" s="263"/>
      <c r="IBA28" s="263"/>
      <c r="IBB28" s="263"/>
      <c r="IBC28" s="263"/>
      <c r="IBD28" s="263"/>
      <c r="IBE28" s="263"/>
      <c r="IBF28" s="263"/>
      <c r="IBG28" s="263"/>
      <c r="IBH28" s="263"/>
      <c r="IBI28" s="263"/>
      <c r="IBJ28" s="263"/>
      <c r="IBK28" s="263"/>
      <c r="IBL28" s="263"/>
      <c r="IBM28" s="263"/>
      <c r="IBN28" s="263"/>
      <c r="IBO28" s="263"/>
      <c r="IBP28" s="263"/>
      <c r="IBQ28" s="263"/>
      <c r="IBR28" s="263"/>
      <c r="IBS28" s="263"/>
      <c r="IBT28" s="263"/>
      <c r="IBU28" s="263"/>
      <c r="IBV28" s="263"/>
      <c r="IBW28" s="263"/>
      <c r="IBX28" s="263"/>
      <c r="IBY28" s="263"/>
      <c r="IBZ28" s="263"/>
      <c r="ICA28" s="263"/>
      <c r="ICB28" s="263"/>
      <c r="ICC28" s="263"/>
      <c r="ICD28" s="263"/>
      <c r="ICE28" s="263"/>
      <c r="ICF28" s="263"/>
      <c r="ICG28" s="263"/>
      <c r="ICH28" s="263"/>
      <c r="ICI28" s="263"/>
      <c r="ICJ28" s="263"/>
      <c r="ICK28" s="263"/>
      <c r="ICL28" s="263"/>
      <c r="ICM28" s="263"/>
      <c r="ICN28" s="263"/>
      <c r="ICO28" s="263"/>
      <c r="ICP28" s="263"/>
      <c r="ICQ28" s="263"/>
      <c r="ICR28" s="263"/>
      <c r="ICS28" s="263"/>
      <c r="ICT28" s="263"/>
      <c r="ICU28" s="263"/>
      <c r="ICV28" s="263"/>
      <c r="ICW28" s="263"/>
      <c r="ICX28" s="263"/>
      <c r="ICY28" s="263"/>
      <c r="ICZ28" s="263"/>
      <c r="IDA28" s="263"/>
      <c r="IDB28" s="263"/>
      <c r="IDC28" s="263"/>
      <c r="IDD28" s="263"/>
      <c r="IDE28" s="263"/>
      <c r="IDF28" s="263"/>
      <c r="IDG28" s="263"/>
      <c r="IDH28" s="263"/>
      <c r="IDI28" s="263"/>
      <c r="IDJ28" s="263"/>
      <c r="IDK28" s="263"/>
      <c r="IDL28" s="263"/>
      <c r="IDM28" s="263"/>
      <c r="IDN28" s="263"/>
      <c r="IDO28" s="263"/>
      <c r="IDP28" s="263"/>
      <c r="IDQ28" s="263"/>
      <c r="IDR28" s="263"/>
      <c r="IDS28" s="263"/>
      <c r="IDT28" s="263"/>
      <c r="IDU28" s="263"/>
      <c r="IDV28" s="263"/>
      <c r="IDW28" s="263"/>
      <c r="IDX28" s="263"/>
      <c r="IDY28" s="263"/>
      <c r="IDZ28" s="263"/>
      <c r="IEA28" s="263"/>
      <c r="IEB28" s="263"/>
      <c r="IEC28" s="263"/>
      <c r="IED28" s="263"/>
      <c r="IEE28" s="263"/>
      <c r="IEF28" s="263"/>
      <c r="IEG28" s="263"/>
      <c r="IEH28" s="263"/>
      <c r="IEI28" s="263"/>
      <c r="IEJ28" s="263"/>
      <c r="IEK28" s="263"/>
      <c r="IEL28" s="263"/>
      <c r="IEM28" s="263"/>
      <c r="IEN28" s="263"/>
      <c r="IEO28" s="263"/>
      <c r="IEP28" s="263"/>
      <c r="IEQ28" s="263"/>
      <c r="IER28" s="263"/>
      <c r="IES28" s="263"/>
      <c r="IET28" s="263"/>
      <c r="IEU28" s="263"/>
      <c r="IEV28" s="263"/>
      <c r="IEW28" s="263"/>
      <c r="IEX28" s="263"/>
      <c r="IEY28" s="263"/>
      <c r="IEZ28" s="263"/>
      <c r="IFA28" s="263"/>
      <c r="IFB28" s="263"/>
      <c r="IFC28" s="263"/>
      <c r="IFD28" s="263"/>
      <c r="IFE28" s="263"/>
      <c r="IFF28" s="263"/>
      <c r="IFG28" s="263"/>
      <c r="IFH28" s="263"/>
      <c r="IFI28" s="263"/>
      <c r="IFJ28" s="263"/>
      <c r="IFK28" s="263"/>
      <c r="IFL28" s="263"/>
      <c r="IFM28" s="263"/>
      <c r="IFN28" s="263"/>
      <c r="IFO28" s="263"/>
      <c r="IFP28" s="263"/>
      <c r="IFQ28" s="263"/>
      <c r="IFR28" s="263"/>
      <c r="IFS28" s="263"/>
      <c r="IFT28" s="263"/>
      <c r="IFU28" s="263"/>
      <c r="IFV28" s="263"/>
      <c r="IFW28" s="263"/>
      <c r="IFX28" s="263"/>
      <c r="IFY28" s="263"/>
      <c r="IFZ28" s="263"/>
      <c r="IGA28" s="263"/>
      <c r="IGB28" s="263"/>
      <c r="IGC28" s="263"/>
      <c r="IGD28" s="263"/>
      <c r="IGE28" s="263"/>
      <c r="IGF28" s="263"/>
      <c r="IGG28" s="263"/>
      <c r="IGH28" s="263"/>
      <c r="IGI28" s="263"/>
      <c r="IGJ28" s="263"/>
      <c r="IGK28" s="263"/>
      <c r="IGL28" s="263"/>
      <c r="IGM28" s="263"/>
      <c r="IGN28" s="263"/>
      <c r="IGO28" s="263"/>
      <c r="IGP28" s="263"/>
      <c r="IGQ28" s="263"/>
      <c r="IGR28" s="263"/>
      <c r="IGS28" s="263"/>
      <c r="IGT28" s="263"/>
      <c r="IGU28" s="263"/>
      <c r="IGV28" s="263"/>
      <c r="IGW28" s="263"/>
      <c r="IGX28" s="263"/>
      <c r="IGY28" s="263"/>
      <c r="IGZ28" s="263"/>
      <c r="IHA28" s="263"/>
      <c r="IHB28" s="263"/>
      <c r="IHC28" s="263"/>
      <c r="IHD28" s="263"/>
      <c r="IHE28" s="263"/>
      <c r="IHF28" s="263"/>
      <c r="IHG28" s="263"/>
      <c r="IHH28" s="263"/>
      <c r="IHI28" s="263"/>
      <c r="IHJ28" s="263"/>
      <c r="IHK28" s="263"/>
      <c r="IHL28" s="263"/>
      <c r="IHM28" s="263"/>
      <c r="IHN28" s="263"/>
      <c r="IHO28" s="263"/>
      <c r="IHP28" s="263"/>
      <c r="IHQ28" s="263"/>
      <c r="IHR28" s="263"/>
      <c r="IHS28" s="263"/>
      <c r="IHT28" s="263"/>
      <c r="IHU28" s="263"/>
      <c r="IHV28" s="263"/>
      <c r="IHW28" s="263"/>
      <c r="IHX28" s="263"/>
      <c r="IHY28" s="263"/>
      <c r="IHZ28" s="263"/>
      <c r="IIA28" s="263"/>
      <c r="IIB28" s="263"/>
      <c r="IIC28" s="263"/>
      <c r="IID28" s="263"/>
      <c r="IIE28" s="263"/>
      <c r="IIF28" s="263"/>
      <c r="IIG28" s="263"/>
      <c r="IIH28" s="263"/>
      <c r="III28" s="263"/>
      <c r="IIJ28" s="263"/>
      <c r="IIK28" s="263"/>
      <c r="IIL28" s="263"/>
      <c r="IIM28" s="263"/>
      <c r="IIN28" s="263"/>
      <c r="IIO28" s="263"/>
      <c r="IIP28" s="263"/>
      <c r="IIQ28" s="263"/>
      <c r="IIR28" s="263"/>
      <c r="IIS28" s="263"/>
      <c r="IIT28" s="263"/>
      <c r="IIU28" s="263"/>
      <c r="IIV28" s="263"/>
      <c r="IIW28" s="263"/>
      <c r="IIX28" s="263"/>
      <c r="IIY28" s="263"/>
      <c r="IIZ28" s="263"/>
      <c r="IJA28" s="263"/>
      <c r="IJB28" s="263"/>
      <c r="IJC28" s="263"/>
      <c r="IJD28" s="263"/>
      <c r="IJE28" s="263"/>
      <c r="IJF28" s="263"/>
      <c r="IJG28" s="263"/>
      <c r="IJH28" s="263"/>
      <c r="IJI28" s="263"/>
      <c r="IJJ28" s="263"/>
      <c r="IJK28" s="263"/>
      <c r="IJL28" s="263"/>
      <c r="IJM28" s="263"/>
      <c r="IJN28" s="263"/>
      <c r="IJO28" s="263"/>
      <c r="IJP28" s="263"/>
      <c r="IJQ28" s="263"/>
      <c r="IJR28" s="263"/>
      <c r="IJS28" s="263"/>
      <c r="IJT28" s="263"/>
      <c r="IJU28" s="263"/>
      <c r="IJV28" s="263"/>
      <c r="IJW28" s="263"/>
      <c r="IJX28" s="263"/>
      <c r="IJY28" s="263"/>
      <c r="IJZ28" s="263"/>
      <c r="IKA28" s="263"/>
      <c r="IKB28" s="263"/>
      <c r="IKC28" s="263"/>
      <c r="IKD28" s="263"/>
      <c r="IKE28" s="263"/>
      <c r="IKF28" s="263"/>
      <c r="IKG28" s="263"/>
      <c r="IKH28" s="263"/>
      <c r="IKI28" s="263"/>
      <c r="IKJ28" s="263"/>
      <c r="IKK28" s="263"/>
      <c r="IKL28" s="263"/>
      <c r="IKM28" s="263"/>
      <c r="IKN28" s="263"/>
      <c r="IKO28" s="263"/>
      <c r="IKP28" s="263"/>
      <c r="IKQ28" s="263"/>
      <c r="IKR28" s="263"/>
      <c r="IKS28" s="263"/>
      <c r="IKT28" s="263"/>
      <c r="IKU28" s="263"/>
      <c r="IKV28" s="263"/>
      <c r="IKW28" s="263"/>
      <c r="IKX28" s="263"/>
      <c r="IKY28" s="263"/>
      <c r="IKZ28" s="263"/>
      <c r="ILA28" s="263"/>
      <c r="ILB28" s="263"/>
      <c r="ILC28" s="263"/>
      <c r="ILD28" s="263"/>
      <c r="ILE28" s="263"/>
      <c r="ILF28" s="263"/>
      <c r="ILG28" s="263"/>
      <c r="ILH28" s="263"/>
      <c r="ILI28" s="263"/>
      <c r="ILJ28" s="263"/>
      <c r="ILK28" s="263"/>
      <c r="ILL28" s="263"/>
      <c r="ILM28" s="263"/>
      <c r="ILN28" s="263"/>
      <c r="ILO28" s="263"/>
      <c r="ILP28" s="263"/>
      <c r="ILQ28" s="263"/>
      <c r="ILR28" s="263"/>
      <c r="ILS28" s="263"/>
      <c r="ILT28" s="263"/>
      <c r="ILU28" s="263"/>
      <c r="ILV28" s="263"/>
      <c r="ILW28" s="263"/>
      <c r="ILX28" s="263"/>
      <c r="ILY28" s="263"/>
      <c r="ILZ28" s="263"/>
      <c r="IMA28" s="263"/>
      <c r="IMB28" s="263"/>
      <c r="IMC28" s="263"/>
      <c r="IMD28" s="263"/>
      <c r="IME28" s="263"/>
      <c r="IMF28" s="263"/>
      <c r="IMG28" s="263"/>
      <c r="IMH28" s="263"/>
      <c r="IMI28" s="263"/>
      <c r="IMJ28" s="263"/>
      <c r="IMK28" s="263"/>
      <c r="IML28" s="263"/>
      <c r="IMM28" s="263"/>
      <c r="IMN28" s="263"/>
      <c r="IMO28" s="263"/>
      <c r="IMP28" s="263"/>
      <c r="IMQ28" s="263"/>
      <c r="IMR28" s="263"/>
      <c r="IMS28" s="263"/>
      <c r="IMT28" s="263"/>
      <c r="IMU28" s="263"/>
      <c r="IMV28" s="263"/>
      <c r="IMW28" s="263"/>
      <c r="IMX28" s="263"/>
      <c r="IMY28" s="263"/>
      <c r="IMZ28" s="263"/>
      <c r="INA28" s="263"/>
      <c r="INB28" s="263"/>
      <c r="INC28" s="263"/>
      <c r="IND28" s="263"/>
      <c r="INE28" s="263"/>
      <c r="INF28" s="263"/>
      <c r="ING28" s="263"/>
      <c r="INH28" s="263"/>
      <c r="INI28" s="263"/>
      <c r="INJ28" s="263"/>
      <c r="INK28" s="263"/>
      <c r="INL28" s="263"/>
      <c r="INM28" s="263"/>
      <c r="INN28" s="263"/>
      <c r="INO28" s="263"/>
      <c r="INP28" s="263"/>
      <c r="INQ28" s="263"/>
      <c r="INR28" s="263"/>
      <c r="INS28" s="263"/>
      <c r="INT28" s="263"/>
      <c r="INU28" s="263"/>
      <c r="INV28" s="263"/>
      <c r="INW28" s="263"/>
      <c r="INX28" s="263"/>
      <c r="INY28" s="263"/>
      <c r="INZ28" s="263"/>
      <c r="IOA28" s="263"/>
      <c r="IOB28" s="263"/>
      <c r="IOC28" s="263"/>
      <c r="IOD28" s="263"/>
      <c r="IOE28" s="263"/>
      <c r="IOF28" s="263"/>
      <c r="IOG28" s="263"/>
      <c r="IOH28" s="263"/>
      <c r="IOI28" s="263"/>
      <c r="IOJ28" s="263"/>
      <c r="IOK28" s="263"/>
      <c r="IOL28" s="263"/>
      <c r="IOM28" s="263"/>
      <c r="ION28" s="263"/>
      <c r="IOO28" s="263"/>
      <c r="IOP28" s="263"/>
      <c r="IOQ28" s="263"/>
      <c r="IOR28" s="263"/>
      <c r="IOS28" s="263"/>
      <c r="IOT28" s="263"/>
      <c r="IOU28" s="263"/>
      <c r="IOV28" s="263"/>
      <c r="IOW28" s="263"/>
      <c r="IOX28" s="263"/>
      <c r="IOY28" s="263"/>
      <c r="IOZ28" s="263"/>
      <c r="IPA28" s="263"/>
      <c r="IPB28" s="263"/>
      <c r="IPC28" s="263"/>
      <c r="IPD28" s="263"/>
      <c r="IPE28" s="263"/>
      <c r="IPF28" s="263"/>
      <c r="IPG28" s="263"/>
      <c r="IPH28" s="263"/>
      <c r="IPI28" s="263"/>
      <c r="IPJ28" s="263"/>
      <c r="IPK28" s="263"/>
      <c r="IPL28" s="263"/>
      <c r="IPM28" s="263"/>
      <c r="IPN28" s="263"/>
      <c r="IPO28" s="263"/>
      <c r="IPP28" s="263"/>
      <c r="IPQ28" s="263"/>
      <c r="IPR28" s="263"/>
      <c r="IPS28" s="263"/>
      <c r="IPT28" s="263"/>
      <c r="IPU28" s="263"/>
      <c r="IPV28" s="263"/>
      <c r="IPW28" s="263"/>
      <c r="IPX28" s="263"/>
      <c r="IPY28" s="263"/>
      <c r="IPZ28" s="263"/>
      <c r="IQA28" s="263"/>
      <c r="IQB28" s="263"/>
      <c r="IQC28" s="263"/>
      <c r="IQD28" s="263"/>
      <c r="IQE28" s="263"/>
      <c r="IQF28" s="263"/>
      <c r="IQG28" s="263"/>
      <c r="IQH28" s="263"/>
      <c r="IQI28" s="263"/>
      <c r="IQJ28" s="263"/>
      <c r="IQK28" s="263"/>
      <c r="IQL28" s="263"/>
      <c r="IQM28" s="263"/>
      <c r="IQN28" s="263"/>
      <c r="IQO28" s="263"/>
      <c r="IQP28" s="263"/>
      <c r="IQQ28" s="263"/>
      <c r="IQR28" s="263"/>
      <c r="IQS28" s="263"/>
      <c r="IQT28" s="263"/>
      <c r="IQU28" s="263"/>
      <c r="IQV28" s="263"/>
      <c r="IQW28" s="263"/>
      <c r="IQX28" s="263"/>
      <c r="IQY28" s="263"/>
      <c r="IQZ28" s="263"/>
      <c r="IRA28" s="263"/>
      <c r="IRB28" s="263"/>
      <c r="IRC28" s="263"/>
      <c r="IRD28" s="263"/>
      <c r="IRE28" s="263"/>
      <c r="IRF28" s="263"/>
      <c r="IRG28" s="263"/>
      <c r="IRH28" s="263"/>
      <c r="IRI28" s="263"/>
      <c r="IRJ28" s="263"/>
      <c r="IRK28" s="263"/>
      <c r="IRL28" s="263"/>
      <c r="IRM28" s="263"/>
      <c r="IRN28" s="263"/>
      <c r="IRO28" s="263"/>
      <c r="IRP28" s="263"/>
      <c r="IRQ28" s="263"/>
      <c r="IRR28" s="263"/>
      <c r="IRS28" s="263"/>
      <c r="IRT28" s="263"/>
      <c r="IRU28" s="263"/>
      <c r="IRV28" s="263"/>
      <c r="IRW28" s="263"/>
      <c r="IRX28" s="263"/>
      <c r="IRY28" s="263"/>
      <c r="IRZ28" s="263"/>
      <c r="ISA28" s="263"/>
      <c r="ISB28" s="263"/>
      <c r="ISC28" s="263"/>
      <c r="ISD28" s="263"/>
      <c r="ISE28" s="263"/>
      <c r="ISF28" s="263"/>
      <c r="ISG28" s="263"/>
      <c r="ISH28" s="263"/>
      <c r="ISI28" s="263"/>
      <c r="ISJ28" s="263"/>
      <c r="ISK28" s="263"/>
      <c r="ISL28" s="263"/>
      <c r="ISM28" s="263"/>
      <c r="ISN28" s="263"/>
      <c r="ISO28" s="263"/>
      <c r="ISP28" s="263"/>
      <c r="ISQ28" s="263"/>
      <c r="ISR28" s="263"/>
      <c r="ISS28" s="263"/>
      <c r="IST28" s="263"/>
      <c r="ISU28" s="263"/>
      <c r="ISV28" s="263"/>
      <c r="ISW28" s="263"/>
      <c r="ISX28" s="263"/>
      <c r="ISY28" s="263"/>
      <c r="ISZ28" s="263"/>
      <c r="ITA28" s="263"/>
      <c r="ITB28" s="263"/>
      <c r="ITC28" s="263"/>
      <c r="ITD28" s="263"/>
      <c r="ITE28" s="263"/>
      <c r="ITF28" s="263"/>
      <c r="ITG28" s="263"/>
      <c r="ITH28" s="263"/>
      <c r="ITI28" s="263"/>
      <c r="ITJ28" s="263"/>
      <c r="ITK28" s="263"/>
      <c r="ITL28" s="263"/>
      <c r="ITM28" s="263"/>
      <c r="ITN28" s="263"/>
      <c r="ITO28" s="263"/>
      <c r="ITP28" s="263"/>
      <c r="ITQ28" s="263"/>
      <c r="ITR28" s="263"/>
      <c r="ITS28" s="263"/>
      <c r="ITT28" s="263"/>
      <c r="ITU28" s="263"/>
      <c r="ITV28" s="263"/>
      <c r="ITW28" s="263"/>
      <c r="ITX28" s="263"/>
      <c r="ITY28" s="263"/>
      <c r="ITZ28" s="263"/>
      <c r="IUA28" s="263"/>
      <c r="IUB28" s="263"/>
      <c r="IUC28" s="263"/>
      <c r="IUD28" s="263"/>
      <c r="IUE28" s="263"/>
      <c r="IUF28" s="263"/>
      <c r="IUG28" s="263"/>
      <c r="IUH28" s="263"/>
      <c r="IUI28" s="263"/>
      <c r="IUJ28" s="263"/>
      <c r="IUK28" s="263"/>
      <c r="IUL28" s="263"/>
      <c r="IUM28" s="263"/>
      <c r="IUN28" s="263"/>
      <c r="IUO28" s="263"/>
      <c r="IUP28" s="263"/>
      <c r="IUQ28" s="263"/>
      <c r="IUR28" s="263"/>
      <c r="IUS28" s="263"/>
      <c r="IUT28" s="263"/>
      <c r="IUU28" s="263"/>
      <c r="IUV28" s="263"/>
      <c r="IUW28" s="263"/>
      <c r="IUX28" s="263"/>
      <c r="IUY28" s="263"/>
      <c r="IUZ28" s="263"/>
      <c r="IVA28" s="263"/>
      <c r="IVB28" s="263"/>
      <c r="IVC28" s="263"/>
      <c r="IVD28" s="263"/>
      <c r="IVE28" s="263"/>
      <c r="IVF28" s="263"/>
      <c r="IVG28" s="263"/>
      <c r="IVH28" s="263"/>
      <c r="IVI28" s="263"/>
      <c r="IVJ28" s="263"/>
      <c r="IVK28" s="263"/>
      <c r="IVL28" s="263"/>
      <c r="IVM28" s="263"/>
      <c r="IVN28" s="263"/>
      <c r="IVO28" s="263"/>
      <c r="IVP28" s="263"/>
      <c r="IVQ28" s="263"/>
      <c r="IVR28" s="263"/>
      <c r="IVS28" s="263"/>
      <c r="IVT28" s="263"/>
      <c r="IVU28" s="263"/>
      <c r="IVV28" s="263"/>
      <c r="IVW28" s="263"/>
      <c r="IVX28" s="263"/>
      <c r="IVY28" s="263"/>
      <c r="IVZ28" s="263"/>
      <c r="IWA28" s="263"/>
      <c r="IWB28" s="263"/>
      <c r="IWC28" s="263"/>
      <c r="IWD28" s="263"/>
      <c r="IWE28" s="263"/>
      <c r="IWF28" s="263"/>
      <c r="IWG28" s="263"/>
      <c r="IWH28" s="263"/>
      <c r="IWI28" s="263"/>
      <c r="IWJ28" s="263"/>
      <c r="IWK28" s="263"/>
      <c r="IWL28" s="263"/>
      <c r="IWM28" s="263"/>
      <c r="IWN28" s="263"/>
      <c r="IWO28" s="263"/>
      <c r="IWP28" s="263"/>
      <c r="IWQ28" s="263"/>
      <c r="IWR28" s="263"/>
      <c r="IWS28" s="263"/>
      <c r="IWT28" s="263"/>
      <c r="IWU28" s="263"/>
      <c r="IWV28" s="263"/>
      <c r="IWW28" s="263"/>
      <c r="IWX28" s="263"/>
      <c r="IWY28" s="263"/>
      <c r="IWZ28" s="263"/>
      <c r="IXA28" s="263"/>
      <c r="IXB28" s="263"/>
      <c r="IXC28" s="263"/>
      <c r="IXD28" s="263"/>
      <c r="IXE28" s="263"/>
      <c r="IXF28" s="263"/>
      <c r="IXG28" s="263"/>
      <c r="IXH28" s="263"/>
      <c r="IXI28" s="263"/>
      <c r="IXJ28" s="263"/>
      <c r="IXK28" s="263"/>
      <c r="IXL28" s="263"/>
      <c r="IXM28" s="263"/>
      <c r="IXN28" s="263"/>
      <c r="IXO28" s="263"/>
      <c r="IXP28" s="263"/>
      <c r="IXQ28" s="263"/>
      <c r="IXR28" s="263"/>
      <c r="IXS28" s="263"/>
      <c r="IXT28" s="263"/>
      <c r="IXU28" s="263"/>
      <c r="IXV28" s="263"/>
      <c r="IXW28" s="263"/>
      <c r="IXX28" s="263"/>
      <c r="IXY28" s="263"/>
      <c r="IXZ28" s="263"/>
      <c r="IYA28" s="263"/>
      <c r="IYB28" s="263"/>
      <c r="IYC28" s="263"/>
      <c r="IYD28" s="263"/>
      <c r="IYE28" s="263"/>
      <c r="IYF28" s="263"/>
      <c r="IYG28" s="263"/>
      <c r="IYH28" s="263"/>
      <c r="IYI28" s="263"/>
      <c r="IYJ28" s="263"/>
      <c r="IYK28" s="263"/>
      <c r="IYL28" s="263"/>
      <c r="IYM28" s="263"/>
      <c r="IYN28" s="263"/>
      <c r="IYO28" s="263"/>
      <c r="IYP28" s="263"/>
      <c r="IYQ28" s="263"/>
      <c r="IYR28" s="263"/>
      <c r="IYS28" s="263"/>
      <c r="IYT28" s="263"/>
      <c r="IYU28" s="263"/>
      <c r="IYV28" s="263"/>
      <c r="IYW28" s="263"/>
      <c r="IYX28" s="263"/>
      <c r="IYY28" s="263"/>
      <c r="IYZ28" s="263"/>
      <c r="IZA28" s="263"/>
      <c r="IZB28" s="263"/>
      <c r="IZC28" s="263"/>
      <c r="IZD28" s="263"/>
      <c r="IZE28" s="263"/>
      <c r="IZF28" s="263"/>
      <c r="IZG28" s="263"/>
      <c r="IZH28" s="263"/>
      <c r="IZI28" s="263"/>
      <c r="IZJ28" s="263"/>
      <c r="IZK28" s="263"/>
      <c r="IZL28" s="263"/>
      <c r="IZM28" s="263"/>
      <c r="IZN28" s="263"/>
      <c r="IZO28" s="263"/>
      <c r="IZP28" s="263"/>
      <c r="IZQ28" s="263"/>
      <c r="IZR28" s="263"/>
      <c r="IZS28" s="263"/>
      <c r="IZT28" s="263"/>
      <c r="IZU28" s="263"/>
      <c r="IZV28" s="263"/>
      <c r="IZW28" s="263"/>
      <c r="IZX28" s="263"/>
      <c r="IZY28" s="263"/>
      <c r="IZZ28" s="263"/>
      <c r="JAA28" s="263"/>
      <c r="JAB28" s="263"/>
      <c r="JAC28" s="263"/>
      <c r="JAD28" s="263"/>
      <c r="JAE28" s="263"/>
      <c r="JAF28" s="263"/>
      <c r="JAG28" s="263"/>
      <c r="JAH28" s="263"/>
      <c r="JAI28" s="263"/>
      <c r="JAJ28" s="263"/>
      <c r="JAK28" s="263"/>
      <c r="JAL28" s="263"/>
      <c r="JAM28" s="263"/>
      <c r="JAN28" s="263"/>
      <c r="JAO28" s="263"/>
      <c r="JAP28" s="263"/>
      <c r="JAQ28" s="263"/>
      <c r="JAR28" s="263"/>
      <c r="JAS28" s="263"/>
      <c r="JAT28" s="263"/>
      <c r="JAU28" s="263"/>
      <c r="JAV28" s="263"/>
      <c r="JAW28" s="263"/>
      <c r="JAX28" s="263"/>
      <c r="JAY28" s="263"/>
      <c r="JAZ28" s="263"/>
      <c r="JBA28" s="263"/>
      <c r="JBB28" s="263"/>
      <c r="JBC28" s="263"/>
      <c r="JBD28" s="263"/>
      <c r="JBE28" s="263"/>
      <c r="JBF28" s="263"/>
      <c r="JBG28" s="263"/>
      <c r="JBH28" s="263"/>
      <c r="JBI28" s="263"/>
      <c r="JBJ28" s="263"/>
      <c r="JBK28" s="263"/>
      <c r="JBL28" s="263"/>
      <c r="JBM28" s="263"/>
      <c r="JBN28" s="263"/>
      <c r="JBO28" s="263"/>
      <c r="JBP28" s="263"/>
      <c r="JBQ28" s="263"/>
      <c r="JBR28" s="263"/>
      <c r="JBS28" s="263"/>
      <c r="JBT28" s="263"/>
      <c r="JBU28" s="263"/>
      <c r="JBV28" s="263"/>
      <c r="JBW28" s="263"/>
      <c r="JBX28" s="263"/>
      <c r="JBY28" s="263"/>
      <c r="JBZ28" s="263"/>
      <c r="JCA28" s="263"/>
      <c r="JCB28" s="263"/>
      <c r="JCC28" s="263"/>
      <c r="JCD28" s="263"/>
      <c r="JCE28" s="263"/>
      <c r="JCF28" s="263"/>
      <c r="JCG28" s="263"/>
      <c r="JCH28" s="263"/>
      <c r="JCI28" s="263"/>
      <c r="JCJ28" s="263"/>
      <c r="JCK28" s="263"/>
      <c r="JCL28" s="263"/>
      <c r="JCM28" s="263"/>
      <c r="JCN28" s="263"/>
      <c r="JCO28" s="263"/>
      <c r="JCP28" s="263"/>
      <c r="JCQ28" s="263"/>
      <c r="JCR28" s="263"/>
      <c r="JCS28" s="263"/>
      <c r="JCT28" s="263"/>
      <c r="JCU28" s="263"/>
      <c r="JCV28" s="263"/>
      <c r="JCW28" s="263"/>
      <c r="JCX28" s="263"/>
      <c r="JCY28" s="263"/>
      <c r="JCZ28" s="263"/>
      <c r="JDA28" s="263"/>
      <c r="JDB28" s="263"/>
      <c r="JDC28" s="263"/>
      <c r="JDD28" s="263"/>
      <c r="JDE28" s="263"/>
      <c r="JDF28" s="263"/>
      <c r="JDG28" s="263"/>
      <c r="JDH28" s="263"/>
      <c r="JDI28" s="263"/>
      <c r="JDJ28" s="263"/>
      <c r="JDK28" s="263"/>
      <c r="JDL28" s="263"/>
      <c r="JDM28" s="263"/>
      <c r="JDN28" s="263"/>
      <c r="JDO28" s="263"/>
      <c r="JDP28" s="263"/>
      <c r="JDQ28" s="263"/>
      <c r="JDR28" s="263"/>
      <c r="JDS28" s="263"/>
      <c r="JDT28" s="263"/>
      <c r="JDU28" s="263"/>
      <c r="JDV28" s="263"/>
      <c r="JDW28" s="263"/>
      <c r="JDX28" s="263"/>
      <c r="JDY28" s="263"/>
      <c r="JDZ28" s="263"/>
      <c r="JEA28" s="263"/>
      <c r="JEB28" s="263"/>
      <c r="JEC28" s="263"/>
      <c r="JED28" s="263"/>
      <c r="JEE28" s="263"/>
      <c r="JEF28" s="263"/>
      <c r="JEG28" s="263"/>
      <c r="JEH28" s="263"/>
      <c r="JEI28" s="263"/>
      <c r="JEJ28" s="263"/>
      <c r="JEK28" s="263"/>
      <c r="JEL28" s="263"/>
      <c r="JEM28" s="263"/>
      <c r="JEN28" s="263"/>
      <c r="JEO28" s="263"/>
      <c r="JEP28" s="263"/>
      <c r="JEQ28" s="263"/>
      <c r="JER28" s="263"/>
      <c r="JES28" s="263"/>
      <c r="JET28" s="263"/>
      <c r="JEU28" s="263"/>
      <c r="JEV28" s="263"/>
      <c r="JEW28" s="263"/>
      <c r="JEX28" s="263"/>
      <c r="JEY28" s="263"/>
      <c r="JEZ28" s="263"/>
      <c r="JFA28" s="263"/>
      <c r="JFB28" s="263"/>
      <c r="JFC28" s="263"/>
      <c r="JFD28" s="263"/>
      <c r="JFE28" s="263"/>
      <c r="JFF28" s="263"/>
      <c r="JFG28" s="263"/>
      <c r="JFH28" s="263"/>
      <c r="JFI28" s="263"/>
      <c r="JFJ28" s="263"/>
      <c r="JFK28" s="263"/>
      <c r="JFL28" s="263"/>
      <c r="JFM28" s="263"/>
      <c r="JFN28" s="263"/>
      <c r="JFO28" s="263"/>
      <c r="JFP28" s="263"/>
      <c r="JFQ28" s="263"/>
      <c r="JFR28" s="263"/>
      <c r="JFS28" s="263"/>
      <c r="JFT28" s="263"/>
      <c r="JFU28" s="263"/>
      <c r="JFV28" s="263"/>
      <c r="JFW28" s="263"/>
      <c r="JFX28" s="263"/>
      <c r="JFY28" s="263"/>
      <c r="JFZ28" s="263"/>
      <c r="JGA28" s="263"/>
      <c r="JGB28" s="263"/>
      <c r="JGC28" s="263"/>
      <c r="JGD28" s="263"/>
      <c r="JGE28" s="263"/>
      <c r="JGF28" s="263"/>
      <c r="JGG28" s="263"/>
      <c r="JGH28" s="263"/>
      <c r="JGI28" s="263"/>
      <c r="JGJ28" s="263"/>
      <c r="JGK28" s="263"/>
      <c r="JGL28" s="263"/>
      <c r="JGM28" s="263"/>
      <c r="JGN28" s="263"/>
      <c r="JGO28" s="263"/>
      <c r="JGP28" s="263"/>
      <c r="JGQ28" s="263"/>
      <c r="JGR28" s="263"/>
      <c r="JGS28" s="263"/>
      <c r="JGT28" s="263"/>
      <c r="JGU28" s="263"/>
      <c r="JGV28" s="263"/>
      <c r="JGW28" s="263"/>
      <c r="JGX28" s="263"/>
      <c r="JGY28" s="263"/>
      <c r="JGZ28" s="263"/>
      <c r="JHA28" s="263"/>
      <c r="JHB28" s="263"/>
      <c r="JHC28" s="263"/>
      <c r="JHD28" s="263"/>
      <c r="JHE28" s="263"/>
      <c r="JHF28" s="263"/>
      <c r="JHG28" s="263"/>
      <c r="JHH28" s="263"/>
      <c r="JHI28" s="263"/>
      <c r="JHJ28" s="263"/>
      <c r="JHK28" s="263"/>
      <c r="JHL28" s="263"/>
      <c r="JHM28" s="263"/>
      <c r="JHN28" s="263"/>
      <c r="JHO28" s="263"/>
      <c r="JHP28" s="263"/>
      <c r="JHQ28" s="263"/>
      <c r="JHR28" s="263"/>
      <c r="JHS28" s="263"/>
      <c r="JHT28" s="263"/>
      <c r="JHU28" s="263"/>
      <c r="JHV28" s="263"/>
      <c r="JHW28" s="263"/>
      <c r="JHX28" s="263"/>
      <c r="JHY28" s="263"/>
      <c r="JHZ28" s="263"/>
      <c r="JIA28" s="263"/>
      <c r="JIB28" s="263"/>
      <c r="JIC28" s="263"/>
      <c r="JID28" s="263"/>
      <c r="JIE28" s="263"/>
      <c r="JIF28" s="263"/>
      <c r="JIG28" s="263"/>
      <c r="JIH28" s="263"/>
      <c r="JII28" s="263"/>
      <c r="JIJ28" s="263"/>
      <c r="JIK28" s="263"/>
      <c r="JIL28" s="263"/>
      <c r="JIM28" s="263"/>
      <c r="JIN28" s="263"/>
      <c r="JIO28" s="263"/>
      <c r="JIP28" s="263"/>
      <c r="JIQ28" s="263"/>
      <c r="JIR28" s="263"/>
      <c r="JIS28" s="263"/>
      <c r="JIT28" s="263"/>
      <c r="JIU28" s="263"/>
      <c r="JIV28" s="263"/>
      <c r="JIW28" s="263"/>
      <c r="JIX28" s="263"/>
      <c r="JIY28" s="263"/>
      <c r="JIZ28" s="263"/>
      <c r="JJA28" s="263"/>
      <c r="JJB28" s="263"/>
      <c r="JJC28" s="263"/>
      <c r="JJD28" s="263"/>
      <c r="JJE28" s="263"/>
      <c r="JJF28" s="263"/>
      <c r="JJG28" s="263"/>
      <c r="JJH28" s="263"/>
      <c r="JJI28" s="263"/>
      <c r="JJJ28" s="263"/>
      <c r="JJK28" s="263"/>
      <c r="JJL28" s="263"/>
      <c r="JJM28" s="263"/>
      <c r="JJN28" s="263"/>
      <c r="JJO28" s="263"/>
      <c r="JJP28" s="263"/>
      <c r="JJQ28" s="263"/>
      <c r="JJR28" s="263"/>
      <c r="JJS28" s="263"/>
      <c r="JJT28" s="263"/>
      <c r="JJU28" s="263"/>
      <c r="JJV28" s="263"/>
      <c r="JJW28" s="263"/>
      <c r="JJX28" s="263"/>
      <c r="JJY28" s="263"/>
      <c r="JJZ28" s="263"/>
      <c r="JKA28" s="263"/>
      <c r="JKB28" s="263"/>
      <c r="JKC28" s="263"/>
      <c r="JKD28" s="263"/>
      <c r="JKE28" s="263"/>
      <c r="JKF28" s="263"/>
      <c r="JKG28" s="263"/>
      <c r="JKH28" s="263"/>
      <c r="JKI28" s="263"/>
      <c r="JKJ28" s="263"/>
      <c r="JKK28" s="263"/>
      <c r="JKL28" s="263"/>
      <c r="JKM28" s="263"/>
      <c r="JKN28" s="263"/>
      <c r="JKO28" s="263"/>
      <c r="JKP28" s="263"/>
      <c r="JKQ28" s="263"/>
      <c r="JKR28" s="263"/>
      <c r="JKS28" s="263"/>
      <c r="JKT28" s="263"/>
      <c r="JKU28" s="263"/>
      <c r="JKV28" s="263"/>
      <c r="JKW28" s="263"/>
      <c r="JKX28" s="263"/>
      <c r="JKY28" s="263"/>
      <c r="JKZ28" s="263"/>
      <c r="JLA28" s="263"/>
      <c r="JLB28" s="263"/>
      <c r="JLC28" s="263"/>
      <c r="JLD28" s="263"/>
      <c r="JLE28" s="263"/>
      <c r="JLF28" s="263"/>
      <c r="JLG28" s="263"/>
      <c r="JLH28" s="263"/>
      <c r="JLI28" s="263"/>
      <c r="JLJ28" s="263"/>
      <c r="JLK28" s="263"/>
      <c r="JLL28" s="263"/>
      <c r="JLM28" s="263"/>
      <c r="JLN28" s="263"/>
      <c r="JLO28" s="263"/>
      <c r="JLP28" s="263"/>
      <c r="JLQ28" s="263"/>
      <c r="JLR28" s="263"/>
      <c r="JLS28" s="263"/>
      <c r="JLT28" s="263"/>
      <c r="JLU28" s="263"/>
      <c r="JLV28" s="263"/>
      <c r="JLW28" s="263"/>
      <c r="JLX28" s="263"/>
      <c r="JLY28" s="263"/>
      <c r="JLZ28" s="263"/>
      <c r="JMA28" s="263"/>
      <c r="JMB28" s="263"/>
      <c r="JMC28" s="263"/>
      <c r="JMD28" s="263"/>
      <c r="JME28" s="263"/>
      <c r="JMF28" s="263"/>
      <c r="JMG28" s="263"/>
      <c r="JMH28" s="263"/>
      <c r="JMI28" s="263"/>
      <c r="JMJ28" s="263"/>
      <c r="JMK28" s="263"/>
      <c r="JML28" s="263"/>
      <c r="JMM28" s="263"/>
      <c r="JMN28" s="263"/>
      <c r="JMO28" s="263"/>
      <c r="JMP28" s="263"/>
      <c r="JMQ28" s="263"/>
      <c r="JMR28" s="263"/>
      <c r="JMS28" s="263"/>
      <c r="JMT28" s="263"/>
      <c r="JMU28" s="263"/>
      <c r="JMV28" s="263"/>
      <c r="JMW28" s="263"/>
      <c r="JMX28" s="263"/>
      <c r="JMY28" s="263"/>
      <c r="JMZ28" s="263"/>
      <c r="JNA28" s="263"/>
      <c r="JNB28" s="263"/>
      <c r="JNC28" s="263"/>
      <c r="JND28" s="263"/>
      <c r="JNE28" s="263"/>
      <c r="JNF28" s="263"/>
      <c r="JNG28" s="263"/>
      <c r="JNH28" s="263"/>
      <c r="JNI28" s="263"/>
      <c r="JNJ28" s="263"/>
      <c r="JNK28" s="263"/>
      <c r="JNL28" s="263"/>
      <c r="JNM28" s="263"/>
      <c r="JNN28" s="263"/>
      <c r="JNO28" s="263"/>
      <c r="JNP28" s="263"/>
      <c r="JNQ28" s="263"/>
      <c r="JNR28" s="263"/>
      <c r="JNS28" s="263"/>
      <c r="JNT28" s="263"/>
      <c r="JNU28" s="263"/>
      <c r="JNV28" s="263"/>
      <c r="JNW28" s="263"/>
      <c r="JNX28" s="263"/>
      <c r="JNY28" s="263"/>
      <c r="JNZ28" s="263"/>
      <c r="JOA28" s="263"/>
      <c r="JOB28" s="263"/>
      <c r="JOC28" s="263"/>
      <c r="JOD28" s="263"/>
      <c r="JOE28" s="263"/>
      <c r="JOF28" s="263"/>
      <c r="JOG28" s="263"/>
      <c r="JOH28" s="263"/>
      <c r="JOI28" s="263"/>
      <c r="JOJ28" s="263"/>
      <c r="JOK28" s="263"/>
      <c r="JOL28" s="263"/>
      <c r="JOM28" s="263"/>
      <c r="JON28" s="263"/>
      <c r="JOO28" s="263"/>
      <c r="JOP28" s="263"/>
      <c r="JOQ28" s="263"/>
      <c r="JOR28" s="263"/>
      <c r="JOS28" s="263"/>
      <c r="JOT28" s="263"/>
      <c r="JOU28" s="263"/>
      <c r="JOV28" s="263"/>
      <c r="JOW28" s="263"/>
      <c r="JOX28" s="263"/>
      <c r="JOY28" s="263"/>
      <c r="JOZ28" s="263"/>
      <c r="JPA28" s="263"/>
      <c r="JPB28" s="263"/>
      <c r="JPC28" s="263"/>
      <c r="JPD28" s="263"/>
      <c r="JPE28" s="263"/>
      <c r="JPF28" s="263"/>
      <c r="JPG28" s="263"/>
      <c r="JPH28" s="263"/>
      <c r="JPI28" s="263"/>
      <c r="JPJ28" s="263"/>
      <c r="JPK28" s="263"/>
      <c r="JPL28" s="263"/>
      <c r="JPM28" s="263"/>
      <c r="JPN28" s="263"/>
      <c r="JPO28" s="263"/>
      <c r="JPP28" s="263"/>
      <c r="JPQ28" s="263"/>
      <c r="JPR28" s="263"/>
      <c r="JPS28" s="263"/>
      <c r="JPT28" s="263"/>
      <c r="JPU28" s="263"/>
      <c r="JPV28" s="263"/>
      <c r="JPW28" s="263"/>
      <c r="JPX28" s="263"/>
      <c r="JPY28" s="263"/>
      <c r="JPZ28" s="263"/>
      <c r="JQA28" s="263"/>
      <c r="JQB28" s="263"/>
      <c r="JQC28" s="263"/>
      <c r="JQD28" s="263"/>
      <c r="JQE28" s="263"/>
      <c r="JQF28" s="263"/>
      <c r="JQG28" s="263"/>
      <c r="JQH28" s="263"/>
      <c r="JQI28" s="263"/>
      <c r="JQJ28" s="263"/>
      <c r="JQK28" s="263"/>
      <c r="JQL28" s="263"/>
      <c r="JQM28" s="263"/>
      <c r="JQN28" s="263"/>
      <c r="JQO28" s="263"/>
      <c r="JQP28" s="263"/>
      <c r="JQQ28" s="263"/>
      <c r="JQR28" s="263"/>
      <c r="JQS28" s="263"/>
      <c r="JQT28" s="263"/>
      <c r="JQU28" s="263"/>
      <c r="JQV28" s="263"/>
      <c r="JQW28" s="263"/>
      <c r="JQX28" s="263"/>
      <c r="JQY28" s="263"/>
      <c r="JQZ28" s="263"/>
      <c r="JRA28" s="263"/>
      <c r="JRB28" s="263"/>
      <c r="JRC28" s="263"/>
      <c r="JRD28" s="263"/>
      <c r="JRE28" s="263"/>
      <c r="JRF28" s="263"/>
      <c r="JRG28" s="263"/>
      <c r="JRH28" s="263"/>
      <c r="JRI28" s="263"/>
      <c r="JRJ28" s="263"/>
      <c r="JRK28" s="263"/>
      <c r="JRL28" s="263"/>
      <c r="JRM28" s="263"/>
      <c r="JRN28" s="263"/>
      <c r="JRO28" s="263"/>
      <c r="JRP28" s="263"/>
      <c r="JRQ28" s="263"/>
      <c r="JRR28" s="263"/>
      <c r="JRS28" s="263"/>
      <c r="JRT28" s="263"/>
      <c r="JRU28" s="263"/>
      <c r="JRV28" s="263"/>
      <c r="JRW28" s="263"/>
      <c r="JRX28" s="263"/>
      <c r="JRY28" s="263"/>
      <c r="JRZ28" s="263"/>
      <c r="JSA28" s="263"/>
      <c r="JSB28" s="263"/>
      <c r="JSC28" s="263"/>
      <c r="JSD28" s="263"/>
      <c r="JSE28" s="263"/>
      <c r="JSF28" s="263"/>
      <c r="JSG28" s="263"/>
      <c r="JSH28" s="263"/>
      <c r="JSI28" s="263"/>
      <c r="JSJ28" s="263"/>
      <c r="JSK28" s="263"/>
      <c r="JSL28" s="263"/>
      <c r="JSM28" s="263"/>
      <c r="JSN28" s="263"/>
      <c r="JSO28" s="263"/>
      <c r="JSP28" s="263"/>
      <c r="JSQ28" s="263"/>
      <c r="JSR28" s="263"/>
      <c r="JSS28" s="263"/>
      <c r="JST28" s="263"/>
      <c r="JSU28" s="263"/>
      <c r="JSV28" s="263"/>
      <c r="JSW28" s="263"/>
      <c r="JSX28" s="263"/>
      <c r="JSY28" s="263"/>
      <c r="JSZ28" s="263"/>
      <c r="JTA28" s="263"/>
      <c r="JTB28" s="263"/>
      <c r="JTC28" s="263"/>
      <c r="JTD28" s="263"/>
      <c r="JTE28" s="263"/>
      <c r="JTF28" s="263"/>
      <c r="JTG28" s="263"/>
      <c r="JTH28" s="263"/>
      <c r="JTI28" s="263"/>
      <c r="JTJ28" s="263"/>
      <c r="JTK28" s="263"/>
      <c r="JTL28" s="263"/>
      <c r="JTM28" s="263"/>
      <c r="JTN28" s="263"/>
      <c r="JTO28" s="263"/>
      <c r="JTP28" s="263"/>
      <c r="JTQ28" s="263"/>
      <c r="JTR28" s="263"/>
      <c r="JTS28" s="263"/>
      <c r="JTT28" s="263"/>
      <c r="JTU28" s="263"/>
      <c r="JTV28" s="263"/>
      <c r="JTW28" s="263"/>
      <c r="JTX28" s="263"/>
      <c r="JTY28" s="263"/>
      <c r="JTZ28" s="263"/>
      <c r="JUA28" s="263"/>
      <c r="JUB28" s="263"/>
      <c r="JUC28" s="263"/>
      <c r="JUD28" s="263"/>
      <c r="JUE28" s="263"/>
      <c r="JUF28" s="263"/>
      <c r="JUG28" s="263"/>
      <c r="JUH28" s="263"/>
      <c r="JUI28" s="263"/>
      <c r="JUJ28" s="263"/>
      <c r="JUK28" s="263"/>
      <c r="JUL28" s="263"/>
      <c r="JUM28" s="263"/>
      <c r="JUN28" s="263"/>
      <c r="JUO28" s="263"/>
      <c r="JUP28" s="263"/>
      <c r="JUQ28" s="263"/>
      <c r="JUR28" s="263"/>
      <c r="JUS28" s="263"/>
      <c r="JUT28" s="263"/>
      <c r="JUU28" s="263"/>
      <c r="JUV28" s="263"/>
      <c r="JUW28" s="263"/>
      <c r="JUX28" s="263"/>
      <c r="JUY28" s="263"/>
      <c r="JUZ28" s="263"/>
      <c r="JVA28" s="263"/>
      <c r="JVB28" s="263"/>
      <c r="JVC28" s="263"/>
      <c r="JVD28" s="263"/>
      <c r="JVE28" s="263"/>
      <c r="JVF28" s="263"/>
      <c r="JVG28" s="263"/>
      <c r="JVH28" s="263"/>
      <c r="JVI28" s="263"/>
      <c r="JVJ28" s="263"/>
      <c r="JVK28" s="263"/>
      <c r="JVL28" s="263"/>
      <c r="JVM28" s="263"/>
      <c r="JVN28" s="263"/>
      <c r="JVO28" s="263"/>
      <c r="JVP28" s="263"/>
      <c r="JVQ28" s="263"/>
      <c r="JVR28" s="263"/>
      <c r="JVS28" s="263"/>
      <c r="JVT28" s="263"/>
      <c r="JVU28" s="263"/>
      <c r="JVV28" s="263"/>
      <c r="JVW28" s="263"/>
      <c r="JVX28" s="263"/>
      <c r="JVY28" s="263"/>
      <c r="JVZ28" s="263"/>
      <c r="JWA28" s="263"/>
      <c r="JWB28" s="263"/>
      <c r="JWC28" s="263"/>
      <c r="JWD28" s="263"/>
      <c r="JWE28" s="263"/>
      <c r="JWF28" s="263"/>
      <c r="JWG28" s="263"/>
      <c r="JWH28" s="263"/>
      <c r="JWI28" s="263"/>
      <c r="JWJ28" s="263"/>
      <c r="JWK28" s="263"/>
      <c r="JWL28" s="263"/>
      <c r="JWM28" s="263"/>
      <c r="JWN28" s="263"/>
      <c r="JWO28" s="263"/>
      <c r="JWP28" s="263"/>
      <c r="JWQ28" s="263"/>
      <c r="JWR28" s="263"/>
      <c r="JWS28" s="263"/>
      <c r="JWT28" s="263"/>
      <c r="JWU28" s="263"/>
      <c r="JWV28" s="263"/>
      <c r="JWW28" s="263"/>
      <c r="JWX28" s="263"/>
      <c r="JWY28" s="263"/>
      <c r="JWZ28" s="263"/>
      <c r="JXA28" s="263"/>
      <c r="JXB28" s="263"/>
      <c r="JXC28" s="263"/>
      <c r="JXD28" s="263"/>
      <c r="JXE28" s="263"/>
      <c r="JXF28" s="263"/>
      <c r="JXG28" s="263"/>
      <c r="JXH28" s="263"/>
      <c r="JXI28" s="263"/>
      <c r="JXJ28" s="263"/>
      <c r="JXK28" s="263"/>
      <c r="JXL28" s="263"/>
      <c r="JXM28" s="263"/>
      <c r="JXN28" s="263"/>
      <c r="JXO28" s="263"/>
      <c r="JXP28" s="263"/>
      <c r="JXQ28" s="263"/>
      <c r="JXR28" s="263"/>
      <c r="JXS28" s="263"/>
      <c r="JXT28" s="263"/>
      <c r="JXU28" s="263"/>
      <c r="JXV28" s="263"/>
      <c r="JXW28" s="263"/>
      <c r="JXX28" s="263"/>
      <c r="JXY28" s="263"/>
      <c r="JXZ28" s="263"/>
      <c r="JYA28" s="263"/>
      <c r="JYB28" s="263"/>
      <c r="JYC28" s="263"/>
      <c r="JYD28" s="263"/>
      <c r="JYE28" s="263"/>
      <c r="JYF28" s="263"/>
      <c r="JYG28" s="263"/>
      <c r="JYH28" s="263"/>
      <c r="JYI28" s="263"/>
      <c r="JYJ28" s="263"/>
      <c r="JYK28" s="263"/>
      <c r="JYL28" s="263"/>
      <c r="JYM28" s="263"/>
      <c r="JYN28" s="263"/>
      <c r="JYO28" s="263"/>
      <c r="JYP28" s="263"/>
      <c r="JYQ28" s="263"/>
      <c r="JYR28" s="263"/>
      <c r="JYS28" s="263"/>
      <c r="JYT28" s="263"/>
      <c r="JYU28" s="263"/>
      <c r="JYV28" s="263"/>
      <c r="JYW28" s="263"/>
      <c r="JYX28" s="263"/>
      <c r="JYY28" s="263"/>
      <c r="JYZ28" s="263"/>
      <c r="JZA28" s="263"/>
      <c r="JZB28" s="263"/>
      <c r="JZC28" s="263"/>
      <c r="JZD28" s="263"/>
      <c r="JZE28" s="263"/>
      <c r="JZF28" s="263"/>
      <c r="JZG28" s="263"/>
      <c r="JZH28" s="263"/>
      <c r="JZI28" s="263"/>
      <c r="JZJ28" s="263"/>
      <c r="JZK28" s="263"/>
      <c r="JZL28" s="263"/>
      <c r="JZM28" s="263"/>
      <c r="JZN28" s="263"/>
      <c r="JZO28" s="263"/>
      <c r="JZP28" s="263"/>
      <c r="JZQ28" s="263"/>
      <c r="JZR28" s="263"/>
      <c r="JZS28" s="263"/>
      <c r="JZT28" s="263"/>
      <c r="JZU28" s="263"/>
      <c r="JZV28" s="263"/>
      <c r="JZW28" s="263"/>
      <c r="JZX28" s="263"/>
      <c r="JZY28" s="263"/>
      <c r="JZZ28" s="263"/>
      <c r="KAA28" s="263"/>
      <c r="KAB28" s="263"/>
      <c r="KAC28" s="263"/>
      <c r="KAD28" s="263"/>
      <c r="KAE28" s="263"/>
      <c r="KAF28" s="263"/>
      <c r="KAG28" s="263"/>
      <c r="KAH28" s="263"/>
      <c r="KAI28" s="263"/>
      <c r="KAJ28" s="263"/>
      <c r="KAK28" s="263"/>
      <c r="KAL28" s="263"/>
      <c r="KAM28" s="263"/>
      <c r="KAN28" s="263"/>
      <c r="KAO28" s="263"/>
      <c r="KAP28" s="263"/>
      <c r="KAQ28" s="263"/>
      <c r="KAR28" s="263"/>
      <c r="KAS28" s="263"/>
      <c r="KAT28" s="263"/>
      <c r="KAU28" s="263"/>
      <c r="KAV28" s="263"/>
      <c r="KAW28" s="263"/>
      <c r="KAX28" s="263"/>
      <c r="KAY28" s="263"/>
      <c r="KAZ28" s="263"/>
      <c r="KBA28" s="263"/>
      <c r="KBB28" s="263"/>
      <c r="KBC28" s="263"/>
      <c r="KBD28" s="263"/>
      <c r="KBE28" s="263"/>
      <c r="KBF28" s="263"/>
      <c r="KBG28" s="263"/>
      <c r="KBH28" s="263"/>
      <c r="KBI28" s="263"/>
      <c r="KBJ28" s="263"/>
      <c r="KBK28" s="263"/>
      <c r="KBL28" s="263"/>
      <c r="KBM28" s="263"/>
      <c r="KBN28" s="263"/>
      <c r="KBO28" s="263"/>
      <c r="KBP28" s="263"/>
      <c r="KBQ28" s="263"/>
      <c r="KBR28" s="263"/>
      <c r="KBS28" s="263"/>
      <c r="KBT28" s="263"/>
      <c r="KBU28" s="263"/>
      <c r="KBV28" s="263"/>
      <c r="KBW28" s="263"/>
      <c r="KBX28" s="263"/>
      <c r="KBY28" s="263"/>
      <c r="KBZ28" s="263"/>
      <c r="KCA28" s="263"/>
      <c r="KCB28" s="263"/>
      <c r="KCC28" s="263"/>
      <c r="KCD28" s="263"/>
      <c r="KCE28" s="263"/>
      <c r="KCF28" s="263"/>
      <c r="KCG28" s="263"/>
      <c r="KCH28" s="263"/>
      <c r="KCI28" s="263"/>
      <c r="KCJ28" s="263"/>
      <c r="KCK28" s="263"/>
      <c r="KCL28" s="263"/>
      <c r="KCM28" s="263"/>
      <c r="KCN28" s="263"/>
      <c r="KCO28" s="263"/>
      <c r="KCP28" s="263"/>
      <c r="KCQ28" s="263"/>
      <c r="KCR28" s="263"/>
      <c r="KCS28" s="263"/>
      <c r="KCT28" s="263"/>
      <c r="KCU28" s="263"/>
      <c r="KCV28" s="263"/>
      <c r="KCW28" s="263"/>
      <c r="KCX28" s="263"/>
      <c r="KCY28" s="263"/>
      <c r="KCZ28" s="263"/>
      <c r="KDA28" s="263"/>
      <c r="KDB28" s="263"/>
      <c r="KDC28" s="263"/>
      <c r="KDD28" s="263"/>
      <c r="KDE28" s="263"/>
      <c r="KDF28" s="263"/>
      <c r="KDG28" s="263"/>
      <c r="KDH28" s="263"/>
      <c r="KDI28" s="263"/>
      <c r="KDJ28" s="263"/>
      <c r="KDK28" s="263"/>
      <c r="KDL28" s="263"/>
      <c r="KDM28" s="263"/>
      <c r="KDN28" s="263"/>
      <c r="KDO28" s="263"/>
      <c r="KDP28" s="263"/>
      <c r="KDQ28" s="263"/>
      <c r="KDR28" s="263"/>
      <c r="KDS28" s="263"/>
      <c r="KDT28" s="263"/>
      <c r="KDU28" s="263"/>
      <c r="KDV28" s="263"/>
      <c r="KDW28" s="263"/>
      <c r="KDX28" s="263"/>
      <c r="KDY28" s="263"/>
      <c r="KDZ28" s="263"/>
      <c r="KEA28" s="263"/>
      <c r="KEB28" s="263"/>
      <c r="KEC28" s="263"/>
      <c r="KED28" s="263"/>
      <c r="KEE28" s="263"/>
      <c r="KEF28" s="263"/>
      <c r="KEG28" s="263"/>
      <c r="KEH28" s="263"/>
      <c r="KEI28" s="263"/>
      <c r="KEJ28" s="263"/>
      <c r="KEK28" s="263"/>
      <c r="KEL28" s="263"/>
      <c r="KEM28" s="263"/>
      <c r="KEN28" s="263"/>
      <c r="KEO28" s="263"/>
      <c r="KEP28" s="263"/>
      <c r="KEQ28" s="263"/>
      <c r="KER28" s="263"/>
      <c r="KES28" s="263"/>
      <c r="KET28" s="263"/>
      <c r="KEU28" s="263"/>
      <c r="KEV28" s="263"/>
      <c r="KEW28" s="263"/>
      <c r="KEX28" s="263"/>
      <c r="KEY28" s="263"/>
      <c r="KEZ28" s="263"/>
      <c r="KFA28" s="263"/>
      <c r="KFB28" s="263"/>
      <c r="KFC28" s="263"/>
      <c r="KFD28" s="263"/>
      <c r="KFE28" s="263"/>
      <c r="KFF28" s="263"/>
      <c r="KFG28" s="263"/>
      <c r="KFH28" s="263"/>
      <c r="KFI28" s="263"/>
      <c r="KFJ28" s="263"/>
      <c r="KFK28" s="263"/>
      <c r="KFL28" s="263"/>
      <c r="KFM28" s="263"/>
      <c r="KFN28" s="263"/>
      <c r="KFO28" s="263"/>
      <c r="KFP28" s="263"/>
      <c r="KFQ28" s="263"/>
      <c r="KFR28" s="263"/>
      <c r="KFS28" s="263"/>
      <c r="KFT28" s="263"/>
      <c r="KFU28" s="263"/>
      <c r="KFV28" s="263"/>
      <c r="KFW28" s="263"/>
      <c r="KFX28" s="263"/>
      <c r="KFY28" s="263"/>
      <c r="KFZ28" s="263"/>
      <c r="KGA28" s="263"/>
      <c r="KGB28" s="263"/>
      <c r="KGC28" s="263"/>
      <c r="KGD28" s="263"/>
      <c r="KGE28" s="263"/>
      <c r="KGF28" s="263"/>
      <c r="KGG28" s="263"/>
      <c r="KGH28" s="263"/>
      <c r="KGI28" s="263"/>
      <c r="KGJ28" s="263"/>
      <c r="KGK28" s="263"/>
      <c r="KGL28" s="263"/>
      <c r="KGM28" s="263"/>
      <c r="KGN28" s="263"/>
      <c r="KGO28" s="263"/>
      <c r="KGP28" s="263"/>
      <c r="KGQ28" s="263"/>
      <c r="KGR28" s="263"/>
      <c r="KGS28" s="263"/>
      <c r="KGT28" s="263"/>
      <c r="KGU28" s="263"/>
      <c r="KGV28" s="263"/>
      <c r="KGW28" s="263"/>
      <c r="KGX28" s="263"/>
      <c r="KGY28" s="263"/>
      <c r="KGZ28" s="263"/>
      <c r="KHA28" s="263"/>
      <c r="KHB28" s="263"/>
      <c r="KHC28" s="263"/>
      <c r="KHD28" s="263"/>
      <c r="KHE28" s="263"/>
      <c r="KHF28" s="263"/>
      <c r="KHG28" s="263"/>
      <c r="KHH28" s="263"/>
      <c r="KHI28" s="263"/>
      <c r="KHJ28" s="263"/>
      <c r="KHK28" s="263"/>
      <c r="KHL28" s="263"/>
      <c r="KHM28" s="263"/>
      <c r="KHN28" s="263"/>
      <c r="KHO28" s="263"/>
      <c r="KHP28" s="263"/>
      <c r="KHQ28" s="263"/>
      <c r="KHR28" s="263"/>
      <c r="KHS28" s="263"/>
      <c r="KHT28" s="263"/>
      <c r="KHU28" s="263"/>
      <c r="KHV28" s="263"/>
      <c r="KHW28" s="263"/>
      <c r="KHX28" s="263"/>
      <c r="KHY28" s="263"/>
      <c r="KHZ28" s="263"/>
      <c r="KIA28" s="263"/>
      <c r="KIB28" s="263"/>
      <c r="KIC28" s="263"/>
      <c r="KID28" s="263"/>
      <c r="KIE28" s="263"/>
      <c r="KIF28" s="263"/>
      <c r="KIG28" s="263"/>
      <c r="KIH28" s="263"/>
      <c r="KII28" s="263"/>
      <c r="KIJ28" s="263"/>
      <c r="KIK28" s="263"/>
      <c r="KIL28" s="263"/>
      <c r="KIM28" s="263"/>
      <c r="KIN28" s="263"/>
      <c r="KIO28" s="263"/>
      <c r="KIP28" s="263"/>
      <c r="KIQ28" s="263"/>
      <c r="KIR28" s="263"/>
      <c r="KIS28" s="263"/>
      <c r="KIT28" s="263"/>
      <c r="KIU28" s="263"/>
      <c r="KIV28" s="263"/>
      <c r="KIW28" s="263"/>
      <c r="KIX28" s="263"/>
      <c r="KIY28" s="263"/>
      <c r="KIZ28" s="263"/>
      <c r="KJA28" s="263"/>
      <c r="KJB28" s="263"/>
      <c r="KJC28" s="263"/>
      <c r="KJD28" s="263"/>
      <c r="KJE28" s="263"/>
      <c r="KJF28" s="263"/>
      <c r="KJG28" s="263"/>
      <c r="KJH28" s="263"/>
      <c r="KJI28" s="263"/>
      <c r="KJJ28" s="263"/>
      <c r="KJK28" s="263"/>
      <c r="KJL28" s="263"/>
      <c r="KJM28" s="263"/>
      <c r="KJN28" s="263"/>
      <c r="KJO28" s="263"/>
      <c r="KJP28" s="263"/>
      <c r="KJQ28" s="263"/>
      <c r="KJR28" s="263"/>
      <c r="KJS28" s="263"/>
      <c r="KJT28" s="263"/>
      <c r="KJU28" s="263"/>
      <c r="KJV28" s="263"/>
      <c r="KJW28" s="263"/>
      <c r="KJX28" s="263"/>
      <c r="KJY28" s="263"/>
      <c r="KJZ28" s="263"/>
      <c r="KKA28" s="263"/>
      <c r="KKB28" s="263"/>
      <c r="KKC28" s="263"/>
      <c r="KKD28" s="263"/>
      <c r="KKE28" s="263"/>
      <c r="KKF28" s="263"/>
      <c r="KKG28" s="263"/>
      <c r="KKH28" s="263"/>
      <c r="KKI28" s="263"/>
      <c r="KKJ28" s="263"/>
      <c r="KKK28" s="263"/>
      <c r="KKL28" s="263"/>
      <c r="KKM28" s="263"/>
      <c r="KKN28" s="263"/>
      <c r="KKO28" s="263"/>
      <c r="KKP28" s="263"/>
      <c r="KKQ28" s="263"/>
      <c r="KKR28" s="263"/>
      <c r="KKS28" s="263"/>
      <c r="KKT28" s="263"/>
      <c r="KKU28" s="263"/>
      <c r="KKV28" s="263"/>
      <c r="KKW28" s="263"/>
      <c r="KKX28" s="263"/>
      <c r="KKY28" s="263"/>
      <c r="KKZ28" s="263"/>
      <c r="KLA28" s="263"/>
      <c r="KLB28" s="263"/>
      <c r="KLC28" s="263"/>
      <c r="KLD28" s="263"/>
      <c r="KLE28" s="263"/>
      <c r="KLF28" s="263"/>
      <c r="KLG28" s="263"/>
      <c r="KLH28" s="263"/>
      <c r="KLI28" s="263"/>
      <c r="KLJ28" s="263"/>
      <c r="KLK28" s="263"/>
      <c r="KLL28" s="263"/>
      <c r="KLM28" s="263"/>
      <c r="KLN28" s="263"/>
      <c r="KLO28" s="263"/>
      <c r="KLP28" s="263"/>
      <c r="KLQ28" s="263"/>
      <c r="KLR28" s="263"/>
      <c r="KLS28" s="263"/>
      <c r="KLT28" s="263"/>
      <c r="KLU28" s="263"/>
      <c r="KLV28" s="263"/>
      <c r="KLW28" s="263"/>
      <c r="KLX28" s="263"/>
      <c r="KLY28" s="263"/>
      <c r="KLZ28" s="263"/>
      <c r="KMA28" s="263"/>
      <c r="KMB28" s="263"/>
      <c r="KMC28" s="263"/>
      <c r="KMD28" s="263"/>
      <c r="KME28" s="263"/>
      <c r="KMF28" s="263"/>
      <c r="KMG28" s="263"/>
      <c r="KMH28" s="263"/>
      <c r="KMI28" s="263"/>
      <c r="KMJ28" s="263"/>
      <c r="KMK28" s="263"/>
      <c r="KML28" s="263"/>
      <c r="KMM28" s="263"/>
      <c r="KMN28" s="263"/>
      <c r="KMO28" s="263"/>
      <c r="KMP28" s="263"/>
      <c r="KMQ28" s="263"/>
      <c r="KMR28" s="263"/>
      <c r="KMS28" s="263"/>
      <c r="KMT28" s="263"/>
      <c r="KMU28" s="263"/>
      <c r="KMV28" s="263"/>
      <c r="KMW28" s="263"/>
      <c r="KMX28" s="263"/>
      <c r="KMY28" s="263"/>
      <c r="KMZ28" s="263"/>
      <c r="KNA28" s="263"/>
      <c r="KNB28" s="263"/>
      <c r="KNC28" s="263"/>
      <c r="KND28" s="263"/>
      <c r="KNE28" s="263"/>
      <c r="KNF28" s="263"/>
      <c r="KNG28" s="263"/>
      <c r="KNH28" s="263"/>
      <c r="KNI28" s="263"/>
      <c r="KNJ28" s="263"/>
      <c r="KNK28" s="263"/>
      <c r="KNL28" s="263"/>
      <c r="KNM28" s="263"/>
      <c r="KNN28" s="263"/>
      <c r="KNO28" s="263"/>
      <c r="KNP28" s="263"/>
      <c r="KNQ28" s="263"/>
      <c r="KNR28" s="263"/>
      <c r="KNS28" s="263"/>
      <c r="KNT28" s="263"/>
      <c r="KNU28" s="263"/>
      <c r="KNV28" s="263"/>
      <c r="KNW28" s="263"/>
      <c r="KNX28" s="263"/>
      <c r="KNY28" s="263"/>
      <c r="KNZ28" s="263"/>
      <c r="KOA28" s="263"/>
      <c r="KOB28" s="263"/>
      <c r="KOC28" s="263"/>
      <c r="KOD28" s="263"/>
      <c r="KOE28" s="263"/>
      <c r="KOF28" s="263"/>
      <c r="KOG28" s="263"/>
      <c r="KOH28" s="263"/>
      <c r="KOI28" s="263"/>
      <c r="KOJ28" s="263"/>
      <c r="KOK28" s="263"/>
      <c r="KOL28" s="263"/>
      <c r="KOM28" s="263"/>
      <c r="KON28" s="263"/>
      <c r="KOO28" s="263"/>
      <c r="KOP28" s="263"/>
      <c r="KOQ28" s="263"/>
      <c r="KOR28" s="263"/>
      <c r="KOS28" s="263"/>
      <c r="KOT28" s="263"/>
      <c r="KOU28" s="263"/>
      <c r="KOV28" s="263"/>
      <c r="KOW28" s="263"/>
      <c r="KOX28" s="263"/>
      <c r="KOY28" s="263"/>
      <c r="KOZ28" s="263"/>
      <c r="KPA28" s="263"/>
      <c r="KPB28" s="263"/>
      <c r="KPC28" s="263"/>
      <c r="KPD28" s="263"/>
      <c r="KPE28" s="263"/>
      <c r="KPF28" s="263"/>
      <c r="KPG28" s="263"/>
      <c r="KPH28" s="263"/>
      <c r="KPI28" s="263"/>
      <c r="KPJ28" s="263"/>
      <c r="KPK28" s="263"/>
      <c r="KPL28" s="263"/>
      <c r="KPM28" s="263"/>
      <c r="KPN28" s="263"/>
      <c r="KPO28" s="263"/>
      <c r="KPP28" s="263"/>
      <c r="KPQ28" s="263"/>
      <c r="KPR28" s="263"/>
      <c r="KPS28" s="263"/>
      <c r="KPT28" s="263"/>
      <c r="KPU28" s="263"/>
      <c r="KPV28" s="263"/>
      <c r="KPW28" s="263"/>
      <c r="KPX28" s="263"/>
      <c r="KPY28" s="263"/>
      <c r="KPZ28" s="263"/>
      <c r="KQA28" s="263"/>
      <c r="KQB28" s="263"/>
      <c r="KQC28" s="263"/>
      <c r="KQD28" s="263"/>
      <c r="KQE28" s="263"/>
      <c r="KQF28" s="263"/>
      <c r="KQG28" s="263"/>
      <c r="KQH28" s="263"/>
      <c r="KQI28" s="263"/>
      <c r="KQJ28" s="263"/>
      <c r="KQK28" s="263"/>
      <c r="KQL28" s="263"/>
      <c r="KQM28" s="263"/>
      <c r="KQN28" s="263"/>
      <c r="KQO28" s="263"/>
      <c r="KQP28" s="263"/>
      <c r="KQQ28" s="263"/>
      <c r="KQR28" s="263"/>
      <c r="KQS28" s="263"/>
      <c r="KQT28" s="263"/>
      <c r="KQU28" s="263"/>
      <c r="KQV28" s="263"/>
      <c r="KQW28" s="263"/>
      <c r="KQX28" s="263"/>
      <c r="KQY28" s="263"/>
      <c r="KQZ28" s="263"/>
      <c r="KRA28" s="263"/>
      <c r="KRB28" s="263"/>
      <c r="KRC28" s="263"/>
      <c r="KRD28" s="263"/>
      <c r="KRE28" s="263"/>
      <c r="KRF28" s="263"/>
      <c r="KRG28" s="263"/>
      <c r="KRH28" s="263"/>
      <c r="KRI28" s="263"/>
      <c r="KRJ28" s="263"/>
      <c r="KRK28" s="263"/>
      <c r="KRL28" s="263"/>
      <c r="KRM28" s="263"/>
      <c r="KRN28" s="263"/>
      <c r="KRO28" s="263"/>
      <c r="KRP28" s="263"/>
      <c r="KRQ28" s="263"/>
      <c r="KRR28" s="263"/>
      <c r="KRS28" s="263"/>
      <c r="KRT28" s="263"/>
      <c r="KRU28" s="263"/>
      <c r="KRV28" s="263"/>
      <c r="KRW28" s="263"/>
      <c r="KRX28" s="263"/>
      <c r="KRY28" s="263"/>
      <c r="KRZ28" s="263"/>
      <c r="KSA28" s="263"/>
      <c r="KSB28" s="263"/>
      <c r="KSC28" s="263"/>
      <c r="KSD28" s="263"/>
      <c r="KSE28" s="263"/>
      <c r="KSF28" s="263"/>
      <c r="KSG28" s="263"/>
      <c r="KSH28" s="263"/>
      <c r="KSI28" s="263"/>
      <c r="KSJ28" s="263"/>
      <c r="KSK28" s="263"/>
      <c r="KSL28" s="263"/>
      <c r="KSM28" s="263"/>
      <c r="KSN28" s="263"/>
      <c r="KSO28" s="263"/>
      <c r="KSP28" s="263"/>
      <c r="KSQ28" s="263"/>
      <c r="KSR28" s="263"/>
      <c r="KSS28" s="263"/>
      <c r="KST28" s="263"/>
      <c r="KSU28" s="263"/>
      <c r="KSV28" s="263"/>
      <c r="KSW28" s="263"/>
      <c r="KSX28" s="263"/>
      <c r="KSY28" s="263"/>
      <c r="KSZ28" s="263"/>
      <c r="KTA28" s="263"/>
      <c r="KTB28" s="263"/>
      <c r="KTC28" s="263"/>
      <c r="KTD28" s="263"/>
      <c r="KTE28" s="263"/>
      <c r="KTF28" s="263"/>
      <c r="KTG28" s="263"/>
      <c r="KTH28" s="263"/>
      <c r="KTI28" s="263"/>
      <c r="KTJ28" s="263"/>
      <c r="KTK28" s="263"/>
      <c r="KTL28" s="263"/>
      <c r="KTM28" s="263"/>
      <c r="KTN28" s="263"/>
      <c r="KTO28" s="263"/>
      <c r="KTP28" s="263"/>
      <c r="KTQ28" s="263"/>
      <c r="KTR28" s="263"/>
      <c r="KTS28" s="263"/>
      <c r="KTT28" s="263"/>
      <c r="KTU28" s="263"/>
      <c r="KTV28" s="263"/>
      <c r="KTW28" s="263"/>
      <c r="KTX28" s="263"/>
      <c r="KTY28" s="263"/>
      <c r="KTZ28" s="263"/>
      <c r="KUA28" s="263"/>
      <c r="KUB28" s="263"/>
      <c r="KUC28" s="263"/>
      <c r="KUD28" s="263"/>
      <c r="KUE28" s="263"/>
      <c r="KUF28" s="263"/>
      <c r="KUG28" s="263"/>
      <c r="KUH28" s="263"/>
      <c r="KUI28" s="263"/>
      <c r="KUJ28" s="263"/>
      <c r="KUK28" s="263"/>
      <c r="KUL28" s="263"/>
      <c r="KUM28" s="263"/>
      <c r="KUN28" s="263"/>
      <c r="KUO28" s="263"/>
      <c r="KUP28" s="263"/>
      <c r="KUQ28" s="263"/>
      <c r="KUR28" s="263"/>
      <c r="KUS28" s="263"/>
      <c r="KUT28" s="263"/>
      <c r="KUU28" s="263"/>
      <c r="KUV28" s="263"/>
      <c r="KUW28" s="263"/>
      <c r="KUX28" s="263"/>
      <c r="KUY28" s="263"/>
      <c r="KUZ28" s="263"/>
      <c r="KVA28" s="263"/>
      <c r="KVB28" s="263"/>
      <c r="KVC28" s="263"/>
      <c r="KVD28" s="263"/>
      <c r="KVE28" s="263"/>
      <c r="KVF28" s="263"/>
      <c r="KVG28" s="263"/>
      <c r="KVH28" s="263"/>
      <c r="KVI28" s="263"/>
      <c r="KVJ28" s="263"/>
      <c r="KVK28" s="263"/>
      <c r="KVL28" s="263"/>
      <c r="KVM28" s="263"/>
      <c r="KVN28" s="263"/>
      <c r="KVO28" s="263"/>
      <c r="KVP28" s="263"/>
      <c r="KVQ28" s="263"/>
      <c r="KVR28" s="263"/>
      <c r="KVS28" s="263"/>
      <c r="KVT28" s="263"/>
      <c r="KVU28" s="263"/>
      <c r="KVV28" s="263"/>
      <c r="KVW28" s="263"/>
      <c r="KVX28" s="263"/>
      <c r="KVY28" s="263"/>
      <c r="KVZ28" s="263"/>
      <c r="KWA28" s="263"/>
      <c r="KWB28" s="263"/>
      <c r="KWC28" s="263"/>
      <c r="KWD28" s="263"/>
      <c r="KWE28" s="263"/>
      <c r="KWF28" s="263"/>
      <c r="KWG28" s="263"/>
      <c r="KWH28" s="263"/>
      <c r="KWI28" s="263"/>
      <c r="KWJ28" s="263"/>
      <c r="KWK28" s="263"/>
      <c r="KWL28" s="263"/>
      <c r="KWM28" s="263"/>
      <c r="KWN28" s="263"/>
      <c r="KWO28" s="263"/>
      <c r="KWP28" s="263"/>
      <c r="KWQ28" s="263"/>
      <c r="KWR28" s="263"/>
      <c r="KWS28" s="263"/>
      <c r="KWT28" s="263"/>
      <c r="KWU28" s="263"/>
      <c r="KWV28" s="263"/>
      <c r="KWW28" s="263"/>
      <c r="KWX28" s="263"/>
      <c r="KWY28" s="263"/>
      <c r="KWZ28" s="263"/>
      <c r="KXA28" s="263"/>
      <c r="KXB28" s="263"/>
      <c r="KXC28" s="263"/>
      <c r="KXD28" s="263"/>
      <c r="KXE28" s="263"/>
      <c r="KXF28" s="263"/>
      <c r="KXG28" s="263"/>
      <c r="KXH28" s="263"/>
      <c r="KXI28" s="263"/>
      <c r="KXJ28" s="263"/>
      <c r="KXK28" s="263"/>
      <c r="KXL28" s="263"/>
      <c r="KXM28" s="263"/>
      <c r="KXN28" s="263"/>
      <c r="KXO28" s="263"/>
      <c r="KXP28" s="263"/>
      <c r="KXQ28" s="263"/>
      <c r="KXR28" s="263"/>
      <c r="KXS28" s="263"/>
      <c r="KXT28" s="263"/>
      <c r="KXU28" s="263"/>
      <c r="KXV28" s="263"/>
      <c r="KXW28" s="263"/>
      <c r="KXX28" s="263"/>
      <c r="KXY28" s="263"/>
      <c r="KXZ28" s="263"/>
      <c r="KYA28" s="263"/>
      <c r="KYB28" s="263"/>
      <c r="KYC28" s="263"/>
      <c r="KYD28" s="263"/>
      <c r="KYE28" s="263"/>
      <c r="KYF28" s="263"/>
      <c r="KYG28" s="263"/>
      <c r="KYH28" s="263"/>
      <c r="KYI28" s="263"/>
      <c r="KYJ28" s="263"/>
      <c r="KYK28" s="263"/>
      <c r="KYL28" s="263"/>
      <c r="KYM28" s="263"/>
      <c r="KYN28" s="263"/>
      <c r="KYO28" s="263"/>
      <c r="KYP28" s="263"/>
      <c r="KYQ28" s="263"/>
      <c r="KYR28" s="263"/>
      <c r="KYS28" s="263"/>
      <c r="KYT28" s="263"/>
      <c r="KYU28" s="263"/>
      <c r="KYV28" s="263"/>
      <c r="KYW28" s="263"/>
      <c r="KYX28" s="263"/>
      <c r="KYY28" s="263"/>
      <c r="KYZ28" s="263"/>
      <c r="KZA28" s="263"/>
      <c r="KZB28" s="263"/>
      <c r="KZC28" s="263"/>
      <c r="KZD28" s="263"/>
      <c r="KZE28" s="263"/>
      <c r="KZF28" s="263"/>
      <c r="KZG28" s="263"/>
      <c r="KZH28" s="263"/>
      <c r="KZI28" s="263"/>
      <c r="KZJ28" s="263"/>
      <c r="KZK28" s="263"/>
      <c r="KZL28" s="263"/>
      <c r="KZM28" s="263"/>
      <c r="KZN28" s="263"/>
      <c r="KZO28" s="263"/>
      <c r="KZP28" s="263"/>
      <c r="KZQ28" s="263"/>
      <c r="KZR28" s="263"/>
      <c r="KZS28" s="263"/>
      <c r="KZT28" s="263"/>
      <c r="KZU28" s="263"/>
      <c r="KZV28" s="263"/>
      <c r="KZW28" s="263"/>
      <c r="KZX28" s="263"/>
      <c r="KZY28" s="263"/>
      <c r="KZZ28" s="263"/>
      <c r="LAA28" s="263"/>
      <c r="LAB28" s="263"/>
      <c r="LAC28" s="263"/>
      <c r="LAD28" s="263"/>
      <c r="LAE28" s="263"/>
      <c r="LAF28" s="263"/>
      <c r="LAG28" s="263"/>
      <c r="LAH28" s="263"/>
      <c r="LAI28" s="263"/>
      <c r="LAJ28" s="263"/>
      <c r="LAK28" s="263"/>
      <c r="LAL28" s="263"/>
      <c r="LAM28" s="263"/>
      <c r="LAN28" s="263"/>
      <c r="LAO28" s="263"/>
      <c r="LAP28" s="263"/>
      <c r="LAQ28" s="263"/>
      <c r="LAR28" s="263"/>
      <c r="LAS28" s="263"/>
      <c r="LAT28" s="263"/>
      <c r="LAU28" s="263"/>
      <c r="LAV28" s="263"/>
      <c r="LAW28" s="263"/>
      <c r="LAX28" s="263"/>
      <c r="LAY28" s="263"/>
      <c r="LAZ28" s="263"/>
      <c r="LBA28" s="263"/>
      <c r="LBB28" s="263"/>
      <c r="LBC28" s="263"/>
      <c r="LBD28" s="263"/>
      <c r="LBE28" s="263"/>
      <c r="LBF28" s="263"/>
      <c r="LBG28" s="263"/>
      <c r="LBH28" s="263"/>
      <c r="LBI28" s="263"/>
      <c r="LBJ28" s="263"/>
      <c r="LBK28" s="263"/>
      <c r="LBL28" s="263"/>
      <c r="LBM28" s="263"/>
      <c r="LBN28" s="263"/>
      <c r="LBO28" s="263"/>
      <c r="LBP28" s="263"/>
      <c r="LBQ28" s="263"/>
      <c r="LBR28" s="263"/>
      <c r="LBS28" s="263"/>
      <c r="LBT28" s="263"/>
      <c r="LBU28" s="263"/>
      <c r="LBV28" s="263"/>
      <c r="LBW28" s="263"/>
      <c r="LBX28" s="263"/>
      <c r="LBY28" s="263"/>
      <c r="LBZ28" s="263"/>
      <c r="LCA28" s="263"/>
      <c r="LCB28" s="263"/>
      <c r="LCC28" s="263"/>
      <c r="LCD28" s="263"/>
      <c r="LCE28" s="263"/>
      <c r="LCF28" s="263"/>
      <c r="LCG28" s="263"/>
      <c r="LCH28" s="263"/>
      <c r="LCI28" s="263"/>
      <c r="LCJ28" s="263"/>
      <c r="LCK28" s="263"/>
      <c r="LCL28" s="263"/>
      <c r="LCM28" s="263"/>
      <c r="LCN28" s="263"/>
      <c r="LCO28" s="263"/>
      <c r="LCP28" s="263"/>
      <c r="LCQ28" s="263"/>
      <c r="LCR28" s="263"/>
      <c r="LCS28" s="263"/>
      <c r="LCT28" s="263"/>
      <c r="LCU28" s="263"/>
      <c r="LCV28" s="263"/>
      <c r="LCW28" s="263"/>
      <c r="LCX28" s="263"/>
      <c r="LCY28" s="263"/>
      <c r="LCZ28" s="263"/>
      <c r="LDA28" s="263"/>
      <c r="LDB28" s="263"/>
      <c r="LDC28" s="263"/>
      <c r="LDD28" s="263"/>
      <c r="LDE28" s="263"/>
      <c r="LDF28" s="263"/>
      <c r="LDG28" s="263"/>
      <c r="LDH28" s="263"/>
      <c r="LDI28" s="263"/>
      <c r="LDJ28" s="263"/>
      <c r="LDK28" s="263"/>
      <c r="LDL28" s="263"/>
      <c r="LDM28" s="263"/>
      <c r="LDN28" s="263"/>
      <c r="LDO28" s="263"/>
      <c r="LDP28" s="263"/>
      <c r="LDQ28" s="263"/>
      <c r="LDR28" s="263"/>
      <c r="LDS28" s="263"/>
      <c r="LDT28" s="263"/>
      <c r="LDU28" s="263"/>
      <c r="LDV28" s="263"/>
      <c r="LDW28" s="263"/>
      <c r="LDX28" s="263"/>
      <c r="LDY28" s="263"/>
      <c r="LDZ28" s="263"/>
      <c r="LEA28" s="263"/>
      <c r="LEB28" s="263"/>
      <c r="LEC28" s="263"/>
      <c r="LED28" s="263"/>
      <c r="LEE28" s="263"/>
      <c r="LEF28" s="263"/>
      <c r="LEG28" s="263"/>
      <c r="LEH28" s="263"/>
      <c r="LEI28" s="263"/>
      <c r="LEJ28" s="263"/>
      <c r="LEK28" s="263"/>
      <c r="LEL28" s="263"/>
      <c r="LEM28" s="263"/>
      <c r="LEN28" s="263"/>
      <c r="LEO28" s="263"/>
      <c r="LEP28" s="263"/>
      <c r="LEQ28" s="263"/>
      <c r="LER28" s="263"/>
      <c r="LES28" s="263"/>
      <c r="LET28" s="263"/>
      <c r="LEU28" s="263"/>
      <c r="LEV28" s="263"/>
      <c r="LEW28" s="263"/>
      <c r="LEX28" s="263"/>
      <c r="LEY28" s="263"/>
      <c r="LEZ28" s="263"/>
      <c r="LFA28" s="263"/>
      <c r="LFB28" s="263"/>
      <c r="LFC28" s="263"/>
      <c r="LFD28" s="263"/>
      <c r="LFE28" s="263"/>
      <c r="LFF28" s="263"/>
      <c r="LFG28" s="263"/>
      <c r="LFH28" s="263"/>
      <c r="LFI28" s="263"/>
      <c r="LFJ28" s="263"/>
      <c r="LFK28" s="263"/>
      <c r="LFL28" s="263"/>
      <c r="LFM28" s="263"/>
      <c r="LFN28" s="263"/>
      <c r="LFO28" s="263"/>
      <c r="LFP28" s="263"/>
      <c r="LFQ28" s="263"/>
      <c r="LFR28" s="263"/>
      <c r="LFS28" s="263"/>
      <c r="LFT28" s="263"/>
      <c r="LFU28" s="263"/>
      <c r="LFV28" s="263"/>
      <c r="LFW28" s="263"/>
      <c r="LFX28" s="263"/>
      <c r="LFY28" s="263"/>
      <c r="LFZ28" s="263"/>
      <c r="LGA28" s="263"/>
      <c r="LGB28" s="263"/>
      <c r="LGC28" s="263"/>
      <c r="LGD28" s="263"/>
      <c r="LGE28" s="263"/>
      <c r="LGF28" s="263"/>
      <c r="LGG28" s="263"/>
      <c r="LGH28" s="263"/>
      <c r="LGI28" s="263"/>
      <c r="LGJ28" s="263"/>
      <c r="LGK28" s="263"/>
      <c r="LGL28" s="263"/>
      <c r="LGM28" s="263"/>
      <c r="LGN28" s="263"/>
      <c r="LGO28" s="263"/>
      <c r="LGP28" s="263"/>
      <c r="LGQ28" s="263"/>
      <c r="LGR28" s="263"/>
      <c r="LGS28" s="263"/>
      <c r="LGT28" s="263"/>
      <c r="LGU28" s="263"/>
      <c r="LGV28" s="263"/>
      <c r="LGW28" s="263"/>
      <c r="LGX28" s="263"/>
      <c r="LGY28" s="263"/>
      <c r="LGZ28" s="263"/>
      <c r="LHA28" s="263"/>
      <c r="LHB28" s="263"/>
      <c r="LHC28" s="263"/>
      <c r="LHD28" s="263"/>
      <c r="LHE28" s="263"/>
      <c r="LHF28" s="263"/>
      <c r="LHG28" s="263"/>
      <c r="LHH28" s="263"/>
      <c r="LHI28" s="263"/>
      <c r="LHJ28" s="263"/>
      <c r="LHK28" s="263"/>
      <c r="LHL28" s="263"/>
      <c r="LHM28" s="263"/>
      <c r="LHN28" s="263"/>
      <c r="LHO28" s="263"/>
      <c r="LHP28" s="263"/>
      <c r="LHQ28" s="263"/>
      <c r="LHR28" s="263"/>
      <c r="LHS28" s="263"/>
      <c r="LHT28" s="263"/>
      <c r="LHU28" s="263"/>
      <c r="LHV28" s="263"/>
      <c r="LHW28" s="263"/>
      <c r="LHX28" s="263"/>
      <c r="LHY28" s="263"/>
      <c r="LHZ28" s="263"/>
      <c r="LIA28" s="263"/>
      <c r="LIB28" s="263"/>
      <c r="LIC28" s="263"/>
      <c r="LID28" s="263"/>
      <c r="LIE28" s="263"/>
      <c r="LIF28" s="263"/>
      <c r="LIG28" s="263"/>
      <c r="LIH28" s="263"/>
      <c r="LII28" s="263"/>
      <c r="LIJ28" s="263"/>
      <c r="LIK28" s="263"/>
      <c r="LIL28" s="263"/>
      <c r="LIM28" s="263"/>
      <c r="LIN28" s="263"/>
      <c r="LIO28" s="263"/>
      <c r="LIP28" s="263"/>
      <c r="LIQ28" s="263"/>
      <c r="LIR28" s="263"/>
      <c r="LIS28" s="263"/>
      <c r="LIT28" s="263"/>
      <c r="LIU28" s="263"/>
      <c r="LIV28" s="263"/>
      <c r="LIW28" s="263"/>
      <c r="LIX28" s="263"/>
      <c r="LIY28" s="263"/>
      <c r="LIZ28" s="263"/>
      <c r="LJA28" s="263"/>
      <c r="LJB28" s="263"/>
      <c r="LJC28" s="263"/>
      <c r="LJD28" s="263"/>
      <c r="LJE28" s="263"/>
      <c r="LJF28" s="263"/>
      <c r="LJG28" s="263"/>
      <c r="LJH28" s="263"/>
      <c r="LJI28" s="263"/>
      <c r="LJJ28" s="263"/>
      <c r="LJK28" s="263"/>
      <c r="LJL28" s="263"/>
      <c r="LJM28" s="263"/>
      <c r="LJN28" s="263"/>
      <c r="LJO28" s="263"/>
      <c r="LJP28" s="263"/>
      <c r="LJQ28" s="263"/>
      <c r="LJR28" s="263"/>
      <c r="LJS28" s="263"/>
      <c r="LJT28" s="263"/>
      <c r="LJU28" s="263"/>
      <c r="LJV28" s="263"/>
      <c r="LJW28" s="263"/>
      <c r="LJX28" s="263"/>
      <c r="LJY28" s="263"/>
      <c r="LJZ28" s="263"/>
      <c r="LKA28" s="263"/>
      <c r="LKB28" s="263"/>
      <c r="LKC28" s="263"/>
      <c r="LKD28" s="263"/>
      <c r="LKE28" s="263"/>
      <c r="LKF28" s="263"/>
      <c r="LKG28" s="263"/>
      <c r="LKH28" s="263"/>
      <c r="LKI28" s="263"/>
      <c r="LKJ28" s="263"/>
      <c r="LKK28" s="263"/>
      <c r="LKL28" s="263"/>
      <c r="LKM28" s="263"/>
      <c r="LKN28" s="263"/>
      <c r="LKO28" s="263"/>
      <c r="LKP28" s="263"/>
      <c r="LKQ28" s="263"/>
      <c r="LKR28" s="263"/>
      <c r="LKS28" s="263"/>
      <c r="LKT28" s="263"/>
      <c r="LKU28" s="263"/>
      <c r="LKV28" s="263"/>
      <c r="LKW28" s="263"/>
      <c r="LKX28" s="263"/>
      <c r="LKY28" s="263"/>
      <c r="LKZ28" s="263"/>
      <c r="LLA28" s="263"/>
      <c r="LLB28" s="263"/>
      <c r="LLC28" s="263"/>
      <c r="LLD28" s="263"/>
      <c r="LLE28" s="263"/>
      <c r="LLF28" s="263"/>
      <c r="LLG28" s="263"/>
      <c r="LLH28" s="263"/>
      <c r="LLI28" s="263"/>
      <c r="LLJ28" s="263"/>
      <c r="LLK28" s="263"/>
      <c r="LLL28" s="263"/>
      <c r="LLM28" s="263"/>
      <c r="LLN28" s="263"/>
      <c r="LLO28" s="263"/>
      <c r="LLP28" s="263"/>
      <c r="LLQ28" s="263"/>
      <c r="LLR28" s="263"/>
      <c r="LLS28" s="263"/>
      <c r="LLT28" s="263"/>
      <c r="LLU28" s="263"/>
      <c r="LLV28" s="263"/>
      <c r="LLW28" s="263"/>
      <c r="LLX28" s="263"/>
      <c r="LLY28" s="263"/>
      <c r="LLZ28" s="263"/>
      <c r="LMA28" s="263"/>
      <c r="LMB28" s="263"/>
      <c r="LMC28" s="263"/>
      <c r="LMD28" s="263"/>
      <c r="LME28" s="263"/>
      <c r="LMF28" s="263"/>
      <c r="LMG28" s="263"/>
      <c r="LMH28" s="263"/>
      <c r="LMI28" s="263"/>
      <c r="LMJ28" s="263"/>
      <c r="LMK28" s="263"/>
      <c r="LML28" s="263"/>
      <c r="LMM28" s="263"/>
      <c r="LMN28" s="263"/>
      <c r="LMO28" s="263"/>
      <c r="LMP28" s="263"/>
      <c r="LMQ28" s="263"/>
      <c r="LMR28" s="263"/>
      <c r="LMS28" s="263"/>
      <c r="LMT28" s="263"/>
      <c r="LMU28" s="263"/>
      <c r="LMV28" s="263"/>
      <c r="LMW28" s="263"/>
      <c r="LMX28" s="263"/>
      <c r="LMY28" s="263"/>
      <c r="LMZ28" s="263"/>
      <c r="LNA28" s="263"/>
      <c r="LNB28" s="263"/>
      <c r="LNC28" s="263"/>
      <c r="LND28" s="263"/>
      <c r="LNE28" s="263"/>
      <c r="LNF28" s="263"/>
      <c r="LNG28" s="263"/>
      <c r="LNH28" s="263"/>
      <c r="LNI28" s="263"/>
      <c r="LNJ28" s="263"/>
      <c r="LNK28" s="263"/>
      <c r="LNL28" s="263"/>
      <c r="LNM28" s="263"/>
      <c r="LNN28" s="263"/>
      <c r="LNO28" s="263"/>
      <c r="LNP28" s="263"/>
      <c r="LNQ28" s="263"/>
      <c r="LNR28" s="263"/>
      <c r="LNS28" s="263"/>
      <c r="LNT28" s="263"/>
      <c r="LNU28" s="263"/>
      <c r="LNV28" s="263"/>
      <c r="LNW28" s="263"/>
      <c r="LNX28" s="263"/>
      <c r="LNY28" s="263"/>
      <c r="LNZ28" s="263"/>
      <c r="LOA28" s="263"/>
      <c r="LOB28" s="263"/>
      <c r="LOC28" s="263"/>
      <c r="LOD28" s="263"/>
      <c r="LOE28" s="263"/>
      <c r="LOF28" s="263"/>
      <c r="LOG28" s="263"/>
      <c r="LOH28" s="263"/>
      <c r="LOI28" s="263"/>
      <c r="LOJ28" s="263"/>
      <c r="LOK28" s="263"/>
      <c r="LOL28" s="263"/>
      <c r="LOM28" s="263"/>
      <c r="LON28" s="263"/>
      <c r="LOO28" s="263"/>
      <c r="LOP28" s="263"/>
      <c r="LOQ28" s="263"/>
      <c r="LOR28" s="263"/>
      <c r="LOS28" s="263"/>
      <c r="LOT28" s="263"/>
      <c r="LOU28" s="263"/>
      <c r="LOV28" s="263"/>
      <c r="LOW28" s="263"/>
      <c r="LOX28" s="263"/>
      <c r="LOY28" s="263"/>
      <c r="LOZ28" s="263"/>
      <c r="LPA28" s="263"/>
      <c r="LPB28" s="263"/>
      <c r="LPC28" s="263"/>
      <c r="LPD28" s="263"/>
      <c r="LPE28" s="263"/>
      <c r="LPF28" s="263"/>
      <c r="LPG28" s="263"/>
      <c r="LPH28" s="263"/>
      <c r="LPI28" s="263"/>
      <c r="LPJ28" s="263"/>
      <c r="LPK28" s="263"/>
      <c r="LPL28" s="263"/>
      <c r="LPM28" s="263"/>
      <c r="LPN28" s="263"/>
      <c r="LPO28" s="263"/>
      <c r="LPP28" s="263"/>
      <c r="LPQ28" s="263"/>
      <c r="LPR28" s="263"/>
      <c r="LPS28" s="263"/>
      <c r="LPT28" s="263"/>
      <c r="LPU28" s="263"/>
      <c r="LPV28" s="263"/>
      <c r="LPW28" s="263"/>
      <c r="LPX28" s="263"/>
      <c r="LPY28" s="263"/>
      <c r="LPZ28" s="263"/>
      <c r="LQA28" s="263"/>
      <c r="LQB28" s="263"/>
      <c r="LQC28" s="263"/>
      <c r="LQD28" s="263"/>
      <c r="LQE28" s="263"/>
      <c r="LQF28" s="263"/>
      <c r="LQG28" s="263"/>
      <c r="LQH28" s="263"/>
      <c r="LQI28" s="263"/>
      <c r="LQJ28" s="263"/>
      <c r="LQK28" s="263"/>
      <c r="LQL28" s="263"/>
      <c r="LQM28" s="263"/>
      <c r="LQN28" s="263"/>
      <c r="LQO28" s="263"/>
      <c r="LQP28" s="263"/>
      <c r="LQQ28" s="263"/>
      <c r="LQR28" s="263"/>
      <c r="LQS28" s="263"/>
      <c r="LQT28" s="263"/>
      <c r="LQU28" s="263"/>
      <c r="LQV28" s="263"/>
      <c r="LQW28" s="263"/>
      <c r="LQX28" s="263"/>
      <c r="LQY28" s="263"/>
      <c r="LQZ28" s="263"/>
      <c r="LRA28" s="263"/>
      <c r="LRB28" s="263"/>
      <c r="LRC28" s="263"/>
      <c r="LRD28" s="263"/>
      <c r="LRE28" s="263"/>
      <c r="LRF28" s="263"/>
      <c r="LRG28" s="263"/>
      <c r="LRH28" s="263"/>
      <c r="LRI28" s="263"/>
      <c r="LRJ28" s="263"/>
      <c r="LRK28" s="263"/>
      <c r="LRL28" s="263"/>
      <c r="LRM28" s="263"/>
      <c r="LRN28" s="263"/>
      <c r="LRO28" s="263"/>
      <c r="LRP28" s="263"/>
      <c r="LRQ28" s="263"/>
      <c r="LRR28" s="263"/>
      <c r="LRS28" s="263"/>
      <c r="LRT28" s="263"/>
      <c r="LRU28" s="263"/>
      <c r="LRV28" s="263"/>
      <c r="LRW28" s="263"/>
      <c r="LRX28" s="263"/>
      <c r="LRY28" s="263"/>
      <c r="LRZ28" s="263"/>
      <c r="LSA28" s="263"/>
      <c r="LSB28" s="263"/>
      <c r="LSC28" s="263"/>
      <c r="LSD28" s="263"/>
      <c r="LSE28" s="263"/>
      <c r="LSF28" s="263"/>
      <c r="LSG28" s="263"/>
      <c r="LSH28" s="263"/>
      <c r="LSI28" s="263"/>
      <c r="LSJ28" s="263"/>
      <c r="LSK28" s="263"/>
      <c r="LSL28" s="263"/>
      <c r="LSM28" s="263"/>
      <c r="LSN28" s="263"/>
      <c r="LSO28" s="263"/>
      <c r="LSP28" s="263"/>
      <c r="LSQ28" s="263"/>
      <c r="LSR28" s="263"/>
      <c r="LSS28" s="263"/>
      <c r="LST28" s="263"/>
      <c r="LSU28" s="263"/>
      <c r="LSV28" s="263"/>
      <c r="LSW28" s="263"/>
      <c r="LSX28" s="263"/>
      <c r="LSY28" s="263"/>
      <c r="LSZ28" s="263"/>
      <c r="LTA28" s="263"/>
      <c r="LTB28" s="263"/>
      <c r="LTC28" s="263"/>
      <c r="LTD28" s="263"/>
      <c r="LTE28" s="263"/>
      <c r="LTF28" s="263"/>
      <c r="LTG28" s="263"/>
      <c r="LTH28" s="263"/>
      <c r="LTI28" s="263"/>
      <c r="LTJ28" s="263"/>
      <c r="LTK28" s="263"/>
      <c r="LTL28" s="263"/>
      <c r="LTM28" s="263"/>
      <c r="LTN28" s="263"/>
      <c r="LTO28" s="263"/>
      <c r="LTP28" s="263"/>
      <c r="LTQ28" s="263"/>
      <c r="LTR28" s="263"/>
      <c r="LTS28" s="263"/>
      <c r="LTT28" s="263"/>
      <c r="LTU28" s="263"/>
      <c r="LTV28" s="263"/>
      <c r="LTW28" s="263"/>
      <c r="LTX28" s="263"/>
      <c r="LTY28" s="263"/>
      <c r="LTZ28" s="263"/>
      <c r="LUA28" s="263"/>
      <c r="LUB28" s="263"/>
      <c r="LUC28" s="263"/>
      <c r="LUD28" s="263"/>
      <c r="LUE28" s="263"/>
      <c r="LUF28" s="263"/>
      <c r="LUG28" s="263"/>
      <c r="LUH28" s="263"/>
      <c r="LUI28" s="263"/>
      <c r="LUJ28" s="263"/>
      <c r="LUK28" s="263"/>
      <c r="LUL28" s="263"/>
      <c r="LUM28" s="263"/>
      <c r="LUN28" s="263"/>
      <c r="LUO28" s="263"/>
      <c r="LUP28" s="263"/>
      <c r="LUQ28" s="263"/>
      <c r="LUR28" s="263"/>
      <c r="LUS28" s="263"/>
      <c r="LUT28" s="263"/>
      <c r="LUU28" s="263"/>
      <c r="LUV28" s="263"/>
      <c r="LUW28" s="263"/>
      <c r="LUX28" s="263"/>
      <c r="LUY28" s="263"/>
      <c r="LUZ28" s="263"/>
      <c r="LVA28" s="263"/>
      <c r="LVB28" s="263"/>
      <c r="LVC28" s="263"/>
      <c r="LVD28" s="263"/>
      <c r="LVE28" s="263"/>
      <c r="LVF28" s="263"/>
      <c r="LVG28" s="263"/>
      <c r="LVH28" s="263"/>
      <c r="LVI28" s="263"/>
      <c r="LVJ28" s="263"/>
      <c r="LVK28" s="263"/>
      <c r="LVL28" s="263"/>
      <c r="LVM28" s="263"/>
      <c r="LVN28" s="263"/>
      <c r="LVO28" s="263"/>
      <c r="LVP28" s="263"/>
      <c r="LVQ28" s="263"/>
      <c r="LVR28" s="263"/>
      <c r="LVS28" s="263"/>
      <c r="LVT28" s="263"/>
      <c r="LVU28" s="263"/>
      <c r="LVV28" s="263"/>
      <c r="LVW28" s="263"/>
      <c r="LVX28" s="263"/>
      <c r="LVY28" s="263"/>
      <c r="LVZ28" s="263"/>
      <c r="LWA28" s="263"/>
      <c r="LWB28" s="263"/>
      <c r="LWC28" s="263"/>
      <c r="LWD28" s="263"/>
      <c r="LWE28" s="263"/>
      <c r="LWF28" s="263"/>
      <c r="LWG28" s="263"/>
      <c r="LWH28" s="263"/>
      <c r="LWI28" s="263"/>
      <c r="LWJ28" s="263"/>
      <c r="LWK28" s="263"/>
      <c r="LWL28" s="263"/>
      <c r="LWM28" s="263"/>
      <c r="LWN28" s="263"/>
      <c r="LWO28" s="263"/>
      <c r="LWP28" s="263"/>
      <c r="LWQ28" s="263"/>
      <c r="LWR28" s="263"/>
      <c r="LWS28" s="263"/>
      <c r="LWT28" s="263"/>
      <c r="LWU28" s="263"/>
      <c r="LWV28" s="263"/>
      <c r="LWW28" s="263"/>
      <c r="LWX28" s="263"/>
      <c r="LWY28" s="263"/>
      <c r="LWZ28" s="263"/>
      <c r="LXA28" s="263"/>
      <c r="LXB28" s="263"/>
      <c r="LXC28" s="263"/>
      <c r="LXD28" s="263"/>
      <c r="LXE28" s="263"/>
      <c r="LXF28" s="263"/>
      <c r="LXG28" s="263"/>
      <c r="LXH28" s="263"/>
      <c r="LXI28" s="263"/>
      <c r="LXJ28" s="263"/>
      <c r="LXK28" s="263"/>
      <c r="LXL28" s="263"/>
      <c r="LXM28" s="263"/>
      <c r="LXN28" s="263"/>
      <c r="LXO28" s="263"/>
      <c r="LXP28" s="263"/>
      <c r="LXQ28" s="263"/>
      <c r="LXR28" s="263"/>
      <c r="LXS28" s="263"/>
      <c r="LXT28" s="263"/>
      <c r="LXU28" s="263"/>
      <c r="LXV28" s="263"/>
      <c r="LXW28" s="263"/>
      <c r="LXX28" s="263"/>
      <c r="LXY28" s="263"/>
      <c r="LXZ28" s="263"/>
      <c r="LYA28" s="263"/>
      <c r="LYB28" s="263"/>
      <c r="LYC28" s="263"/>
      <c r="LYD28" s="263"/>
      <c r="LYE28" s="263"/>
      <c r="LYF28" s="263"/>
      <c r="LYG28" s="263"/>
      <c r="LYH28" s="263"/>
      <c r="LYI28" s="263"/>
      <c r="LYJ28" s="263"/>
      <c r="LYK28" s="263"/>
      <c r="LYL28" s="263"/>
      <c r="LYM28" s="263"/>
      <c r="LYN28" s="263"/>
      <c r="LYO28" s="263"/>
      <c r="LYP28" s="263"/>
      <c r="LYQ28" s="263"/>
      <c r="LYR28" s="263"/>
      <c r="LYS28" s="263"/>
      <c r="LYT28" s="263"/>
      <c r="LYU28" s="263"/>
      <c r="LYV28" s="263"/>
      <c r="LYW28" s="263"/>
      <c r="LYX28" s="263"/>
      <c r="LYY28" s="263"/>
      <c r="LYZ28" s="263"/>
      <c r="LZA28" s="263"/>
      <c r="LZB28" s="263"/>
      <c r="LZC28" s="263"/>
      <c r="LZD28" s="263"/>
      <c r="LZE28" s="263"/>
      <c r="LZF28" s="263"/>
      <c r="LZG28" s="263"/>
      <c r="LZH28" s="263"/>
      <c r="LZI28" s="263"/>
      <c r="LZJ28" s="263"/>
      <c r="LZK28" s="263"/>
      <c r="LZL28" s="263"/>
      <c r="LZM28" s="263"/>
      <c r="LZN28" s="263"/>
      <c r="LZO28" s="263"/>
      <c r="LZP28" s="263"/>
      <c r="LZQ28" s="263"/>
      <c r="LZR28" s="263"/>
      <c r="LZS28" s="263"/>
      <c r="LZT28" s="263"/>
      <c r="LZU28" s="263"/>
      <c r="LZV28" s="263"/>
      <c r="LZW28" s="263"/>
      <c r="LZX28" s="263"/>
      <c r="LZY28" s="263"/>
      <c r="LZZ28" s="263"/>
      <c r="MAA28" s="263"/>
      <c r="MAB28" s="263"/>
      <c r="MAC28" s="263"/>
      <c r="MAD28" s="263"/>
      <c r="MAE28" s="263"/>
      <c r="MAF28" s="263"/>
      <c r="MAG28" s="263"/>
      <c r="MAH28" s="263"/>
      <c r="MAI28" s="263"/>
      <c r="MAJ28" s="263"/>
      <c r="MAK28" s="263"/>
      <c r="MAL28" s="263"/>
      <c r="MAM28" s="263"/>
      <c r="MAN28" s="263"/>
      <c r="MAO28" s="263"/>
      <c r="MAP28" s="263"/>
      <c r="MAQ28" s="263"/>
      <c r="MAR28" s="263"/>
      <c r="MAS28" s="263"/>
      <c r="MAT28" s="263"/>
      <c r="MAU28" s="263"/>
      <c r="MAV28" s="263"/>
      <c r="MAW28" s="263"/>
      <c r="MAX28" s="263"/>
      <c r="MAY28" s="263"/>
      <c r="MAZ28" s="263"/>
      <c r="MBA28" s="263"/>
      <c r="MBB28" s="263"/>
      <c r="MBC28" s="263"/>
      <c r="MBD28" s="263"/>
      <c r="MBE28" s="263"/>
      <c r="MBF28" s="263"/>
      <c r="MBG28" s="263"/>
      <c r="MBH28" s="263"/>
      <c r="MBI28" s="263"/>
      <c r="MBJ28" s="263"/>
      <c r="MBK28" s="263"/>
      <c r="MBL28" s="263"/>
      <c r="MBM28" s="263"/>
      <c r="MBN28" s="263"/>
      <c r="MBO28" s="263"/>
      <c r="MBP28" s="263"/>
      <c r="MBQ28" s="263"/>
      <c r="MBR28" s="263"/>
      <c r="MBS28" s="263"/>
      <c r="MBT28" s="263"/>
      <c r="MBU28" s="263"/>
      <c r="MBV28" s="263"/>
      <c r="MBW28" s="263"/>
      <c r="MBX28" s="263"/>
      <c r="MBY28" s="263"/>
      <c r="MBZ28" s="263"/>
      <c r="MCA28" s="263"/>
      <c r="MCB28" s="263"/>
      <c r="MCC28" s="263"/>
      <c r="MCD28" s="263"/>
      <c r="MCE28" s="263"/>
      <c r="MCF28" s="263"/>
      <c r="MCG28" s="263"/>
      <c r="MCH28" s="263"/>
      <c r="MCI28" s="263"/>
      <c r="MCJ28" s="263"/>
      <c r="MCK28" s="263"/>
      <c r="MCL28" s="263"/>
      <c r="MCM28" s="263"/>
      <c r="MCN28" s="263"/>
      <c r="MCO28" s="263"/>
      <c r="MCP28" s="263"/>
      <c r="MCQ28" s="263"/>
      <c r="MCR28" s="263"/>
      <c r="MCS28" s="263"/>
      <c r="MCT28" s="263"/>
      <c r="MCU28" s="263"/>
      <c r="MCV28" s="263"/>
      <c r="MCW28" s="263"/>
      <c r="MCX28" s="263"/>
      <c r="MCY28" s="263"/>
      <c r="MCZ28" s="263"/>
      <c r="MDA28" s="263"/>
      <c r="MDB28" s="263"/>
      <c r="MDC28" s="263"/>
      <c r="MDD28" s="263"/>
      <c r="MDE28" s="263"/>
      <c r="MDF28" s="263"/>
      <c r="MDG28" s="263"/>
      <c r="MDH28" s="263"/>
      <c r="MDI28" s="263"/>
      <c r="MDJ28" s="263"/>
      <c r="MDK28" s="263"/>
      <c r="MDL28" s="263"/>
      <c r="MDM28" s="263"/>
      <c r="MDN28" s="263"/>
      <c r="MDO28" s="263"/>
      <c r="MDP28" s="263"/>
      <c r="MDQ28" s="263"/>
      <c r="MDR28" s="263"/>
      <c r="MDS28" s="263"/>
      <c r="MDT28" s="263"/>
      <c r="MDU28" s="263"/>
      <c r="MDV28" s="263"/>
      <c r="MDW28" s="263"/>
      <c r="MDX28" s="263"/>
      <c r="MDY28" s="263"/>
      <c r="MDZ28" s="263"/>
      <c r="MEA28" s="263"/>
      <c r="MEB28" s="263"/>
      <c r="MEC28" s="263"/>
      <c r="MED28" s="263"/>
      <c r="MEE28" s="263"/>
      <c r="MEF28" s="263"/>
      <c r="MEG28" s="263"/>
      <c r="MEH28" s="263"/>
      <c r="MEI28" s="263"/>
      <c r="MEJ28" s="263"/>
      <c r="MEK28" s="263"/>
      <c r="MEL28" s="263"/>
      <c r="MEM28" s="263"/>
      <c r="MEN28" s="263"/>
      <c r="MEO28" s="263"/>
      <c r="MEP28" s="263"/>
      <c r="MEQ28" s="263"/>
      <c r="MER28" s="263"/>
      <c r="MES28" s="263"/>
      <c r="MET28" s="263"/>
      <c r="MEU28" s="263"/>
      <c r="MEV28" s="263"/>
      <c r="MEW28" s="263"/>
      <c r="MEX28" s="263"/>
      <c r="MEY28" s="263"/>
      <c r="MEZ28" s="263"/>
      <c r="MFA28" s="263"/>
      <c r="MFB28" s="263"/>
      <c r="MFC28" s="263"/>
      <c r="MFD28" s="263"/>
      <c r="MFE28" s="263"/>
      <c r="MFF28" s="263"/>
      <c r="MFG28" s="263"/>
      <c r="MFH28" s="263"/>
      <c r="MFI28" s="263"/>
      <c r="MFJ28" s="263"/>
      <c r="MFK28" s="263"/>
      <c r="MFL28" s="263"/>
      <c r="MFM28" s="263"/>
      <c r="MFN28" s="263"/>
      <c r="MFO28" s="263"/>
      <c r="MFP28" s="263"/>
      <c r="MFQ28" s="263"/>
      <c r="MFR28" s="263"/>
      <c r="MFS28" s="263"/>
      <c r="MFT28" s="263"/>
      <c r="MFU28" s="263"/>
      <c r="MFV28" s="263"/>
      <c r="MFW28" s="263"/>
      <c r="MFX28" s="263"/>
      <c r="MFY28" s="263"/>
      <c r="MFZ28" s="263"/>
      <c r="MGA28" s="263"/>
      <c r="MGB28" s="263"/>
      <c r="MGC28" s="263"/>
      <c r="MGD28" s="263"/>
      <c r="MGE28" s="263"/>
      <c r="MGF28" s="263"/>
      <c r="MGG28" s="263"/>
      <c r="MGH28" s="263"/>
      <c r="MGI28" s="263"/>
      <c r="MGJ28" s="263"/>
      <c r="MGK28" s="263"/>
      <c r="MGL28" s="263"/>
      <c r="MGM28" s="263"/>
      <c r="MGN28" s="263"/>
      <c r="MGO28" s="263"/>
      <c r="MGP28" s="263"/>
      <c r="MGQ28" s="263"/>
      <c r="MGR28" s="263"/>
      <c r="MGS28" s="263"/>
      <c r="MGT28" s="263"/>
      <c r="MGU28" s="263"/>
      <c r="MGV28" s="263"/>
      <c r="MGW28" s="263"/>
      <c r="MGX28" s="263"/>
      <c r="MGY28" s="263"/>
      <c r="MGZ28" s="263"/>
      <c r="MHA28" s="263"/>
      <c r="MHB28" s="263"/>
      <c r="MHC28" s="263"/>
      <c r="MHD28" s="263"/>
      <c r="MHE28" s="263"/>
      <c r="MHF28" s="263"/>
      <c r="MHG28" s="263"/>
      <c r="MHH28" s="263"/>
      <c r="MHI28" s="263"/>
      <c r="MHJ28" s="263"/>
      <c r="MHK28" s="263"/>
      <c r="MHL28" s="263"/>
      <c r="MHM28" s="263"/>
      <c r="MHN28" s="263"/>
      <c r="MHO28" s="263"/>
      <c r="MHP28" s="263"/>
      <c r="MHQ28" s="263"/>
      <c r="MHR28" s="263"/>
      <c r="MHS28" s="263"/>
      <c r="MHT28" s="263"/>
      <c r="MHU28" s="263"/>
      <c r="MHV28" s="263"/>
      <c r="MHW28" s="263"/>
      <c r="MHX28" s="263"/>
      <c r="MHY28" s="263"/>
      <c r="MHZ28" s="263"/>
      <c r="MIA28" s="263"/>
      <c r="MIB28" s="263"/>
      <c r="MIC28" s="263"/>
      <c r="MID28" s="263"/>
      <c r="MIE28" s="263"/>
      <c r="MIF28" s="263"/>
      <c r="MIG28" s="263"/>
      <c r="MIH28" s="263"/>
      <c r="MII28" s="263"/>
      <c r="MIJ28" s="263"/>
      <c r="MIK28" s="263"/>
      <c r="MIL28" s="263"/>
      <c r="MIM28" s="263"/>
      <c r="MIN28" s="263"/>
      <c r="MIO28" s="263"/>
      <c r="MIP28" s="263"/>
      <c r="MIQ28" s="263"/>
      <c r="MIR28" s="263"/>
      <c r="MIS28" s="263"/>
      <c r="MIT28" s="263"/>
      <c r="MIU28" s="263"/>
      <c r="MIV28" s="263"/>
      <c r="MIW28" s="263"/>
      <c r="MIX28" s="263"/>
      <c r="MIY28" s="263"/>
      <c r="MIZ28" s="263"/>
      <c r="MJA28" s="263"/>
      <c r="MJB28" s="263"/>
      <c r="MJC28" s="263"/>
      <c r="MJD28" s="263"/>
      <c r="MJE28" s="263"/>
      <c r="MJF28" s="263"/>
      <c r="MJG28" s="263"/>
      <c r="MJH28" s="263"/>
      <c r="MJI28" s="263"/>
      <c r="MJJ28" s="263"/>
      <c r="MJK28" s="263"/>
      <c r="MJL28" s="263"/>
      <c r="MJM28" s="263"/>
      <c r="MJN28" s="263"/>
      <c r="MJO28" s="263"/>
      <c r="MJP28" s="263"/>
      <c r="MJQ28" s="263"/>
      <c r="MJR28" s="263"/>
      <c r="MJS28" s="263"/>
      <c r="MJT28" s="263"/>
      <c r="MJU28" s="263"/>
      <c r="MJV28" s="263"/>
      <c r="MJW28" s="263"/>
      <c r="MJX28" s="263"/>
      <c r="MJY28" s="263"/>
      <c r="MJZ28" s="263"/>
      <c r="MKA28" s="263"/>
      <c r="MKB28" s="263"/>
      <c r="MKC28" s="263"/>
      <c r="MKD28" s="263"/>
      <c r="MKE28" s="263"/>
      <c r="MKF28" s="263"/>
      <c r="MKG28" s="263"/>
      <c r="MKH28" s="263"/>
      <c r="MKI28" s="263"/>
      <c r="MKJ28" s="263"/>
      <c r="MKK28" s="263"/>
      <c r="MKL28" s="263"/>
      <c r="MKM28" s="263"/>
      <c r="MKN28" s="263"/>
      <c r="MKO28" s="263"/>
      <c r="MKP28" s="263"/>
      <c r="MKQ28" s="263"/>
      <c r="MKR28" s="263"/>
      <c r="MKS28" s="263"/>
      <c r="MKT28" s="263"/>
      <c r="MKU28" s="263"/>
      <c r="MKV28" s="263"/>
      <c r="MKW28" s="263"/>
      <c r="MKX28" s="263"/>
      <c r="MKY28" s="263"/>
      <c r="MKZ28" s="263"/>
      <c r="MLA28" s="263"/>
      <c r="MLB28" s="263"/>
      <c r="MLC28" s="263"/>
      <c r="MLD28" s="263"/>
      <c r="MLE28" s="263"/>
      <c r="MLF28" s="263"/>
      <c r="MLG28" s="263"/>
      <c r="MLH28" s="263"/>
      <c r="MLI28" s="263"/>
      <c r="MLJ28" s="263"/>
      <c r="MLK28" s="263"/>
      <c r="MLL28" s="263"/>
      <c r="MLM28" s="263"/>
      <c r="MLN28" s="263"/>
      <c r="MLO28" s="263"/>
      <c r="MLP28" s="263"/>
      <c r="MLQ28" s="263"/>
      <c r="MLR28" s="263"/>
      <c r="MLS28" s="263"/>
      <c r="MLT28" s="263"/>
      <c r="MLU28" s="263"/>
      <c r="MLV28" s="263"/>
      <c r="MLW28" s="263"/>
      <c r="MLX28" s="263"/>
      <c r="MLY28" s="263"/>
      <c r="MLZ28" s="263"/>
      <c r="MMA28" s="263"/>
      <c r="MMB28" s="263"/>
      <c r="MMC28" s="263"/>
      <c r="MMD28" s="263"/>
      <c r="MME28" s="263"/>
      <c r="MMF28" s="263"/>
      <c r="MMG28" s="263"/>
      <c r="MMH28" s="263"/>
      <c r="MMI28" s="263"/>
      <c r="MMJ28" s="263"/>
      <c r="MMK28" s="263"/>
      <c r="MML28" s="263"/>
      <c r="MMM28" s="263"/>
      <c r="MMN28" s="263"/>
      <c r="MMO28" s="263"/>
      <c r="MMP28" s="263"/>
      <c r="MMQ28" s="263"/>
      <c r="MMR28" s="263"/>
      <c r="MMS28" s="263"/>
      <c r="MMT28" s="263"/>
      <c r="MMU28" s="263"/>
      <c r="MMV28" s="263"/>
      <c r="MMW28" s="263"/>
      <c r="MMX28" s="263"/>
      <c r="MMY28" s="263"/>
      <c r="MMZ28" s="263"/>
      <c r="MNA28" s="263"/>
      <c r="MNB28" s="263"/>
      <c r="MNC28" s="263"/>
      <c r="MND28" s="263"/>
      <c r="MNE28" s="263"/>
      <c r="MNF28" s="263"/>
      <c r="MNG28" s="263"/>
      <c r="MNH28" s="263"/>
      <c r="MNI28" s="263"/>
      <c r="MNJ28" s="263"/>
      <c r="MNK28" s="263"/>
      <c r="MNL28" s="263"/>
      <c r="MNM28" s="263"/>
      <c r="MNN28" s="263"/>
      <c r="MNO28" s="263"/>
      <c r="MNP28" s="263"/>
      <c r="MNQ28" s="263"/>
      <c r="MNR28" s="263"/>
      <c r="MNS28" s="263"/>
      <c r="MNT28" s="263"/>
      <c r="MNU28" s="263"/>
      <c r="MNV28" s="263"/>
      <c r="MNW28" s="263"/>
      <c r="MNX28" s="263"/>
      <c r="MNY28" s="263"/>
      <c r="MNZ28" s="263"/>
      <c r="MOA28" s="263"/>
      <c r="MOB28" s="263"/>
      <c r="MOC28" s="263"/>
      <c r="MOD28" s="263"/>
      <c r="MOE28" s="263"/>
      <c r="MOF28" s="263"/>
      <c r="MOG28" s="263"/>
      <c r="MOH28" s="263"/>
      <c r="MOI28" s="263"/>
      <c r="MOJ28" s="263"/>
      <c r="MOK28" s="263"/>
      <c r="MOL28" s="263"/>
      <c r="MOM28" s="263"/>
      <c r="MON28" s="263"/>
      <c r="MOO28" s="263"/>
      <c r="MOP28" s="263"/>
      <c r="MOQ28" s="263"/>
      <c r="MOR28" s="263"/>
      <c r="MOS28" s="263"/>
      <c r="MOT28" s="263"/>
      <c r="MOU28" s="263"/>
      <c r="MOV28" s="263"/>
      <c r="MOW28" s="263"/>
      <c r="MOX28" s="263"/>
      <c r="MOY28" s="263"/>
      <c r="MOZ28" s="263"/>
      <c r="MPA28" s="263"/>
      <c r="MPB28" s="263"/>
      <c r="MPC28" s="263"/>
      <c r="MPD28" s="263"/>
      <c r="MPE28" s="263"/>
      <c r="MPF28" s="263"/>
      <c r="MPG28" s="263"/>
      <c r="MPH28" s="263"/>
      <c r="MPI28" s="263"/>
      <c r="MPJ28" s="263"/>
      <c r="MPK28" s="263"/>
      <c r="MPL28" s="263"/>
      <c r="MPM28" s="263"/>
      <c r="MPN28" s="263"/>
      <c r="MPO28" s="263"/>
      <c r="MPP28" s="263"/>
      <c r="MPQ28" s="263"/>
      <c r="MPR28" s="263"/>
      <c r="MPS28" s="263"/>
      <c r="MPT28" s="263"/>
      <c r="MPU28" s="263"/>
      <c r="MPV28" s="263"/>
      <c r="MPW28" s="263"/>
      <c r="MPX28" s="263"/>
      <c r="MPY28" s="263"/>
      <c r="MPZ28" s="263"/>
      <c r="MQA28" s="263"/>
      <c r="MQB28" s="263"/>
      <c r="MQC28" s="263"/>
      <c r="MQD28" s="263"/>
      <c r="MQE28" s="263"/>
      <c r="MQF28" s="263"/>
      <c r="MQG28" s="263"/>
      <c r="MQH28" s="263"/>
      <c r="MQI28" s="263"/>
      <c r="MQJ28" s="263"/>
      <c r="MQK28" s="263"/>
      <c r="MQL28" s="263"/>
      <c r="MQM28" s="263"/>
      <c r="MQN28" s="263"/>
      <c r="MQO28" s="263"/>
      <c r="MQP28" s="263"/>
      <c r="MQQ28" s="263"/>
      <c r="MQR28" s="263"/>
      <c r="MQS28" s="263"/>
      <c r="MQT28" s="263"/>
      <c r="MQU28" s="263"/>
      <c r="MQV28" s="263"/>
      <c r="MQW28" s="263"/>
      <c r="MQX28" s="263"/>
      <c r="MQY28" s="263"/>
      <c r="MQZ28" s="263"/>
      <c r="MRA28" s="263"/>
      <c r="MRB28" s="263"/>
      <c r="MRC28" s="263"/>
      <c r="MRD28" s="263"/>
      <c r="MRE28" s="263"/>
      <c r="MRF28" s="263"/>
      <c r="MRG28" s="263"/>
      <c r="MRH28" s="263"/>
      <c r="MRI28" s="263"/>
      <c r="MRJ28" s="263"/>
      <c r="MRK28" s="263"/>
      <c r="MRL28" s="263"/>
      <c r="MRM28" s="263"/>
      <c r="MRN28" s="263"/>
      <c r="MRO28" s="263"/>
      <c r="MRP28" s="263"/>
      <c r="MRQ28" s="263"/>
      <c r="MRR28" s="263"/>
      <c r="MRS28" s="263"/>
      <c r="MRT28" s="263"/>
      <c r="MRU28" s="263"/>
      <c r="MRV28" s="263"/>
      <c r="MRW28" s="263"/>
      <c r="MRX28" s="263"/>
      <c r="MRY28" s="263"/>
      <c r="MRZ28" s="263"/>
      <c r="MSA28" s="263"/>
      <c r="MSB28" s="263"/>
      <c r="MSC28" s="263"/>
      <c r="MSD28" s="263"/>
      <c r="MSE28" s="263"/>
      <c r="MSF28" s="263"/>
      <c r="MSG28" s="263"/>
      <c r="MSH28" s="263"/>
      <c r="MSI28" s="263"/>
      <c r="MSJ28" s="263"/>
      <c r="MSK28" s="263"/>
      <c r="MSL28" s="263"/>
      <c r="MSM28" s="263"/>
      <c r="MSN28" s="263"/>
      <c r="MSO28" s="263"/>
      <c r="MSP28" s="263"/>
      <c r="MSQ28" s="263"/>
      <c r="MSR28" s="263"/>
      <c r="MSS28" s="263"/>
      <c r="MST28" s="263"/>
      <c r="MSU28" s="263"/>
      <c r="MSV28" s="263"/>
      <c r="MSW28" s="263"/>
      <c r="MSX28" s="263"/>
      <c r="MSY28" s="263"/>
      <c r="MSZ28" s="263"/>
      <c r="MTA28" s="263"/>
      <c r="MTB28" s="263"/>
      <c r="MTC28" s="263"/>
      <c r="MTD28" s="263"/>
      <c r="MTE28" s="263"/>
      <c r="MTF28" s="263"/>
      <c r="MTG28" s="263"/>
      <c r="MTH28" s="263"/>
      <c r="MTI28" s="263"/>
      <c r="MTJ28" s="263"/>
      <c r="MTK28" s="263"/>
      <c r="MTL28" s="263"/>
      <c r="MTM28" s="263"/>
      <c r="MTN28" s="263"/>
      <c r="MTO28" s="263"/>
      <c r="MTP28" s="263"/>
      <c r="MTQ28" s="263"/>
      <c r="MTR28" s="263"/>
      <c r="MTS28" s="263"/>
      <c r="MTT28" s="263"/>
      <c r="MTU28" s="263"/>
      <c r="MTV28" s="263"/>
      <c r="MTW28" s="263"/>
      <c r="MTX28" s="263"/>
      <c r="MTY28" s="263"/>
      <c r="MTZ28" s="263"/>
      <c r="MUA28" s="263"/>
      <c r="MUB28" s="263"/>
      <c r="MUC28" s="263"/>
      <c r="MUD28" s="263"/>
      <c r="MUE28" s="263"/>
      <c r="MUF28" s="263"/>
      <c r="MUG28" s="263"/>
      <c r="MUH28" s="263"/>
      <c r="MUI28" s="263"/>
      <c r="MUJ28" s="263"/>
      <c r="MUK28" s="263"/>
      <c r="MUL28" s="263"/>
      <c r="MUM28" s="263"/>
      <c r="MUN28" s="263"/>
      <c r="MUO28" s="263"/>
      <c r="MUP28" s="263"/>
      <c r="MUQ28" s="263"/>
      <c r="MUR28" s="263"/>
      <c r="MUS28" s="263"/>
      <c r="MUT28" s="263"/>
      <c r="MUU28" s="263"/>
      <c r="MUV28" s="263"/>
      <c r="MUW28" s="263"/>
      <c r="MUX28" s="263"/>
      <c r="MUY28" s="263"/>
      <c r="MUZ28" s="263"/>
      <c r="MVA28" s="263"/>
      <c r="MVB28" s="263"/>
      <c r="MVC28" s="263"/>
      <c r="MVD28" s="263"/>
      <c r="MVE28" s="263"/>
      <c r="MVF28" s="263"/>
      <c r="MVG28" s="263"/>
      <c r="MVH28" s="263"/>
      <c r="MVI28" s="263"/>
      <c r="MVJ28" s="263"/>
      <c r="MVK28" s="263"/>
      <c r="MVL28" s="263"/>
      <c r="MVM28" s="263"/>
      <c r="MVN28" s="263"/>
      <c r="MVO28" s="263"/>
      <c r="MVP28" s="263"/>
      <c r="MVQ28" s="263"/>
      <c r="MVR28" s="263"/>
      <c r="MVS28" s="263"/>
      <c r="MVT28" s="263"/>
      <c r="MVU28" s="263"/>
      <c r="MVV28" s="263"/>
      <c r="MVW28" s="263"/>
      <c r="MVX28" s="263"/>
      <c r="MVY28" s="263"/>
      <c r="MVZ28" s="263"/>
      <c r="MWA28" s="263"/>
      <c r="MWB28" s="263"/>
      <c r="MWC28" s="263"/>
      <c r="MWD28" s="263"/>
      <c r="MWE28" s="263"/>
      <c r="MWF28" s="263"/>
      <c r="MWG28" s="263"/>
      <c r="MWH28" s="263"/>
      <c r="MWI28" s="263"/>
      <c r="MWJ28" s="263"/>
      <c r="MWK28" s="263"/>
      <c r="MWL28" s="263"/>
      <c r="MWM28" s="263"/>
      <c r="MWN28" s="263"/>
      <c r="MWO28" s="263"/>
      <c r="MWP28" s="263"/>
      <c r="MWQ28" s="263"/>
      <c r="MWR28" s="263"/>
      <c r="MWS28" s="263"/>
      <c r="MWT28" s="263"/>
      <c r="MWU28" s="263"/>
      <c r="MWV28" s="263"/>
      <c r="MWW28" s="263"/>
      <c r="MWX28" s="263"/>
      <c r="MWY28" s="263"/>
      <c r="MWZ28" s="263"/>
      <c r="MXA28" s="263"/>
      <c r="MXB28" s="263"/>
      <c r="MXC28" s="263"/>
      <c r="MXD28" s="263"/>
      <c r="MXE28" s="263"/>
      <c r="MXF28" s="263"/>
      <c r="MXG28" s="263"/>
      <c r="MXH28" s="263"/>
      <c r="MXI28" s="263"/>
      <c r="MXJ28" s="263"/>
      <c r="MXK28" s="263"/>
      <c r="MXL28" s="263"/>
      <c r="MXM28" s="263"/>
      <c r="MXN28" s="263"/>
      <c r="MXO28" s="263"/>
      <c r="MXP28" s="263"/>
      <c r="MXQ28" s="263"/>
      <c r="MXR28" s="263"/>
      <c r="MXS28" s="263"/>
      <c r="MXT28" s="263"/>
      <c r="MXU28" s="263"/>
      <c r="MXV28" s="263"/>
      <c r="MXW28" s="263"/>
      <c r="MXX28" s="263"/>
      <c r="MXY28" s="263"/>
      <c r="MXZ28" s="263"/>
      <c r="MYA28" s="263"/>
      <c r="MYB28" s="263"/>
      <c r="MYC28" s="263"/>
      <c r="MYD28" s="263"/>
      <c r="MYE28" s="263"/>
      <c r="MYF28" s="263"/>
      <c r="MYG28" s="263"/>
      <c r="MYH28" s="263"/>
      <c r="MYI28" s="263"/>
      <c r="MYJ28" s="263"/>
      <c r="MYK28" s="263"/>
      <c r="MYL28" s="263"/>
      <c r="MYM28" s="263"/>
      <c r="MYN28" s="263"/>
      <c r="MYO28" s="263"/>
      <c r="MYP28" s="263"/>
      <c r="MYQ28" s="263"/>
      <c r="MYR28" s="263"/>
      <c r="MYS28" s="263"/>
      <c r="MYT28" s="263"/>
      <c r="MYU28" s="263"/>
      <c r="MYV28" s="263"/>
      <c r="MYW28" s="263"/>
      <c r="MYX28" s="263"/>
      <c r="MYY28" s="263"/>
      <c r="MYZ28" s="263"/>
      <c r="MZA28" s="263"/>
      <c r="MZB28" s="263"/>
      <c r="MZC28" s="263"/>
      <c r="MZD28" s="263"/>
      <c r="MZE28" s="263"/>
      <c r="MZF28" s="263"/>
      <c r="MZG28" s="263"/>
      <c r="MZH28" s="263"/>
      <c r="MZI28" s="263"/>
      <c r="MZJ28" s="263"/>
      <c r="MZK28" s="263"/>
      <c r="MZL28" s="263"/>
      <c r="MZM28" s="263"/>
      <c r="MZN28" s="263"/>
      <c r="MZO28" s="263"/>
      <c r="MZP28" s="263"/>
      <c r="MZQ28" s="263"/>
      <c r="MZR28" s="263"/>
      <c r="MZS28" s="263"/>
      <c r="MZT28" s="263"/>
      <c r="MZU28" s="263"/>
      <c r="MZV28" s="263"/>
      <c r="MZW28" s="263"/>
      <c r="MZX28" s="263"/>
      <c r="MZY28" s="263"/>
      <c r="MZZ28" s="263"/>
      <c r="NAA28" s="263"/>
      <c r="NAB28" s="263"/>
      <c r="NAC28" s="263"/>
      <c r="NAD28" s="263"/>
      <c r="NAE28" s="263"/>
      <c r="NAF28" s="263"/>
      <c r="NAG28" s="263"/>
      <c r="NAH28" s="263"/>
      <c r="NAI28" s="263"/>
      <c r="NAJ28" s="263"/>
      <c r="NAK28" s="263"/>
      <c r="NAL28" s="263"/>
      <c r="NAM28" s="263"/>
      <c r="NAN28" s="263"/>
      <c r="NAO28" s="263"/>
      <c r="NAP28" s="263"/>
      <c r="NAQ28" s="263"/>
      <c r="NAR28" s="263"/>
      <c r="NAS28" s="263"/>
      <c r="NAT28" s="263"/>
      <c r="NAU28" s="263"/>
      <c r="NAV28" s="263"/>
      <c r="NAW28" s="263"/>
      <c r="NAX28" s="263"/>
      <c r="NAY28" s="263"/>
      <c r="NAZ28" s="263"/>
      <c r="NBA28" s="263"/>
      <c r="NBB28" s="263"/>
      <c r="NBC28" s="263"/>
      <c r="NBD28" s="263"/>
      <c r="NBE28" s="263"/>
      <c r="NBF28" s="263"/>
      <c r="NBG28" s="263"/>
      <c r="NBH28" s="263"/>
      <c r="NBI28" s="263"/>
      <c r="NBJ28" s="263"/>
      <c r="NBK28" s="263"/>
      <c r="NBL28" s="263"/>
      <c r="NBM28" s="263"/>
      <c r="NBN28" s="263"/>
      <c r="NBO28" s="263"/>
      <c r="NBP28" s="263"/>
      <c r="NBQ28" s="263"/>
      <c r="NBR28" s="263"/>
      <c r="NBS28" s="263"/>
      <c r="NBT28" s="263"/>
      <c r="NBU28" s="263"/>
      <c r="NBV28" s="263"/>
      <c r="NBW28" s="263"/>
      <c r="NBX28" s="263"/>
      <c r="NBY28" s="263"/>
      <c r="NBZ28" s="263"/>
      <c r="NCA28" s="263"/>
      <c r="NCB28" s="263"/>
      <c r="NCC28" s="263"/>
      <c r="NCD28" s="263"/>
      <c r="NCE28" s="263"/>
      <c r="NCF28" s="263"/>
      <c r="NCG28" s="263"/>
      <c r="NCH28" s="263"/>
      <c r="NCI28" s="263"/>
      <c r="NCJ28" s="263"/>
      <c r="NCK28" s="263"/>
      <c r="NCL28" s="263"/>
      <c r="NCM28" s="263"/>
      <c r="NCN28" s="263"/>
      <c r="NCO28" s="263"/>
      <c r="NCP28" s="263"/>
      <c r="NCQ28" s="263"/>
      <c r="NCR28" s="263"/>
      <c r="NCS28" s="263"/>
      <c r="NCT28" s="263"/>
      <c r="NCU28" s="263"/>
      <c r="NCV28" s="263"/>
      <c r="NCW28" s="263"/>
      <c r="NCX28" s="263"/>
      <c r="NCY28" s="263"/>
      <c r="NCZ28" s="263"/>
      <c r="NDA28" s="263"/>
      <c r="NDB28" s="263"/>
      <c r="NDC28" s="263"/>
      <c r="NDD28" s="263"/>
      <c r="NDE28" s="263"/>
      <c r="NDF28" s="263"/>
      <c r="NDG28" s="263"/>
      <c r="NDH28" s="263"/>
      <c r="NDI28" s="263"/>
      <c r="NDJ28" s="263"/>
      <c r="NDK28" s="263"/>
      <c r="NDL28" s="263"/>
      <c r="NDM28" s="263"/>
      <c r="NDN28" s="263"/>
      <c r="NDO28" s="263"/>
      <c r="NDP28" s="263"/>
      <c r="NDQ28" s="263"/>
      <c r="NDR28" s="263"/>
      <c r="NDS28" s="263"/>
      <c r="NDT28" s="263"/>
      <c r="NDU28" s="263"/>
      <c r="NDV28" s="263"/>
      <c r="NDW28" s="263"/>
      <c r="NDX28" s="263"/>
      <c r="NDY28" s="263"/>
      <c r="NDZ28" s="263"/>
      <c r="NEA28" s="263"/>
      <c r="NEB28" s="263"/>
      <c r="NEC28" s="263"/>
      <c r="NED28" s="263"/>
      <c r="NEE28" s="263"/>
      <c r="NEF28" s="263"/>
      <c r="NEG28" s="263"/>
      <c r="NEH28" s="263"/>
      <c r="NEI28" s="263"/>
      <c r="NEJ28" s="263"/>
      <c r="NEK28" s="263"/>
      <c r="NEL28" s="263"/>
      <c r="NEM28" s="263"/>
      <c r="NEN28" s="263"/>
      <c r="NEO28" s="263"/>
      <c r="NEP28" s="263"/>
      <c r="NEQ28" s="263"/>
      <c r="NER28" s="263"/>
      <c r="NES28" s="263"/>
      <c r="NET28" s="263"/>
      <c r="NEU28" s="263"/>
      <c r="NEV28" s="263"/>
      <c r="NEW28" s="263"/>
      <c r="NEX28" s="263"/>
      <c r="NEY28" s="263"/>
      <c r="NEZ28" s="263"/>
      <c r="NFA28" s="263"/>
      <c r="NFB28" s="263"/>
      <c r="NFC28" s="263"/>
      <c r="NFD28" s="263"/>
      <c r="NFE28" s="263"/>
      <c r="NFF28" s="263"/>
      <c r="NFG28" s="263"/>
      <c r="NFH28" s="263"/>
      <c r="NFI28" s="263"/>
      <c r="NFJ28" s="263"/>
      <c r="NFK28" s="263"/>
      <c r="NFL28" s="263"/>
      <c r="NFM28" s="263"/>
      <c r="NFN28" s="263"/>
      <c r="NFO28" s="263"/>
      <c r="NFP28" s="263"/>
      <c r="NFQ28" s="263"/>
      <c r="NFR28" s="263"/>
      <c r="NFS28" s="263"/>
      <c r="NFT28" s="263"/>
      <c r="NFU28" s="263"/>
      <c r="NFV28" s="263"/>
      <c r="NFW28" s="263"/>
      <c r="NFX28" s="263"/>
      <c r="NFY28" s="263"/>
      <c r="NFZ28" s="263"/>
      <c r="NGA28" s="263"/>
      <c r="NGB28" s="263"/>
      <c r="NGC28" s="263"/>
      <c r="NGD28" s="263"/>
      <c r="NGE28" s="263"/>
      <c r="NGF28" s="263"/>
      <c r="NGG28" s="263"/>
      <c r="NGH28" s="263"/>
      <c r="NGI28" s="263"/>
      <c r="NGJ28" s="263"/>
      <c r="NGK28" s="263"/>
      <c r="NGL28" s="263"/>
      <c r="NGM28" s="263"/>
      <c r="NGN28" s="263"/>
      <c r="NGO28" s="263"/>
      <c r="NGP28" s="263"/>
      <c r="NGQ28" s="263"/>
      <c r="NGR28" s="263"/>
      <c r="NGS28" s="263"/>
      <c r="NGT28" s="263"/>
      <c r="NGU28" s="263"/>
      <c r="NGV28" s="263"/>
      <c r="NGW28" s="263"/>
      <c r="NGX28" s="263"/>
      <c r="NGY28" s="263"/>
      <c r="NGZ28" s="263"/>
      <c r="NHA28" s="263"/>
      <c r="NHB28" s="263"/>
      <c r="NHC28" s="263"/>
      <c r="NHD28" s="263"/>
      <c r="NHE28" s="263"/>
      <c r="NHF28" s="263"/>
      <c r="NHG28" s="263"/>
      <c r="NHH28" s="263"/>
      <c r="NHI28" s="263"/>
      <c r="NHJ28" s="263"/>
      <c r="NHK28" s="263"/>
      <c r="NHL28" s="263"/>
      <c r="NHM28" s="263"/>
      <c r="NHN28" s="263"/>
      <c r="NHO28" s="263"/>
      <c r="NHP28" s="263"/>
      <c r="NHQ28" s="263"/>
      <c r="NHR28" s="263"/>
      <c r="NHS28" s="263"/>
      <c r="NHT28" s="263"/>
      <c r="NHU28" s="263"/>
      <c r="NHV28" s="263"/>
      <c r="NHW28" s="263"/>
      <c r="NHX28" s="263"/>
      <c r="NHY28" s="263"/>
      <c r="NHZ28" s="263"/>
      <c r="NIA28" s="263"/>
      <c r="NIB28" s="263"/>
      <c r="NIC28" s="263"/>
      <c r="NID28" s="263"/>
      <c r="NIE28" s="263"/>
      <c r="NIF28" s="263"/>
      <c r="NIG28" s="263"/>
      <c r="NIH28" s="263"/>
      <c r="NII28" s="263"/>
      <c r="NIJ28" s="263"/>
      <c r="NIK28" s="263"/>
      <c r="NIL28" s="263"/>
      <c r="NIM28" s="263"/>
      <c r="NIN28" s="263"/>
      <c r="NIO28" s="263"/>
      <c r="NIP28" s="263"/>
      <c r="NIQ28" s="263"/>
      <c r="NIR28" s="263"/>
      <c r="NIS28" s="263"/>
      <c r="NIT28" s="263"/>
      <c r="NIU28" s="263"/>
      <c r="NIV28" s="263"/>
      <c r="NIW28" s="263"/>
      <c r="NIX28" s="263"/>
      <c r="NIY28" s="263"/>
      <c r="NIZ28" s="263"/>
      <c r="NJA28" s="263"/>
      <c r="NJB28" s="263"/>
      <c r="NJC28" s="263"/>
      <c r="NJD28" s="263"/>
      <c r="NJE28" s="263"/>
      <c r="NJF28" s="263"/>
      <c r="NJG28" s="263"/>
      <c r="NJH28" s="263"/>
      <c r="NJI28" s="263"/>
      <c r="NJJ28" s="263"/>
      <c r="NJK28" s="263"/>
      <c r="NJL28" s="263"/>
      <c r="NJM28" s="263"/>
      <c r="NJN28" s="263"/>
      <c r="NJO28" s="263"/>
      <c r="NJP28" s="263"/>
      <c r="NJQ28" s="263"/>
      <c r="NJR28" s="263"/>
      <c r="NJS28" s="263"/>
      <c r="NJT28" s="263"/>
      <c r="NJU28" s="263"/>
      <c r="NJV28" s="263"/>
      <c r="NJW28" s="263"/>
      <c r="NJX28" s="263"/>
      <c r="NJY28" s="263"/>
      <c r="NJZ28" s="263"/>
      <c r="NKA28" s="263"/>
      <c r="NKB28" s="263"/>
      <c r="NKC28" s="263"/>
      <c r="NKD28" s="263"/>
      <c r="NKE28" s="263"/>
      <c r="NKF28" s="263"/>
      <c r="NKG28" s="263"/>
      <c r="NKH28" s="263"/>
      <c r="NKI28" s="263"/>
      <c r="NKJ28" s="263"/>
      <c r="NKK28" s="263"/>
      <c r="NKL28" s="263"/>
      <c r="NKM28" s="263"/>
      <c r="NKN28" s="263"/>
      <c r="NKO28" s="263"/>
      <c r="NKP28" s="263"/>
      <c r="NKQ28" s="263"/>
      <c r="NKR28" s="263"/>
      <c r="NKS28" s="263"/>
      <c r="NKT28" s="263"/>
      <c r="NKU28" s="263"/>
      <c r="NKV28" s="263"/>
      <c r="NKW28" s="263"/>
      <c r="NKX28" s="263"/>
      <c r="NKY28" s="263"/>
      <c r="NKZ28" s="263"/>
      <c r="NLA28" s="263"/>
      <c r="NLB28" s="263"/>
      <c r="NLC28" s="263"/>
      <c r="NLD28" s="263"/>
      <c r="NLE28" s="263"/>
      <c r="NLF28" s="263"/>
      <c r="NLG28" s="263"/>
      <c r="NLH28" s="263"/>
      <c r="NLI28" s="263"/>
      <c r="NLJ28" s="263"/>
      <c r="NLK28" s="263"/>
      <c r="NLL28" s="263"/>
      <c r="NLM28" s="263"/>
      <c r="NLN28" s="263"/>
      <c r="NLO28" s="263"/>
      <c r="NLP28" s="263"/>
      <c r="NLQ28" s="263"/>
      <c r="NLR28" s="263"/>
      <c r="NLS28" s="263"/>
      <c r="NLT28" s="263"/>
      <c r="NLU28" s="263"/>
      <c r="NLV28" s="263"/>
      <c r="NLW28" s="263"/>
      <c r="NLX28" s="263"/>
      <c r="NLY28" s="263"/>
      <c r="NLZ28" s="263"/>
      <c r="NMA28" s="263"/>
      <c r="NMB28" s="263"/>
      <c r="NMC28" s="263"/>
      <c r="NMD28" s="263"/>
      <c r="NME28" s="263"/>
      <c r="NMF28" s="263"/>
      <c r="NMG28" s="263"/>
      <c r="NMH28" s="263"/>
      <c r="NMI28" s="263"/>
      <c r="NMJ28" s="263"/>
      <c r="NMK28" s="263"/>
      <c r="NML28" s="263"/>
      <c r="NMM28" s="263"/>
      <c r="NMN28" s="263"/>
      <c r="NMO28" s="263"/>
      <c r="NMP28" s="263"/>
      <c r="NMQ28" s="263"/>
      <c r="NMR28" s="263"/>
      <c r="NMS28" s="263"/>
      <c r="NMT28" s="263"/>
      <c r="NMU28" s="263"/>
      <c r="NMV28" s="263"/>
      <c r="NMW28" s="263"/>
      <c r="NMX28" s="263"/>
      <c r="NMY28" s="263"/>
      <c r="NMZ28" s="263"/>
      <c r="NNA28" s="263"/>
      <c r="NNB28" s="263"/>
      <c r="NNC28" s="263"/>
      <c r="NND28" s="263"/>
      <c r="NNE28" s="263"/>
      <c r="NNF28" s="263"/>
      <c r="NNG28" s="263"/>
      <c r="NNH28" s="263"/>
      <c r="NNI28" s="263"/>
      <c r="NNJ28" s="263"/>
      <c r="NNK28" s="263"/>
      <c r="NNL28" s="263"/>
      <c r="NNM28" s="263"/>
      <c r="NNN28" s="263"/>
      <c r="NNO28" s="263"/>
      <c r="NNP28" s="263"/>
      <c r="NNQ28" s="263"/>
      <c r="NNR28" s="263"/>
      <c r="NNS28" s="263"/>
      <c r="NNT28" s="263"/>
      <c r="NNU28" s="263"/>
      <c r="NNV28" s="263"/>
      <c r="NNW28" s="263"/>
      <c r="NNX28" s="263"/>
      <c r="NNY28" s="263"/>
      <c r="NNZ28" s="263"/>
      <c r="NOA28" s="263"/>
      <c r="NOB28" s="263"/>
      <c r="NOC28" s="263"/>
      <c r="NOD28" s="263"/>
      <c r="NOE28" s="263"/>
      <c r="NOF28" s="263"/>
      <c r="NOG28" s="263"/>
      <c r="NOH28" s="263"/>
      <c r="NOI28" s="263"/>
      <c r="NOJ28" s="263"/>
      <c r="NOK28" s="263"/>
      <c r="NOL28" s="263"/>
      <c r="NOM28" s="263"/>
      <c r="NON28" s="263"/>
      <c r="NOO28" s="263"/>
      <c r="NOP28" s="263"/>
      <c r="NOQ28" s="263"/>
      <c r="NOR28" s="263"/>
      <c r="NOS28" s="263"/>
      <c r="NOT28" s="263"/>
      <c r="NOU28" s="263"/>
      <c r="NOV28" s="263"/>
      <c r="NOW28" s="263"/>
      <c r="NOX28" s="263"/>
      <c r="NOY28" s="263"/>
      <c r="NOZ28" s="263"/>
      <c r="NPA28" s="263"/>
      <c r="NPB28" s="263"/>
      <c r="NPC28" s="263"/>
      <c r="NPD28" s="263"/>
      <c r="NPE28" s="263"/>
      <c r="NPF28" s="263"/>
      <c r="NPG28" s="263"/>
      <c r="NPH28" s="263"/>
      <c r="NPI28" s="263"/>
      <c r="NPJ28" s="263"/>
      <c r="NPK28" s="263"/>
      <c r="NPL28" s="263"/>
      <c r="NPM28" s="263"/>
      <c r="NPN28" s="263"/>
      <c r="NPO28" s="263"/>
      <c r="NPP28" s="263"/>
      <c r="NPQ28" s="263"/>
      <c r="NPR28" s="263"/>
      <c r="NPS28" s="263"/>
      <c r="NPT28" s="263"/>
      <c r="NPU28" s="263"/>
      <c r="NPV28" s="263"/>
      <c r="NPW28" s="263"/>
      <c r="NPX28" s="263"/>
      <c r="NPY28" s="263"/>
      <c r="NPZ28" s="263"/>
      <c r="NQA28" s="263"/>
      <c r="NQB28" s="263"/>
      <c r="NQC28" s="263"/>
      <c r="NQD28" s="263"/>
      <c r="NQE28" s="263"/>
      <c r="NQF28" s="263"/>
      <c r="NQG28" s="263"/>
      <c r="NQH28" s="263"/>
      <c r="NQI28" s="263"/>
      <c r="NQJ28" s="263"/>
      <c r="NQK28" s="263"/>
      <c r="NQL28" s="263"/>
      <c r="NQM28" s="263"/>
      <c r="NQN28" s="263"/>
      <c r="NQO28" s="263"/>
      <c r="NQP28" s="263"/>
      <c r="NQQ28" s="263"/>
      <c r="NQR28" s="263"/>
      <c r="NQS28" s="263"/>
      <c r="NQT28" s="263"/>
      <c r="NQU28" s="263"/>
      <c r="NQV28" s="263"/>
      <c r="NQW28" s="263"/>
      <c r="NQX28" s="263"/>
      <c r="NQY28" s="263"/>
      <c r="NQZ28" s="263"/>
      <c r="NRA28" s="263"/>
      <c r="NRB28" s="263"/>
      <c r="NRC28" s="263"/>
      <c r="NRD28" s="263"/>
      <c r="NRE28" s="263"/>
      <c r="NRF28" s="263"/>
      <c r="NRG28" s="263"/>
      <c r="NRH28" s="263"/>
      <c r="NRI28" s="263"/>
      <c r="NRJ28" s="263"/>
      <c r="NRK28" s="263"/>
      <c r="NRL28" s="263"/>
      <c r="NRM28" s="263"/>
      <c r="NRN28" s="263"/>
      <c r="NRO28" s="263"/>
      <c r="NRP28" s="263"/>
      <c r="NRQ28" s="263"/>
      <c r="NRR28" s="263"/>
      <c r="NRS28" s="263"/>
      <c r="NRT28" s="263"/>
      <c r="NRU28" s="263"/>
      <c r="NRV28" s="263"/>
      <c r="NRW28" s="263"/>
      <c r="NRX28" s="263"/>
      <c r="NRY28" s="263"/>
      <c r="NRZ28" s="263"/>
      <c r="NSA28" s="263"/>
      <c r="NSB28" s="263"/>
      <c r="NSC28" s="263"/>
      <c r="NSD28" s="263"/>
      <c r="NSE28" s="263"/>
      <c r="NSF28" s="263"/>
      <c r="NSG28" s="263"/>
      <c r="NSH28" s="263"/>
      <c r="NSI28" s="263"/>
      <c r="NSJ28" s="263"/>
      <c r="NSK28" s="263"/>
      <c r="NSL28" s="263"/>
      <c r="NSM28" s="263"/>
      <c r="NSN28" s="263"/>
      <c r="NSO28" s="263"/>
      <c r="NSP28" s="263"/>
      <c r="NSQ28" s="263"/>
      <c r="NSR28" s="263"/>
      <c r="NSS28" s="263"/>
      <c r="NST28" s="263"/>
      <c r="NSU28" s="263"/>
      <c r="NSV28" s="263"/>
      <c r="NSW28" s="263"/>
      <c r="NSX28" s="263"/>
      <c r="NSY28" s="263"/>
      <c r="NSZ28" s="263"/>
      <c r="NTA28" s="263"/>
      <c r="NTB28" s="263"/>
      <c r="NTC28" s="263"/>
      <c r="NTD28" s="263"/>
      <c r="NTE28" s="263"/>
      <c r="NTF28" s="263"/>
      <c r="NTG28" s="263"/>
      <c r="NTH28" s="263"/>
      <c r="NTI28" s="263"/>
      <c r="NTJ28" s="263"/>
      <c r="NTK28" s="263"/>
      <c r="NTL28" s="263"/>
      <c r="NTM28" s="263"/>
      <c r="NTN28" s="263"/>
      <c r="NTO28" s="263"/>
      <c r="NTP28" s="263"/>
      <c r="NTQ28" s="263"/>
      <c r="NTR28" s="263"/>
      <c r="NTS28" s="263"/>
      <c r="NTT28" s="263"/>
      <c r="NTU28" s="263"/>
      <c r="NTV28" s="263"/>
      <c r="NTW28" s="263"/>
      <c r="NTX28" s="263"/>
      <c r="NTY28" s="263"/>
      <c r="NTZ28" s="263"/>
      <c r="NUA28" s="263"/>
      <c r="NUB28" s="263"/>
      <c r="NUC28" s="263"/>
      <c r="NUD28" s="263"/>
      <c r="NUE28" s="263"/>
      <c r="NUF28" s="263"/>
      <c r="NUG28" s="263"/>
      <c r="NUH28" s="263"/>
      <c r="NUI28" s="263"/>
      <c r="NUJ28" s="263"/>
      <c r="NUK28" s="263"/>
      <c r="NUL28" s="263"/>
      <c r="NUM28" s="263"/>
      <c r="NUN28" s="263"/>
      <c r="NUO28" s="263"/>
      <c r="NUP28" s="263"/>
      <c r="NUQ28" s="263"/>
      <c r="NUR28" s="263"/>
      <c r="NUS28" s="263"/>
      <c r="NUT28" s="263"/>
      <c r="NUU28" s="263"/>
      <c r="NUV28" s="263"/>
      <c r="NUW28" s="263"/>
      <c r="NUX28" s="263"/>
      <c r="NUY28" s="263"/>
      <c r="NUZ28" s="263"/>
      <c r="NVA28" s="263"/>
      <c r="NVB28" s="263"/>
      <c r="NVC28" s="263"/>
      <c r="NVD28" s="263"/>
      <c r="NVE28" s="263"/>
      <c r="NVF28" s="263"/>
      <c r="NVG28" s="263"/>
      <c r="NVH28" s="263"/>
      <c r="NVI28" s="263"/>
      <c r="NVJ28" s="263"/>
      <c r="NVK28" s="263"/>
      <c r="NVL28" s="263"/>
      <c r="NVM28" s="263"/>
      <c r="NVN28" s="263"/>
      <c r="NVO28" s="263"/>
      <c r="NVP28" s="263"/>
      <c r="NVQ28" s="263"/>
      <c r="NVR28" s="263"/>
      <c r="NVS28" s="263"/>
      <c r="NVT28" s="263"/>
      <c r="NVU28" s="263"/>
      <c r="NVV28" s="263"/>
      <c r="NVW28" s="263"/>
      <c r="NVX28" s="263"/>
      <c r="NVY28" s="263"/>
      <c r="NVZ28" s="263"/>
      <c r="NWA28" s="263"/>
      <c r="NWB28" s="263"/>
      <c r="NWC28" s="263"/>
      <c r="NWD28" s="263"/>
      <c r="NWE28" s="263"/>
      <c r="NWF28" s="263"/>
      <c r="NWG28" s="263"/>
      <c r="NWH28" s="263"/>
      <c r="NWI28" s="263"/>
      <c r="NWJ28" s="263"/>
      <c r="NWK28" s="263"/>
      <c r="NWL28" s="263"/>
      <c r="NWM28" s="263"/>
      <c r="NWN28" s="263"/>
      <c r="NWO28" s="263"/>
      <c r="NWP28" s="263"/>
      <c r="NWQ28" s="263"/>
      <c r="NWR28" s="263"/>
      <c r="NWS28" s="263"/>
      <c r="NWT28" s="263"/>
      <c r="NWU28" s="263"/>
      <c r="NWV28" s="263"/>
      <c r="NWW28" s="263"/>
      <c r="NWX28" s="263"/>
      <c r="NWY28" s="263"/>
      <c r="NWZ28" s="263"/>
      <c r="NXA28" s="263"/>
      <c r="NXB28" s="263"/>
      <c r="NXC28" s="263"/>
      <c r="NXD28" s="263"/>
      <c r="NXE28" s="263"/>
      <c r="NXF28" s="263"/>
      <c r="NXG28" s="263"/>
      <c r="NXH28" s="263"/>
      <c r="NXI28" s="263"/>
      <c r="NXJ28" s="263"/>
      <c r="NXK28" s="263"/>
      <c r="NXL28" s="263"/>
      <c r="NXM28" s="263"/>
      <c r="NXN28" s="263"/>
      <c r="NXO28" s="263"/>
      <c r="NXP28" s="263"/>
      <c r="NXQ28" s="263"/>
      <c r="NXR28" s="263"/>
      <c r="NXS28" s="263"/>
      <c r="NXT28" s="263"/>
      <c r="NXU28" s="263"/>
      <c r="NXV28" s="263"/>
      <c r="NXW28" s="263"/>
      <c r="NXX28" s="263"/>
      <c r="NXY28" s="263"/>
      <c r="NXZ28" s="263"/>
      <c r="NYA28" s="263"/>
      <c r="NYB28" s="263"/>
      <c r="NYC28" s="263"/>
      <c r="NYD28" s="263"/>
      <c r="NYE28" s="263"/>
      <c r="NYF28" s="263"/>
      <c r="NYG28" s="263"/>
      <c r="NYH28" s="263"/>
      <c r="NYI28" s="263"/>
      <c r="NYJ28" s="263"/>
      <c r="NYK28" s="263"/>
      <c r="NYL28" s="263"/>
      <c r="NYM28" s="263"/>
      <c r="NYN28" s="263"/>
      <c r="NYO28" s="263"/>
      <c r="NYP28" s="263"/>
      <c r="NYQ28" s="263"/>
      <c r="NYR28" s="263"/>
      <c r="NYS28" s="263"/>
      <c r="NYT28" s="263"/>
      <c r="NYU28" s="263"/>
      <c r="NYV28" s="263"/>
      <c r="NYW28" s="263"/>
      <c r="NYX28" s="263"/>
      <c r="NYY28" s="263"/>
      <c r="NYZ28" s="263"/>
      <c r="NZA28" s="263"/>
      <c r="NZB28" s="263"/>
      <c r="NZC28" s="263"/>
      <c r="NZD28" s="263"/>
      <c r="NZE28" s="263"/>
      <c r="NZF28" s="263"/>
      <c r="NZG28" s="263"/>
      <c r="NZH28" s="263"/>
      <c r="NZI28" s="263"/>
      <c r="NZJ28" s="263"/>
      <c r="NZK28" s="263"/>
      <c r="NZL28" s="263"/>
      <c r="NZM28" s="263"/>
      <c r="NZN28" s="263"/>
      <c r="NZO28" s="263"/>
      <c r="NZP28" s="263"/>
      <c r="NZQ28" s="263"/>
      <c r="NZR28" s="263"/>
      <c r="NZS28" s="263"/>
      <c r="NZT28" s="263"/>
      <c r="NZU28" s="263"/>
      <c r="NZV28" s="263"/>
      <c r="NZW28" s="263"/>
      <c r="NZX28" s="263"/>
      <c r="NZY28" s="263"/>
      <c r="NZZ28" s="263"/>
      <c r="OAA28" s="263"/>
      <c r="OAB28" s="263"/>
      <c r="OAC28" s="263"/>
      <c r="OAD28" s="263"/>
      <c r="OAE28" s="263"/>
      <c r="OAF28" s="263"/>
      <c r="OAG28" s="263"/>
      <c r="OAH28" s="263"/>
      <c r="OAI28" s="263"/>
      <c r="OAJ28" s="263"/>
      <c r="OAK28" s="263"/>
      <c r="OAL28" s="263"/>
      <c r="OAM28" s="263"/>
      <c r="OAN28" s="263"/>
      <c r="OAO28" s="263"/>
      <c r="OAP28" s="263"/>
      <c r="OAQ28" s="263"/>
      <c r="OAR28" s="263"/>
      <c r="OAS28" s="263"/>
      <c r="OAT28" s="263"/>
      <c r="OAU28" s="263"/>
      <c r="OAV28" s="263"/>
      <c r="OAW28" s="263"/>
      <c r="OAX28" s="263"/>
      <c r="OAY28" s="263"/>
      <c r="OAZ28" s="263"/>
      <c r="OBA28" s="263"/>
      <c r="OBB28" s="263"/>
      <c r="OBC28" s="263"/>
      <c r="OBD28" s="263"/>
      <c r="OBE28" s="263"/>
      <c r="OBF28" s="263"/>
      <c r="OBG28" s="263"/>
      <c r="OBH28" s="263"/>
      <c r="OBI28" s="263"/>
      <c r="OBJ28" s="263"/>
      <c r="OBK28" s="263"/>
      <c r="OBL28" s="263"/>
      <c r="OBM28" s="263"/>
      <c r="OBN28" s="263"/>
      <c r="OBO28" s="263"/>
      <c r="OBP28" s="263"/>
      <c r="OBQ28" s="263"/>
      <c r="OBR28" s="263"/>
      <c r="OBS28" s="263"/>
      <c r="OBT28" s="263"/>
      <c r="OBU28" s="263"/>
      <c r="OBV28" s="263"/>
      <c r="OBW28" s="263"/>
      <c r="OBX28" s="263"/>
      <c r="OBY28" s="263"/>
      <c r="OBZ28" s="263"/>
      <c r="OCA28" s="263"/>
      <c r="OCB28" s="263"/>
      <c r="OCC28" s="263"/>
      <c r="OCD28" s="263"/>
      <c r="OCE28" s="263"/>
      <c r="OCF28" s="263"/>
      <c r="OCG28" s="263"/>
      <c r="OCH28" s="263"/>
      <c r="OCI28" s="263"/>
      <c r="OCJ28" s="263"/>
      <c r="OCK28" s="263"/>
      <c r="OCL28" s="263"/>
      <c r="OCM28" s="263"/>
      <c r="OCN28" s="263"/>
      <c r="OCO28" s="263"/>
      <c r="OCP28" s="263"/>
      <c r="OCQ28" s="263"/>
      <c r="OCR28" s="263"/>
      <c r="OCS28" s="263"/>
      <c r="OCT28" s="263"/>
      <c r="OCU28" s="263"/>
      <c r="OCV28" s="263"/>
      <c r="OCW28" s="263"/>
      <c r="OCX28" s="263"/>
      <c r="OCY28" s="263"/>
      <c r="OCZ28" s="263"/>
      <c r="ODA28" s="263"/>
      <c r="ODB28" s="263"/>
      <c r="ODC28" s="263"/>
      <c r="ODD28" s="263"/>
      <c r="ODE28" s="263"/>
      <c r="ODF28" s="263"/>
      <c r="ODG28" s="263"/>
      <c r="ODH28" s="263"/>
      <c r="ODI28" s="263"/>
      <c r="ODJ28" s="263"/>
      <c r="ODK28" s="263"/>
      <c r="ODL28" s="263"/>
      <c r="ODM28" s="263"/>
      <c r="ODN28" s="263"/>
      <c r="ODO28" s="263"/>
      <c r="ODP28" s="263"/>
      <c r="ODQ28" s="263"/>
      <c r="ODR28" s="263"/>
      <c r="ODS28" s="263"/>
      <c r="ODT28" s="263"/>
      <c r="ODU28" s="263"/>
      <c r="ODV28" s="263"/>
      <c r="ODW28" s="263"/>
      <c r="ODX28" s="263"/>
      <c r="ODY28" s="263"/>
      <c r="ODZ28" s="263"/>
      <c r="OEA28" s="263"/>
      <c r="OEB28" s="263"/>
      <c r="OEC28" s="263"/>
      <c r="OED28" s="263"/>
      <c r="OEE28" s="263"/>
      <c r="OEF28" s="263"/>
      <c r="OEG28" s="263"/>
      <c r="OEH28" s="263"/>
      <c r="OEI28" s="263"/>
      <c r="OEJ28" s="263"/>
      <c r="OEK28" s="263"/>
      <c r="OEL28" s="263"/>
      <c r="OEM28" s="263"/>
      <c r="OEN28" s="263"/>
      <c r="OEO28" s="263"/>
      <c r="OEP28" s="263"/>
      <c r="OEQ28" s="263"/>
      <c r="OER28" s="263"/>
      <c r="OES28" s="263"/>
      <c r="OET28" s="263"/>
      <c r="OEU28" s="263"/>
      <c r="OEV28" s="263"/>
      <c r="OEW28" s="263"/>
      <c r="OEX28" s="263"/>
      <c r="OEY28" s="263"/>
      <c r="OEZ28" s="263"/>
      <c r="OFA28" s="263"/>
      <c r="OFB28" s="263"/>
      <c r="OFC28" s="263"/>
      <c r="OFD28" s="263"/>
      <c r="OFE28" s="263"/>
      <c r="OFF28" s="263"/>
      <c r="OFG28" s="263"/>
      <c r="OFH28" s="263"/>
      <c r="OFI28" s="263"/>
      <c r="OFJ28" s="263"/>
      <c r="OFK28" s="263"/>
      <c r="OFL28" s="263"/>
      <c r="OFM28" s="263"/>
      <c r="OFN28" s="263"/>
      <c r="OFO28" s="263"/>
      <c r="OFP28" s="263"/>
      <c r="OFQ28" s="263"/>
      <c r="OFR28" s="263"/>
      <c r="OFS28" s="263"/>
      <c r="OFT28" s="263"/>
      <c r="OFU28" s="263"/>
      <c r="OFV28" s="263"/>
      <c r="OFW28" s="263"/>
      <c r="OFX28" s="263"/>
      <c r="OFY28" s="263"/>
      <c r="OFZ28" s="263"/>
      <c r="OGA28" s="263"/>
      <c r="OGB28" s="263"/>
      <c r="OGC28" s="263"/>
      <c r="OGD28" s="263"/>
      <c r="OGE28" s="263"/>
      <c r="OGF28" s="263"/>
      <c r="OGG28" s="263"/>
      <c r="OGH28" s="263"/>
      <c r="OGI28" s="263"/>
      <c r="OGJ28" s="263"/>
      <c r="OGK28" s="263"/>
      <c r="OGL28" s="263"/>
      <c r="OGM28" s="263"/>
      <c r="OGN28" s="263"/>
      <c r="OGO28" s="263"/>
      <c r="OGP28" s="263"/>
      <c r="OGQ28" s="263"/>
      <c r="OGR28" s="263"/>
      <c r="OGS28" s="263"/>
      <c r="OGT28" s="263"/>
      <c r="OGU28" s="263"/>
      <c r="OGV28" s="263"/>
      <c r="OGW28" s="263"/>
      <c r="OGX28" s="263"/>
      <c r="OGY28" s="263"/>
      <c r="OGZ28" s="263"/>
      <c r="OHA28" s="263"/>
      <c r="OHB28" s="263"/>
      <c r="OHC28" s="263"/>
      <c r="OHD28" s="263"/>
      <c r="OHE28" s="263"/>
      <c r="OHF28" s="263"/>
      <c r="OHG28" s="263"/>
      <c r="OHH28" s="263"/>
      <c r="OHI28" s="263"/>
      <c r="OHJ28" s="263"/>
      <c r="OHK28" s="263"/>
      <c r="OHL28" s="263"/>
      <c r="OHM28" s="263"/>
      <c r="OHN28" s="263"/>
      <c r="OHO28" s="263"/>
      <c r="OHP28" s="263"/>
      <c r="OHQ28" s="263"/>
      <c r="OHR28" s="263"/>
      <c r="OHS28" s="263"/>
      <c r="OHT28" s="263"/>
      <c r="OHU28" s="263"/>
      <c r="OHV28" s="263"/>
      <c r="OHW28" s="263"/>
      <c r="OHX28" s="263"/>
      <c r="OHY28" s="263"/>
      <c r="OHZ28" s="263"/>
      <c r="OIA28" s="263"/>
      <c r="OIB28" s="263"/>
      <c r="OIC28" s="263"/>
      <c r="OID28" s="263"/>
      <c r="OIE28" s="263"/>
      <c r="OIF28" s="263"/>
      <c r="OIG28" s="263"/>
      <c r="OIH28" s="263"/>
      <c r="OII28" s="263"/>
      <c r="OIJ28" s="263"/>
      <c r="OIK28" s="263"/>
      <c r="OIL28" s="263"/>
      <c r="OIM28" s="263"/>
      <c r="OIN28" s="263"/>
      <c r="OIO28" s="263"/>
      <c r="OIP28" s="263"/>
      <c r="OIQ28" s="263"/>
      <c r="OIR28" s="263"/>
      <c r="OIS28" s="263"/>
      <c r="OIT28" s="263"/>
      <c r="OIU28" s="263"/>
      <c r="OIV28" s="263"/>
      <c r="OIW28" s="263"/>
      <c r="OIX28" s="263"/>
      <c r="OIY28" s="263"/>
      <c r="OIZ28" s="263"/>
      <c r="OJA28" s="263"/>
      <c r="OJB28" s="263"/>
      <c r="OJC28" s="263"/>
      <c r="OJD28" s="263"/>
      <c r="OJE28" s="263"/>
      <c r="OJF28" s="263"/>
      <c r="OJG28" s="263"/>
      <c r="OJH28" s="263"/>
      <c r="OJI28" s="263"/>
      <c r="OJJ28" s="263"/>
      <c r="OJK28" s="263"/>
      <c r="OJL28" s="263"/>
      <c r="OJM28" s="263"/>
      <c r="OJN28" s="263"/>
      <c r="OJO28" s="263"/>
      <c r="OJP28" s="263"/>
      <c r="OJQ28" s="263"/>
      <c r="OJR28" s="263"/>
      <c r="OJS28" s="263"/>
      <c r="OJT28" s="263"/>
      <c r="OJU28" s="263"/>
      <c r="OJV28" s="263"/>
      <c r="OJW28" s="263"/>
      <c r="OJX28" s="263"/>
      <c r="OJY28" s="263"/>
      <c r="OJZ28" s="263"/>
      <c r="OKA28" s="263"/>
      <c r="OKB28" s="263"/>
      <c r="OKC28" s="263"/>
      <c r="OKD28" s="263"/>
      <c r="OKE28" s="263"/>
      <c r="OKF28" s="263"/>
      <c r="OKG28" s="263"/>
      <c r="OKH28" s="263"/>
      <c r="OKI28" s="263"/>
      <c r="OKJ28" s="263"/>
      <c r="OKK28" s="263"/>
      <c r="OKL28" s="263"/>
      <c r="OKM28" s="263"/>
      <c r="OKN28" s="263"/>
      <c r="OKO28" s="263"/>
      <c r="OKP28" s="263"/>
      <c r="OKQ28" s="263"/>
      <c r="OKR28" s="263"/>
      <c r="OKS28" s="263"/>
      <c r="OKT28" s="263"/>
      <c r="OKU28" s="263"/>
      <c r="OKV28" s="263"/>
      <c r="OKW28" s="263"/>
      <c r="OKX28" s="263"/>
      <c r="OKY28" s="263"/>
      <c r="OKZ28" s="263"/>
      <c r="OLA28" s="263"/>
      <c r="OLB28" s="263"/>
      <c r="OLC28" s="263"/>
      <c r="OLD28" s="263"/>
      <c r="OLE28" s="263"/>
      <c r="OLF28" s="263"/>
      <c r="OLG28" s="263"/>
      <c r="OLH28" s="263"/>
      <c r="OLI28" s="263"/>
      <c r="OLJ28" s="263"/>
      <c r="OLK28" s="263"/>
      <c r="OLL28" s="263"/>
      <c r="OLM28" s="263"/>
      <c r="OLN28" s="263"/>
      <c r="OLO28" s="263"/>
      <c r="OLP28" s="263"/>
      <c r="OLQ28" s="263"/>
      <c r="OLR28" s="263"/>
      <c r="OLS28" s="263"/>
      <c r="OLT28" s="263"/>
      <c r="OLU28" s="263"/>
      <c r="OLV28" s="263"/>
      <c r="OLW28" s="263"/>
      <c r="OLX28" s="263"/>
      <c r="OLY28" s="263"/>
      <c r="OLZ28" s="263"/>
      <c r="OMA28" s="263"/>
      <c r="OMB28" s="263"/>
      <c r="OMC28" s="263"/>
      <c r="OMD28" s="263"/>
      <c r="OME28" s="263"/>
      <c r="OMF28" s="263"/>
      <c r="OMG28" s="263"/>
      <c r="OMH28" s="263"/>
      <c r="OMI28" s="263"/>
      <c r="OMJ28" s="263"/>
      <c r="OMK28" s="263"/>
      <c r="OML28" s="263"/>
      <c r="OMM28" s="263"/>
      <c r="OMN28" s="263"/>
      <c r="OMO28" s="263"/>
      <c r="OMP28" s="263"/>
      <c r="OMQ28" s="263"/>
      <c r="OMR28" s="263"/>
      <c r="OMS28" s="263"/>
      <c r="OMT28" s="263"/>
      <c r="OMU28" s="263"/>
      <c r="OMV28" s="263"/>
      <c r="OMW28" s="263"/>
      <c r="OMX28" s="263"/>
      <c r="OMY28" s="263"/>
      <c r="OMZ28" s="263"/>
      <c r="ONA28" s="263"/>
      <c r="ONB28" s="263"/>
      <c r="ONC28" s="263"/>
      <c r="OND28" s="263"/>
      <c r="ONE28" s="263"/>
      <c r="ONF28" s="263"/>
      <c r="ONG28" s="263"/>
      <c r="ONH28" s="263"/>
      <c r="ONI28" s="263"/>
      <c r="ONJ28" s="263"/>
      <c r="ONK28" s="263"/>
      <c r="ONL28" s="263"/>
      <c r="ONM28" s="263"/>
      <c r="ONN28" s="263"/>
      <c r="ONO28" s="263"/>
      <c r="ONP28" s="263"/>
      <c r="ONQ28" s="263"/>
      <c r="ONR28" s="263"/>
      <c r="ONS28" s="263"/>
      <c r="ONT28" s="263"/>
      <c r="ONU28" s="263"/>
      <c r="ONV28" s="263"/>
      <c r="ONW28" s="263"/>
      <c r="ONX28" s="263"/>
      <c r="ONY28" s="263"/>
      <c r="ONZ28" s="263"/>
      <c r="OOA28" s="263"/>
      <c r="OOB28" s="263"/>
      <c r="OOC28" s="263"/>
      <c r="OOD28" s="263"/>
      <c r="OOE28" s="263"/>
      <c r="OOF28" s="263"/>
      <c r="OOG28" s="263"/>
      <c r="OOH28" s="263"/>
      <c r="OOI28" s="263"/>
      <c r="OOJ28" s="263"/>
      <c r="OOK28" s="263"/>
      <c r="OOL28" s="263"/>
      <c r="OOM28" s="263"/>
      <c r="OON28" s="263"/>
      <c r="OOO28" s="263"/>
      <c r="OOP28" s="263"/>
      <c r="OOQ28" s="263"/>
      <c r="OOR28" s="263"/>
      <c r="OOS28" s="263"/>
      <c r="OOT28" s="263"/>
      <c r="OOU28" s="263"/>
      <c r="OOV28" s="263"/>
      <c r="OOW28" s="263"/>
      <c r="OOX28" s="263"/>
      <c r="OOY28" s="263"/>
      <c r="OOZ28" s="263"/>
      <c r="OPA28" s="263"/>
      <c r="OPB28" s="263"/>
      <c r="OPC28" s="263"/>
      <c r="OPD28" s="263"/>
      <c r="OPE28" s="263"/>
      <c r="OPF28" s="263"/>
      <c r="OPG28" s="263"/>
      <c r="OPH28" s="263"/>
      <c r="OPI28" s="263"/>
      <c r="OPJ28" s="263"/>
      <c r="OPK28" s="263"/>
      <c r="OPL28" s="263"/>
      <c r="OPM28" s="263"/>
      <c r="OPN28" s="263"/>
      <c r="OPO28" s="263"/>
      <c r="OPP28" s="263"/>
      <c r="OPQ28" s="263"/>
      <c r="OPR28" s="263"/>
      <c r="OPS28" s="263"/>
      <c r="OPT28" s="263"/>
      <c r="OPU28" s="263"/>
      <c r="OPV28" s="263"/>
      <c r="OPW28" s="263"/>
      <c r="OPX28" s="263"/>
      <c r="OPY28" s="263"/>
      <c r="OPZ28" s="263"/>
      <c r="OQA28" s="263"/>
      <c r="OQB28" s="263"/>
      <c r="OQC28" s="263"/>
      <c r="OQD28" s="263"/>
      <c r="OQE28" s="263"/>
      <c r="OQF28" s="263"/>
      <c r="OQG28" s="263"/>
      <c r="OQH28" s="263"/>
      <c r="OQI28" s="263"/>
      <c r="OQJ28" s="263"/>
      <c r="OQK28" s="263"/>
      <c r="OQL28" s="263"/>
      <c r="OQM28" s="263"/>
      <c r="OQN28" s="263"/>
      <c r="OQO28" s="263"/>
      <c r="OQP28" s="263"/>
      <c r="OQQ28" s="263"/>
      <c r="OQR28" s="263"/>
      <c r="OQS28" s="263"/>
      <c r="OQT28" s="263"/>
      <c r="OQU28" s="263"/>
      <c r="OQV28" s="263"/>
      <c r="OQW28" s="263"/>
      <c r="OQX28" s="263"/>
      <c r="OQY28" s="263"/>
      <c r="OQZ28" s="263"/>
      <c r="ORA28" s="263"/>
      <c r="ORB28" s="263"/>
      <c r="ORC28" s="263"/>
      <c r="ORD28" s="263"/>
      <c r="ORE28" s="263"/>
      <c r="ORF28" s="263"/>
      <c r="ORG28" s="263"/>
      <c r="ORH28" s="263"/>
      <c r="ORI28" s="263"/>
      <c r="ORJ28" s="263"/>
      <c r="ORK28" s="263"/>
      <c r="ORL28" s="263"/>
      <c r="ORM28" s="263"/>
      <c r="ORN28" s="263"/>
      <c r="ORO28" s="263"/>
      <c r="ORP28" s="263"/>
      <c r="ORQ28" s="263"/>
      <c r="ORR28" s="263"/>
      <c r="ORS28" s="263"/>
      <c r="ORT28" s="263"/>
      <c r="ORU28" s="263"/>
      <c r="ORV28" s="263"/>
      <c r="ORW28" s="263"/>
      <c r="ORX28" s="263"/>
      <c r="ORY28" s="263"/>
      <c r="ORZ28" s="263"/>
      <c r="OSA28" s="263"/>
      <c r="OSB28" s="263"/>
      <c r="OSC28" s="263"/>
      <c r="OSD28" s="263"/>
      <c r="OSE28" s="263"/>
      <c r="OSF28" s="263"/>
      <c r="OSG28" s="263"/>
      <c r="OSH28" s="263"/>
      <c r="OSI28" s="263"/>
      <c r="OSJ28" s="263"/>
      <c r="OSK28" s="263"/>
      <c r="OSL28" s="263"/>
      <c r="OSM28" s="263"/>
      <c r="OSN28" s="263"/>
      <c r="OSO28" s="263"/>
      <c r="OSP28" s="263"/>
      <c r="OSQ28" s="263"/>
      <c r="OSR28" s="263"/>
      <c r="OSS28" s="263"/>
      <c r="OST28" s="263"/>
      <c r="OSU28" s="263"/>
      <c r="OSV28" s="263"/>
      <c r="OSW28" s="263"/>
      <c r="OSX28" s="263"/>
      <c r="OSY28" s="263"/>
      <c r="OSZ28" s="263"/>
      <c r="OTA28" s="263"/>
      <c r="OTB28" s="263"/>
      <c r="OTC28" s="263"/>
      <c r="OTD28" s="263"/>
      <c r="OTE28" s="263"/>
      <c r="OTF28" s="263"/>
      <c r="OTG28" s="263"/>
      <c r="OTH28" s="263"/>
      <c r="OTI28" s="263"/>
      <c r="OTJ28" s="263"/>
      <c r="OTK28" s="263"/>
      <c r="OTL28" s="263"/>
      <c r="OTM28" s="263"/>
      <c r="OTN28" s="263"/>
      <c r="OTO28" s="263"/>
      <c r="OTP28" s="263"/>
      <c r="OTQ28" s="263"/>
      <c r="OTR28" s="263"/>
      <c r="OTS28" s="263"/>
      <c r="OTT28" s="263"/>
      <c r="OTU28" s="263"/>
      <c r="OTV28" s="263"/>
      <c r="OTW28" s="263"/>
      <c r="OTX28" s="263"/>
      <c r="OTY28" s="263"/>
      <c r="OTZ28" s="263"/>
      <c r="OUA28" s="263"/>
      <c r="OUB28" s="263"/>
      <c r="OUC28" s="263"/>
      <c r="OUD28" s="263"/>
      <c r="OUE28" s="263"/>
      <c r="OUF28" s="263"/>
      <c r="OUG28" s="263"/>
      <c r="OUH28" s="263"/>
      <c r="OUI28" s="263"/>
      <c r="OUJ28" s="263"/>
      <c r="OUK28" s="263"/>
      <c r="OUL28" s="263"/>
      <c r="OUM28" s="263"/>
      <c r="OUN28" s="263"/>
      <c r="OUO28" s="263"/>
      <c r="OUP28" s="263"/>
      <c r="OUQ28" s="263"/>
      <c r="OUR28" s="263"/>
      <c r="OUS28" s="263"/>
      <c r="OUT28" s="263"/>
      <c r="OUU28" s="263"/>
      <c r="OUV28" s="263"/>
      <c r="OUW28" s="263"/>
      <c r="OUX28" s="263"/>
      <c r="OUY28" s="263"/>
      <c r="OUZ28" s="263"/>
      <c r="OVA28" s="263"/>
      <c r="OVB28" s="263"/>
      <c r="OVC28" s="263"/>
      <c r="OVD28" s="263"/>
      <c r="OVE28" s="263"/>
      <c r="OVF28" s="263"/>
      <c r="OVG28" s="263"/>
      <c r="OVH28" s="263"/>
      <c r="OVI28" s="263"/>
      <c r="OVJ28" s="263"/>
      <c r="OVK28" s="263"/>
      <c r="OVL28" s="263"/>
      <c r="OVM28" s="263"/>
      <c r="OVN28" s="263"/>
      <c r="OVO28" s="263"/>
      <c r="OVP28" s="263"/>
      <c r="OVQ28" s="263"/>
      <c r="OVR28" s="263"/>
      <c r="OVS28" s="263"/>
      <c r="OVT28" s="263"/>
      <c r="OVU28" s="263"/>
      <c r="OVV28" s="263"/>
      <c r="OVW28" s="263"/>
      <c r="OVX28" s="263"/>
      <c r="OVY28" s="263"/>
      <c r="OVZ28" s="263"/>
      <c r="OWA28" s="263"/>
      <c r="OWB28" s="263"/>
      <c r="OWC28" s="263"/>
      <c r="OWD28" s="263"/>
      <c r="OWE28" s="263"/>
      <c r="OWF28" s="263"/>
      <c r="OWG28" s="263"/>
      <c r="OWH28" s="263"/>
      <c r="OWI28" s="263"/>
      <c r="OWJ28" s="263"/>
      <c r="OWK28" s="263"/>
      <c r="OWL28" s="263"/>
      <c r="OWM28" s="263"/>
      <c r="OWN28" s="263"/>
      <c r="OWO28" s="263"/>
      <c r="OWP28" s="263"/>
      <c r="OWQ28" s="263"/>
      <c r="OWR28" s="263"/>
      <c r="OWS28" s="263"/>
      <c r="OWT28" s="263"/>
      <c r="OWU28" s="263"/>
      <c r="OWV28" s="263"/>
      <c r="OWW28" s="263"/>
      <c r="OWX28" s="263"/>
      <c r="OWY28" s="263"/>
      <c r="OWZ28" s="263"/>
      <c r="OXA28" s="263"/>
      <c r="OXB28" s="263"/>
      <c r="OXC28" s="263"/>
      <c r="OXD28" s="263"/>
      <c r="OXE28" s="263"/>
      <c r="OXF28" s="263"/>
      <c r="OXG28" s="263"/>
      <c r="OXH28" s="263"/>
      <c r="OXI28" s="263"/>
      <c r="OXJ28" s="263"/>
      <c r="OXK28" s="263"/>
      <c r="OXL28" s="263"/>
      <c r="OXM28" s="263"/>
      <c r="OXN28" s="263"/>
      <c r="OXO28" s="263"/>
      <c r="OXP28" s="263"/>
      <c r="OXQ28" s="263"/>
      <c r="OXR28" s="263"/>
      <c r="OXS28" s="263"/>
      <c r="OXT28" s="263"/>
      <c r="OXU28" s="263"/>
      <c r="OXV28" s="263"/>
      <c r="OXW28" s="263"/>
      <c r="OXX28" s="263"/>
      <c r="OXY28" s="263"/>
      <c r="OXZ28" s="263"/>
      <c r="OYA28" s="263"/>
      <c r="OYB28" s="263"/>
      <c r="OYC28" s="263"/>
      <c r="OYD28" s="263"/>
      <c r="OYE28" s="263"/>
      <c r="OYF28" s="263"/>
      <c r="OYG28" s="263"/>
      <c r="OYH28" s="263"/>
      <c r="OYI28" s="263"/>
      <c r="OYJ28" s="263"/>
      <c r="OYK28" s="263"/>
      <c r="OYL28" s="263"/>
      <c r="OYM28" s="263"/>
      <c r="OYN28" s="263"/>
      <c r="OYO28" s="263"/>
      <c r="OYP28" s="263"/>
      <c r="OYQ28" s="263"/>
      <c r="OYR28" s="263"/>
      <c r="OYS28" s="263"/>
      <c r="OYT28" s="263"/>
      <c r="OYU28" s="263"/>
      <c r="OYV28" s="263"/>
      <c r="OYW28" s="263"/>
      <c r="OYX28" s="263"/>
      <c r="OYY28" s="263"/>
      <c r="OYZ28" s="263"/>
      <c r="OZA28" s="263"/>
      <c r="OZB28" s="263"/>
      <c r="OZC28" s="263"/>
      <c r="OZD28" s="263"/>
      <c r="OZE28" s="263"/>
      <c r="OZF28" s="263"/>
      <c r="OZG28" s="263"/>
      <c r="OZH28" s="263"/>
      <c r="OZI28" s="263"/>
      <c r="OZJ28" s="263"/>
      <c r="OZK28" s="263"/>
      <c r="OZL28" s="263"/>
      <c r="OZM28" s="263"/>
      <c r="OZN28" s="263"/>
      <c r="OZO28" s="263"/>
      <c r="OZP28" s="263"/>
      <c r="OZQ28" s="263"/>
      <c r="OZR28" s="263"/>
      <c r="OZS28" s="263"/>
      <c r="OZT28" s="263"/>
      <c r="OZU28" s="263"/>
      <c r="OZV28" s="263"/>
      <c r="OZW28" s="263"/>
      <c r="OZX28" s="263"/>
      <c r="OZY28" s="263"/>
      <c r="OZZ28" s="263"/>
      <c r="PAA28" s="263"/>
      <c r="PAB28" s="263"/>
      <c r="PAC28" s="263"/>
      <c r="PAD28" s="263"/>
      <c r="PAE28" s="263"/>
      <c r="PAF28" s="263"/>
      <c r="PAG28" s="263"/>
      <c r="PAH28" s="263"/>
      <c r="PAI28" s="263"/>
      <c r="PAJ28" s="263"/>
      <c r="PAK28" s="263"/>
      <c r="PAL28" s="263"/>
      <c r="PAM28" s="263"/>
      <c r="PAN28" s="263"/>
      <c r="PAO28" s="263"/>
      <c r="PAP28" s="263"/>
      <c r="PAQ28" s="263"/>
      <c r="PAR28" s="263"/>
      <c r="PAS28" s="263"/>
      <c r="PAT28" s="263"/>
      <c r="PAU28" s="263"/>
      <c r="PAV28" s="263"/>
      <c r="PAW28" s="263"/>
      <c r="PAX28" s="263"/>
      <c r="PAY28" s="263"/>
      <c r="PAZ28" s="263"/>
      <c r="PBA28" s="263"/>
      <c r="PBB28" s="263"/>
      <c r="PBC28" s="263"/>
      <c r="PBD28" s="263"/>
      <c r="PBE28" s="263"/>
      <c r="PBF28" s="263"/>
      <c r="PBG28" s="263"/>
      <c r="PBH28" s="263"/>
      <c r="PBI28" s="263"/>
      <c r="PBJ28" s="263"/>
      <c r="PBK28" s="263"/>
      <c r="PBL28" s="263"/>
      <c r="PBM28" s="263"/>
      <c r="PBN28" s="263"/>
      <c r="PBO28" s="263"/>
      <c r="PBP28" s="263"/>
      <c r="PBQ28" s="263"/>
      <c r="PBR28" s="263"/>
      <c r="PBS28" s="263"/>
      <c r="PBT28" s="263"/>
      <c r="PBU28" s="263"/>
      <c r="PBV28" s="263"/>
      <c r="PBW28" s="263"/>
      <c r="PBX28" s="263"/>
      <c r="PBY28" s="263"/>
      <c r="PBZ28" s="263"/>
      <c r="PCA28" s="263"/>
      <c r="PCB28" s="263"/>
      <c r="PCC28" s="263"/>
      <c r="PCD28" s="263"/>
      <c r="PCE28" s="263"/>
      <c r="PCF28" s="263"/>
      <c r="PCG28" s="263"/>
      <c r="PCH28" s="263"/>
      <c r="PCI28" s="263"/>
      <c r="PCJ28" s="263"/>
      <c r="PCK28" s="263"/>
      <c r="PCL28" s="263"/>
      <c r="PCM28" s="263"/>
      <c r="PCN28" s="263"/>
      <c r="PCO28" s="263"/>
      <c r="PCP28" s="263"/>
      <c r="PCQ28" s="263"/>
      <c r="PCR28" s="263"/>
      <c r="PCS28" s="263"/>
      <c r="PCT28" s="263"/>
      <c r="PCU28" s="263"/>
      <c r="PCV28" s="263"/>
      <c r="PCW28" s="263"/>
      <c r="PCX28" s="263"/>
      <c r="PCY28" s="263"/>
      <c r="PCZ28" s="263"/>
      <c r="PDA28" s="263"/>
      <c r="PDB28" s="263"/>
      <c r="PDC28" s="263"/>
      <c r="PDD28" s="263"/>
      <c r="PDE28" s="263"/>
      <c r="PDF28" s="263"/>
      <c r="PDG28" s="263"/>
      <c r="PDH28" s="263"/>
      <c r="PDI28" s="263"/>
      <c r="PDJ28" s="263"/>
      <c r="PDK28" s="263"/>
      <c r="PDL28" s="263"/>
      <c r="PDM28" s="263"/>
      <c r="PDN28" s="263"/>
      <c r="PDO28" s="263"/>
      <c r="PDP28" s="263"/>
      <c r="PDQ28" s="263"/>
      <c r="PDR28" s="263"/>
      <c r="PDS28" s="263"/>
      <c r="PDT28" s="263"/>
      <c r="PDU28" s="263"/>
      <c r="PDV28" s="263"/>
      <c r="PDW28" s="263"/>
      <c r="PDX28" s="263"/>
      <c r="PDY28" s="263"/>
      <c r="PDZ28" s="263"/>
      <c r="PEA28" s="263"/>
      <c r="PEB28" s="263"/>
      <c r="PEC28" s="263"/>
      <c r="PED28" s="263"/>
      <c r="PEE28" s="263"/>
      <c r="PEF28" s="263"/>
      <c r="PEG28" s="263"/>
      <c r="PEH28" s="263"/>
      <c r="PEI28" s="263"/>
      <c r="PEJ28" s="263"/>
      <c r="PEK28" s="263"/>
      <c r="PEL28" s="263"/>
      <c r="PEM28" s="263"/>
      <c r="PEN28" s="263"/>
      <c r="PEO28" s="263"/>
      <c r="PEP28" s="263"/>
      <c r="PEQ28" s="263"/>
      <c r="PER28" s="263"/>
      <c r="PES28" s="263"/>
      <c r="PET28" s="263"/>
      <c r="PEU28" s="263"/>
      <c r="PEV28" s="263"/>
      <c r="PEW28" s="263"/>
      <c r="PEX28" s="263"/>
      <c r="PEY28" s="263"/>
      <c r="PEZ28" s="263"/>
      <c r="PFA28" s="263"/>
      <c r="PFB28" s="263"/>
      <c r="PFC28" s="263"/>
      <c r="PFD28" s="263"/>
      <c r="PFE28" s="263"/>
      <c r="PFF28" s="263"/>
      <c r="PFG28" s="263"/>
      <c r="PFH28" s="263"/>
      <c r="PFI28" s="263"/>
      <c r="PFJ28" s="263"/>
      <c r="PFK28" s="263"/>
      <c r="PFL28" s="263"/>
      <c r="PFM28" s="263"/>
      <c r="PFN28" s="263"/>
      <c r="PFO28" s="263"/>
      <c r="PFP28" s="263"/>
      <c r="PFQ28" s="263"/>
      <c r="PFR28" s="263"/>
      <c r="PFS28" s="263"/>
      <c r="PFT28" s="263"/>
      <c r="PFU28" s="263"/>
      <c r="PFV28" s="263"/>
      <c r="PFW28" s="263"/>
      <c r="PFX28" s="263"/>
      <c r="PFY28" s="263"/>
      <c r="PFZ28" s="263"/>
      <c r="PGA28" s="263"/>
      <c r="PGB28" s="263"/>
      <c r="PGC28" s="263"/>
      <c r="PGD28" s="263"/>
      <c r="PGE28" s="263"/>
      <c r="PGF28" s="263"/>
      <c r="PGG28" s="263"/>
      <c r="PGH28" s="263"/>
      <c r="PGI28" s="263"/>
      <c r="PGJ28" s="263"/>
      <c r="PGK28" s="263"/>
      <c r="PGL28" s="263"/>
      <c r="PGM28" s="263"/>
      <c r="PGN28" s="263"/>
      <c r="PGO28" s="263"/>
      <c r="PGP28" s="263"/>
      <c r="PGQ28" s="263"/>
      <c r="PGR28" s="263"/>
      <c r="PGS28" s="263"/>
      <c r="PGT28" s="263"/>
      <c r="PGU28" s="263"/>
      <c r="PGV28" s="263"/>
      <c r="PGW28" s="263"/>
      <c r="PGX28" s="263"/>
      <c r="PGY28" s="263"/>
      <c r="PGZ28" s="263"/>
      <c r="PHA28" s="263"/>
      <c r="PHB28" s="263"/>
      <c r="PHC28" s="263"/>
      <c r="PHD28" s="263"/>
      <c r="PHE28" s="263"/>
      <c r="PHF28" s="263"/>
      <c r="PHG28" s="263"/>
      <c r="PHH28" s="263"/>
      <c r="PHI28" s="263"/>
      <c r="PHJ28" s="263"/>
      <c r="PHK28" s="263"/>
      <c r="PHL28" s="263"/>
      <c r="PHM28" s="263"/>
      <c r="PHN28" s="263"/>
      <c r="PHO28" s="263"/>
      <c r="PHP28" s="263"/>
      <c r="PHQ28" s="263"/>
      <c r="PHR28" s="263"/>
      <c r="PHS28" s="263"/>
      <c r="PHT28" s="263"/>
      <c r="PHU28" s="263"/>
      <c r="PHV28" s="263"/>
      <c r="PHW28" s="263"/>
      <c r="PHX28" s="263"/>
      <c r="PHY28" s="263"/>
      <c r="PHZ28" s="263"/>
      <c r="PIA28" s="263"/>
      <c r="PIB28" s="263"/>
      <c r="PIC28" s="263"/>
      <c r="PID28" s="263"/>
      <c r="PIE28" s="263"/>
      <c r="PIF28" s="263"/>
      <c r="PIG28" s="263"/>
      <c r="PIH28" s="263"/>
      <c r="PII28" s="263"/>
      <c r="PIJ28" s="263"/>
      <c r="PIK28" s="263"/>
      <c r="PIL28" s="263"/>
      <c r="PIM28" s="263"/>
      <c r="PIN28" s="263"/>
      <c r="PIO28" s="263"/>
      <c r="PIP28" s="263"/>
      <c r="PIQ28" s="263"/>
      <c r="PIR28" s="263"/>
      <c r="PIS28" s="263"/>
      <c r="PIT28" s="263"/>
      <c r="PIU28" s="263"/>
      <c r="PIV28" s="263"/>
      <c r="PIW28" s="263"/>
      <c r="PIX28" s="263"/>
      <c r="PIY28" s="263"/>
      <c r="PIZ28" s="263"/>
      <c r="PJA28" s="263"/>
      <c r="PJB28" s="263"/>
      <c r="PJC28" s="263"/>
      <c r="PJD28" s="263"/>
      <c r="PJE28" s="263"/>
      <c r="PJF28" s="263"/>
      <c r="PJG28" s="263"/>
      <c r="PJH28" s="263"/>
      <c r="PJI28" s="263"/>
      <c r="PJJ28" s="263"/>
      <c r="PJK28" s="263"/>
      <c r="PJL28" s="263"/>
      <c r="PJM28" s="263"/>
      <c r="PJN28" s="263"/>
      <c r="PJO28" s="263"/>
      <c r="PJP28" s="263"/>
      <c r="PJQ28" s="263"/>
      <c r="PJR28" s="263"/>
      <c r="PJS28" s="263"/>
      <c r="PJT28" s="263"/>
      <c r="PJU28" s="263"/>
      <c r="PJV28" s="263"/>
      <c r="PJW28" s="263"/>
      <c r="PJX28" s="263"/>
      <c r="PJY28" s="263"/>
      <c r="PJZ28" s="263"/>
      <c r="PKA28" s="263"/>
      <c r="PKB28" s="263"/>
      <c r="PKC28" s="263"/>
      <c r="PKD28" s="263"/>
      <c r="PKE28" s="263"/>
      <c r="PKF28" s="263"/>
      <c r="PKG28" s="263"/>
      <c r="PKH28" s="263"/>
      <c r="PKI28" s="263"/>
      <c r="PKJ28" s="263"/>
      <c r="PKK28" s="263"/>
      <c r="PKL28" s="263"/>
      <c r="PKM28" s="263"/>
      <c r="PKN28" s="263"/>
      <c r="PKO28" s="263"/>
      <c r="PKP28" s="263"/>
      <c r="PKQ28" s="263"/>
      <c r="PKR28" s="263"/>
      <c r="PKS28" s="263"/>
      <c r="PKT28" s="263"/>
      <c r="PKU28" s="263"/>
      <c r="PKV28" s="263"/>
      <c r="PKW28" s="263"/>
      <c r="PKX28" s="263"/>
      <c r="PKY28" s="263"/>
      <c r="PKZ28" s="263"/>
      <c r="PLA28" s="263"/>
      <c r="PLB28" s="263"/>
      <c r="PLC28" s="263"/>
      <c r="PLD28" s="263"/>
      <c r="PLE28" s="263"/>
      <c r="PLF28" s="263"/>
      <c r="PLG28" s="263"/>
      <c r="PLH28" s="263"/>
      <c r="PLI28" s="263"/>
      <c r="PLJ28" s="263"/>
      <c r="PLK28" s="263"/>
      <c r="PLL28" s="263"/>
      <c r="PLM28" s="263"/>
      <c r="PLN28" s="263"/>
      <c r="PLO28" s="263"/>
      <c r="PLP28" s="263"/>
      <c r="PLQ28" s="263"/>
      <c r="PLR28" s="263"/>
      <c r="PLS28" s="263"/>
      <c r="PLT28" s="263"/>
      <c r="PLU28" s="263"/>
      <c r="PLV28" s="263"/>
      <c r="PLW28" s="263"/>
      <c r="PLX28" s="263"/>
      <c r="PLY28" s="263"/>
      <c r="PLZ28" s="263"/>
      <c r="PMA28" s="263"/>
      <c r="PMB28" s="263"/>
      <c r="PMC28" s="263"/>
      <c r="PMD28" s="263"/>
      <c r="PME28" s="263"/>
      <c r="PMF28" s="263"/>
      <c r="PMG28" s="263"/>
      <c r="PMH28" s="263"/>
      <c r="PMI28" s="263"/>
      <c r="PMJ28" s="263"/>
      <c r="PMK28" s="263"/>
      <c r="PML28" s="263"/>
      <c r="PMM28" s="263"/>
      <c r="PMN28" s="263"/>
      <c r="PMO28" s="263"/>
      <c r="PMP28" s="263"/>
      <c r="PMQ28" s="263"/>
      <c r="PMR28" s="263"/>
      <c r="PMS28" s="263"/>
      <c r="PMT28" s="263"/>
      <c r="PMU28" s="263"/>
      <c r="PMV28" s="263"/>
      <c r="PMW28" s="263"/>
      <c r="PMX28" s="263"/>
      <c r="PMY28" s="263"/>
      <c r="PMZ28" s="263"/>
      <c r="PNA28" s="263"/>
      <c r="PNB28" s="263"/>
      <c r="PNC28" s="263"/>
      <c r="PND28" s="263"/>
      <c r="PNE28" s="263"/>
      <c r="PNF28" s="263"/>
      <c r="PNG28" s="263"/>
      <c r="PNH28" s="263"/>
      <c r="PNI28" s="263"/>
      <c r="PNJ28" s="263"/>
      <c r="PNK28" s="263"/>
      <c r="PNL28" s="263"/>
      <c r="PNM28" s="263"/>
      <c r="PNN28" s="263"/>
      <c r="PNO28" s="263"/>
      <c r="PNP28" s="263"/>
      <c r="PNQ28" s="263"/>
      <c r="PNR28" s="263"/>
      <c r="PNS28" s="263"/>
      <c r="PNT28" s="263"/>
      <c r="PNU28" s="263"/>
      <c r="PNV28" s="263"/>
      <c r="PNW28" s="263"/>
      <c r="PNX28" s="263"/>
      <c r="PNY28" s="263"/>
      <c r="PNZ28" s="263"/>
      <c r="POA28" s="263"/>
      <c r="POB28" s="263"/>
      <c r="POC28" s="263"/>
      <c r="POD28" s="263"/>
      <c r="POE28" s="263"/>
      <c r="POF28" s="263"/>
      <c r="POG28" s="263"/>
      <c r="POH28" s="263"/>
      <c r="POI28" s="263"/>
      <c r="POJ28" s="263"/>
      <c r="POK28" s="263"/>
      <c r="POL28" s="263"/>
      <c r="POM28" s="263"/>
      <c r="PON28" s="263"/>
      <c r="POO28" s="263"/>
      <c r="POP28" s="263"/>
      <c r="POQ28" s="263"/>
      <c r="POR28" s="263"/>
      <c r="POS28" s="263"/>
      <c r="POT28" s="263"/>
      <c r="POU28" s="263"/>
      <c r="POV28" s="263"/>
      <c r="POW28" s="263"/>
      <c r="POX28" s="263"/>
      <c r="POY28" s="263"/>
      <c r="POZ28" s="263"/>
      <c r="PPA28" s="263"/>
      <c r="PPB28" s="263"/>
      <c r="PPC28" s="263"/>
      <c r="PPD28" s="263"/>
      <c r="PPE28" s="263"/>
      <c r="PPF28" s="263"/>
      <c r="PPG28" s="263"/>
      <c r="PPH28" s="263"/>
      <c r="PPI28" s="263"/>
      <c r="PPJ28" s="263"/>
      <c r="PPK28" s="263"/>
      <c r="PPL28" s="263"/>
      <c r="PPM28" s="263"/>
      <c r="PPN28" s="263"/>
      <c r="PPO28" s="263"/>
      <c r="PPP28" s="263"/>
      <c r="PPQ28" s="263"/>
      <c r="PPR28" s="263"/>
      <c r="PPS28" s="263"/>
      <c r="PPT28" s="263"/>
      <c r="PPU28" s="263"/>
      <c r="PPV28" s="263"/>
      <c r="PPW28" s="263"/>
      <c r="PPX28" s="263"/>
      <c r="PPY28" s="263"/>
      <c r="PPZ28" s="263"/>
      <c r="PQA28" s="263"/>
      <c r="PQB28" s="263"/>
      <c r="PQC28" s="263"/>
      <c r="PQD28" s="263"/>
      <c r="PQE28" s="263"/>
      <c r="PQF28" s="263"/>
      <c r="PQG28" s="263"/>
      <c r="PQH28" s="263"/>
      <c r="PQI28" s="263"/>
      <c r="PQJ28" s="263"/>
      <c r="PQK28" s="263"/>
      <c r="PQL28" s="263"/>
      <c r="PQM28" s="263"/>
      <c r="PQN28" s="263"/>
      <c r="PQO28" s="263"/>
      <c r="PQP28" s="263"/>
      <c r="PQQ28" s="263"/>
      <c r="PQR28" s="263"/>
      <c r="PQS28" s="263"/>
      <c r="PQT28" s="263"/>
      <c r="PQU28" s="263"/>
      <c r="PQV28" s="263"/>
      <c r="PQW28" s="263"/>
      <c r="PQX28" s="263"/>
      <c r="PQY28" s="263"/>
      <c r="PQZ28" s="263"/>
      <c r="PRA28" s="263"/>
      <c r="PRB28" s="263"/>
      <c r="PRC28" s="263"/>
      <c r="PRD28" s="263"/>
      <c r="PRE28" s="263"/>
      <c r="PRF28" s="263"/>
      <c r="PRG28" s="263"/>
      <c r="PRH28" s="263"/>
      <c r="PRI28" s="263"/>
      <c r="PRJ28" s="263"/>
      <c r="PRK28" s="263"/>
      <c r="PRL28" s="263"/>
      <c r="PRM28" s="263"/>
      <c r="PRN28" s="263"/>
      <c r="PRO28" s="263"/>
      <c r="PRP28" s="263"/>
      <c r="PRQ28" s="263"/>
      <c r="PRR28" s="263"/>
      <c r="PRS28" s="263"/>
      <c r="PRT28" s="263"/>
      <c r="PRU28" s="263"/>
      <c r="PRV28" s="263"/>
      <c r="PRW28" s="263"/>
      <c r="PRX28" s="263"/>
      <c r="PRY28" s="263"/>
      <c r="PRZ28" s="263"/>
      <c r="PSA28" s="263"/>
      <c r="PSB28" s="263"/>
      <c r="PSC28" s="263"/>
      <c r="PSD28" s="263"/>
      <c r="PSE28" s="263"/>
      <c r="PSF28" s="263"/>
      <c r="PSG28" s="263"/>
      <c r="PSH28" s="263"/>
      <c r="PSI28" s="263"/>
      <c r="PSJ28" s="263"/>
      <c r="PSK28" s="263"/>
      <c r="PSL28" s="263"/>
      <c r="PSM28" s="263"/>
      <c r="PSN28" s="263"/>
      <c r="PSO28" s="263"/>
      <c r="PSP28" s="263"/>
      <c r="PSQ28" s="263"/>
      <c r="PSR28" s="263"/>
      <c r="PSS28" s="263"/>
      <c r="PST28" s="263"/>
      <c r="PSU28" s="263"/>
      <c r="PSV28" s="263"/>
      <c r="PSW28" s="263"/>
      <c r="PSX28" s="263"/>
      <c r="PSY28" s="263"/>
      <c r="PSZ28" s="263"/>
      <c r="PTA28" s="263"/>
      <c r="PTB28" s="263"/>
      <c r="PTC28" s="263"/>
      <c r="PTD28" s="263"/>
      <c r="PTE28" s="263"/>
      <c r="PTF28" s="263"/>
      <c r="PTG28" s="263"/>
      <c r="PTH28" s="263"/>
      <c r="PTI28" s="263"/>
      <c r="PTJ28" s="263"/>
      <c r="PTK28" s="263"/>
      <c r="PTL28" s="263"/>
      <c r="PTM28" s="263"/>
      <c r="PTN28" s="263"/>
      <c r="PTO28" s="263"/>
      <c r="PTP28" s="263"/>
      <c r="PTQ28" s="263"/>
      <c r="PTR28" s="263"/>
      <c r="PTS28" s="263"/>
      <c r="PTT28" s="263"/>
      <c r="PTU28" s="263"/>
      <c r="PTV28" s="263"/>
      <c r="PTW28" s="263"/>
      <c r="PTX28" s="263"/>
      <c r="PTY28" s="263"/>
      <c r="PTZ28" s="263"/>
      <c r="PUA28" s="263"/>
      <c r="PUB28" s="263"/>
      <c r="PUC28" s="263"/>
      <c r="PUD28" s="263"/>
      <c r="PUE28" s="263"/>
      <c r="PUF28" s="263"/>
      <c r="PUG28" s="263"/>
      <c r="PUH28" s="263"/>
      <c r="PUI28" s="263"/>
      <c r="PUJ28" s="263"/>
      <c r="PUK28" s="263"/>
      <c r="PUL28" s="263"/>
      <c r="PUM28" s="263"/>
      <c r="PUN28" s="263"/>
      <c r="PUO28" s="263"/>
      <c r="PUP28" s="263"/>
      <c r="PUQ28" s="263"/>
      <c r="PUR28" s="263"/>
      <c r="PUS28" s="263"/>
      <c r="PUT28" s="263"/>
      <c r="PUU28" s="263"/>
      <c r="PUV28" s="263"/>
      <c r="PUW28" s="263"/>
      <c r="PUX28" s="263"/>
      <c r="PUY28" s="263"/>
      <c r="PUZ28" s="263"/>
      <c r="PVA28" s="263"/>
      <c r="PVB28" s="263"/>
      <c r="PVC28" s="263"/>
      <c r="PVD28" s="263"/>
      <c r="PVE28" s="263"/>
      <c r="PVF28" s="263"/>
      <c r="PVG28" s="263"/>
      <c r="PVH28" s="263"/>
      <c r="PVI28" s="263"/>
      <c r="PVJ28" s="263"/>
      <c r="PVK28" s="263"/>
      <c r="PVL28" s="263"/>
      <c r="PVM28" s="263"/>
      <c r="PVN28" s="263"/>
      <c r="PVO28" s="263"/>
      <c r="PVP28" s="263"/>
      <c r="PVQ28" s="263"/>
      <c r="PVR28" s="263"/>
      <c r="PVS28" s="263"/>
      <c r="PVT28" s="263"/>
      <c r="PVU28" s="263"/>
      <c r="PVV28" s="263"/>
      <c r="PVW28" s="263"/>
      <c r="PVX28" s="263"/>
      <c r="PVY28" s="263"/>
      <c r="PVZ28" s="263"/>
      <c r="PWA28" s="263"/>
      <c r="PWB28" s="263"/>
      <c r="PWC28" s="263"/>
      <c r="PWD28" s="263"/>
      <c r="PWE28" s="263"/>
      <c r="PWF28" s="263"/>
      <c r="PWG28" s="263"/>
      <c r="PWH28" s="263"/>
      <c r="PWI28" s="263"/>
      <c r="PWJ28" s="263"/>
      <c r="PWK28" s="263"/>
      <c r="PWL28" s="263"/>
      <c r="PWM28" s="263"/>
      <c r="PWN28" s="263"/>
      <c r="PWO28" s="263"/>
      <c r="PWP28" s="263"/>
      <c r="PWQ28" s="263"/>
      <c r="PWR28" s="263"/>
      <c r="PWS28" s="263"/>
      <c r="PWT28" s="263"/>
      <c r="PWU28" s="263"/>
      <c r="PWV28" s="263"/>
      <c r="PWW28" s="263"/>
      <c r="PWX28" s="263"/>
      <c r="PWY28" s="263"/>
      <c r="PWZ28" s="263"/>
      <c r="PXA28" s="263"/>
      <c r="PXB28" s="263"/>
      <c r="PXC28" s="263"/>
      <c r="PXD28" s="263"/>
      <c r="PXE28" s="263"/>
      <c r="PXF28" s="263"/>
      <c r="PXG28" s="263"/>
      <c r="PXH28" s="263"/>
      <c r="PXI28" s="263"/>
      <c r="PXJ28" s="263"/>
      <c r="PXK28" s="263"/>
      <c r="PXL28" s="263"/>
      <c r="PXM28" s="263"/>
      <c r="PXN28" s="263"/>
      <c r="PXO28" s="263"/>
      <c r="PXP28" s="263"/>
      <c r="PXQ28" s="263"/>
      <c r="PXR28" s="263"/>
      <c r="PXS28" s="263"/>
      <c r="PXT28" s="263"/>
      <c r="PXU28" s="263"/>
      <c r="PXV28" s="263"/>
      <c r="PXW28" s="263"/>
      <c r="PXX28" s="263"/>
      <c r="PXY28" s="263"/>
      <c r="PXZ28" s="263"/>
      <c r="PYA28" s="263"/>
      <c r="PYB28" s="263"/>
      <c r="PYC28" s="263"/>
      <c r="PYD28" s="263"/>
      <c r="PYE28" s="263"/>
      <c r="PYF28" s="263"/>
      <c r="PYG28" s="263"/>
      <c r="PYH28" s="263"/>
      <c r="PYI28" s="263"/>
      <c r="PYJ28" s="263"/>
      <c r="PYK28" s="263"/>
      <c r="PYL28" s="263"/>
      <c r="PYM28" s="263"/>
      <c r="PYN28" s="263"/>
      <c r="PYO28" s="263"/>
      <c r="PYP28" s="263"/>
      <c r="PYQ28" s="263"/>
      <c r="PYR28" s="263"/>
      <c r="PYS28" s="263"/>
      <c r="PYT28" s="263"/>
      <c r="PYU28" s="263"/>
      <c r="PYV28" s="263"/>
      <c r="PYW28" s="263"/>
      <c r="PYX28" s="263"/>
      <c r="PYY28" s="263"/>
      <c r="PYZ28" s="263"/>
      <c r="PZA28" s="263"/>
      <c r="PZB28" s="263"/>
      <c r="PZC28" s="263"/>
      <c r="PZD28" s="263"/>
      <c r="PZE28" s="263"/>
      <c r="PZF28" s="263"/>
      <c r="PZG28" s="263"/>
      <c r="PZH28" s="263"/>
      <c r="PZI28" s="263"/>
      <c r="PZJ28" s="263"/>
      <c r="PZK28" s="263"/>
      <c r="PZL28" s="263"/>
      <c r="PZM28" s="263"/>
      <c r="PZN28" s="263"/>
      <c r="PZO28" s="263"/>
      <c r="PZP28" s="263"/>
      <c r="PZQ28" s="263"/>
      <c r="PZR28" s="263"/>
      <c r="PZS28" s="263"/>
      <c r="PZT28" s="263"/>
      <c r="PZU28" s="263"/>
      <c r="PZV28" s="263"/>
      <c r="PZW28" s="263"/>
      <c r="PZX28" s="263"/>
      <c r="PZY28" s="263"/>
      <c r="PZZ28" s="263"/>
      <c r="QAA28" s="263"/>
      <c r="QAB28" s="263"/>
      <c r="QAC28" s="263"/>
      <c r="QAD28" s="263"/>
      <c r="QAE28" s="263"/>
      <c r="QAF28" s="263"/>
      <c r="QAG28" s="263"/>
      <c r="QAH28" s="263"/>
      <c r="QAI28" s="263"/>
      <c r="QAJ28" s="263"/>
      <c r="QAK28" s="263"/>
      <c r="QAL28" s="263"/>
      <c r="QAM28" s="263"/>
      <c r="QAN28" s="263"/>
      <c r="QAO28" s="263"/>
      <c r="QAP28" s="263"/>
      <c r="QAQ28" s="263"/>
      <c r="QAR28" s="263"/>
      <c r="QAS28" s="263"/>
      <c r="QAT28" s="263"/>
      <c r="QAU28" s="263"/>
      <c r="QAV28" s="263"/>
      <c r="QAW28" s="263"/>
      <c r="QAX28" s="263"/>
      <c r="QAY28" s="263"/>
      <c r="QAZ28" s="263"/>
      <c r="QBA28" s="263"/>
      <c r="QBB28" s="263"/>
      <c r="QBC28" s="263"/>
      <c r="QBD28" s="263"/>
      <c r="QBE28" s="263"/>
      <c r="QBF28" s="263"/>
      <c r="QBG28" s="263"/>
      <c r="QBH28" s="263"/>
      <c r="QBI28" s="263"/>
      <c r="QBJ28" s="263"/>
      <c r="QBK28" s="263"/>
      <c r="QBL28" s="263"/>
      <c r="QBM28" s="263"/>
      <c r="QBN28" s="263"/>
      <c r="QBO28" s="263"/>
      <c r="QBP28" s="263"/>
      <c r="QBQ28" s="263"/>
      <c r="QBR28" s="263"/>
      <c r="QBS28" s="263"/>
      <c r="QBT28" s="263"/>
      <c r="QBU28" s="263"/>
      <c r="QBV28" s="263"/>
      <c r="QBW28" s="263"/>
      <c r="QBX28" s="263"/>
      <c r="QBY28" s="263"/>
      <c r="QBZ28" s="263"/>
      <c r="QCA28" s="263"/>
      <c r="QCB28" s="263"/>
      <c r="QCC28" s="263"/>
      <c r="QCD28" s="263"/>
      <c r="QCE28" s="263"/>
      <c r="QCF28" s="263"/>
      <c r="QCG28" s="263"/>
      <c r="QCH28" s="263"/>
      <c r="QCI28" s="263"/>
      <c r="QCJ28" s="263"/>
      <c r="QCK28" s="263"/>
      <c r="QCL28" s="263"/>
      <c r="QCM28" s="263"/>
      <c r="QCN28" s="263"/>
      <c r="QCO28" s="263"/>
      <c r="QCP28" s="263"/>
      <c r="QCQ28" s="263"/>
      <c r="QCR28" s="263"/>
      <c r="QCS28" s="263"/>
      <c r="QCT28" s="263"/>
      <c r="QCU28" s="263"/>
      <c r="QCV28" s="263"/>
      <c r="QCW28" s="263"/>
      <c r="QCX28" s="263"/>
      <c r="QCY28" s="263"/>
      <c r="QCZ28" s="263"/>
      <c r="QDA28" s="263"/>
      <c r="QDB28" s="263"/>
      <c r="QDC28" s="263"/>
      <c r="QDD28" s="263"/>
      <c r="QDE28" s="263"/>
      <c r="QDF28" s="263"/>
      <c r="QDG28" s="263"/>
      <c r="QDH28" s="263"/>
      <c r="QDI28" s="263"/>
      <c r="QDJ28" s="263"/>
      <c r="QDK28" s="263"/>
      <c r="QDL28" s="263"/>
      <c r="QDM28" s="263"/>
      <c r="QDN28" s="263"/>
      <c r="QDO28" s="263"/>
      <c r="QDP28" s="263"/>
      <c r="QDQ28" s="263"/>
      <c r="QDR28" s="263"/>
      <c r="QDS28" s="263"/>
      <c r="QDT28" s="263"/>
      <c r="QDU28" s="263"/>
      <c r="QDV28" s="263"/>
      <c r="QDW28" s="263"/>
      <c r="QDX28" s="263"/>
      <c r="QDY28" s="263"/>
      <c r="QDZ28" s="263"/>
      <c r="QEA28" s="263"/>
      <c r="QEB28" s="263"/>
      <c r="QEC28" s="263"/>
      <c r="QED28" s="263"/>
      <c r="QEE28" s="263"/>
      <c r="QEF28" s="263"/>
      <c r="QEG28" s="263"/>
      <c r="QEH28" s="263"/>
      <c r="QEI28" s="263"/>
      <c r="QEJ28" s="263"/>
      <c r="QEK28" s="263"/>
      <c r="QEL28" s="263"/>
      <c r="QEM28" s="263"/>
      <c r="QEN28" s="263"/>
      <c r="QEO28" s="263"/>
      <c r="QEP28" s="263"/>
      <c r="QEQ28" s="263"/>
      <c r="QER28" s="263"/>
      <c r="QES28" s="263"/>
      <c r="QET28" s="263"/>
      <c r="QEU28" s="263"/>
      <c r="QEV28" s="263"/>
      <c r="QEW28" s="263"/>
      <c r="QEX28" s="263"/>
      <c r="QEY28" s="263"/>
      <c r="QEZ28" s="263"/>
      <c r="QFA28" s="263"/>
      <c r="QFB28" s="263"/>
      <c r="QFC28" s="263"/>
      <c r="QFD28" s="263"/>
      <c r="QFE28" s="263"/>
      <c r="QFF28" s="263"/>
      <c r="QFG28" s="263"/>
      <c r="QFH28" s="263"/>
      <c r="QFI28" s="263"/>
      <c r="QFJ28" s="263"/>
      <c r="QFK28" s="263"/>
      <c r="QFL28" s="263"/>
      <c r="QFM28" s="263"/>
      <c r="QFN28" s="263"/>
      <c r="QFO28" s="263"/>
      <c r="QFP28" s="263"/>
      <c r="QFQ28" s="263"/>
      <c r="QFR28" s="263"/>
      <c r="QFS28" s="263"/>
      <c r="QFT28" s="263"/>
      <c r="QFU28" s="263"/>
      <c r="QFV28" s="263"/>
      <c r="QFW28" s="263"/>
      <c r="QFX28" s="263"/>
      <c r="QFY28" s="263"/>
      <c r="QFZ28" s="263"/>
      <c r="QGA28" s="263"/>
      <c r="QGB28" s="263"/>
      <c r="QGC28" s="263"/>
      <c r="QGD28" s="263"/>
      <c r="QGE28" s="263"/>
      <c r="QGF28" s="263"/>
      <c r="QGG28" s="263"/>
      <c r="QGH28" s="263"/>
      <c r="QGI28" s="263"/>
      <c r="QGJ28" s="263"/>
      <c r="QGK28" s="263"/>
      <c r="QGL28" s="263"/>
      <c r="QGM28" s="263"/>
      <c r="QGN28" s="263"/>
      <c r="QGO28" s="263"/>
      <c r="QGP28" s="263"/>
      <c r="QGQ28" s="263"/>
      <c r="QGR28" s="263"/>
      <c r="QGS28" s="263"/>
      <c r="QGT28" s="263"/>
      <c r="QGU28" s="263"/>
      <c r="QGV28" s="263"/>
      <c r="QGW28" s="263"/>
      <c r="QGX28" s="263"/>
      <c r="QGY28" s="263"/>
      <c r="QGZ28" s="263"/>
      <c r="QHA28" s="263"/>
      <c r="QHB28" s="263"/>
      <c r="QHC28" s="263"/>
      <c r="QHD28" s="263"/>
      <c r="QHE28" s="263"/>
      <c r="QHF28" s="263"/>
      <c r="QHG28" s="263"/>
      <c r="QHH28" s="263"/>
      <c r="QHI28" s="263"/>
      <c r="QHJ28" s="263"/>
      <c r="QHK28" s="263"/>
      <c r="QHL28" s="263"/>
      <c r="QHM28" s="263"/>
      <c r="QHN28" s="263"/>
      <c r="QHO28" s="263"/>
      <c r="QHP28" s="263"/>
      <c r="QHQ28" s="263"/>
      <c r="QHR28" s="263"/>
      <c r="QHS28" s="263"/>
      <c r="QHT28" s="263"/>
      <c r="QHU28" s="263"/>
      <c r="QHV28" s="263"/>
      <c r="QHW28" s="263"/>
      <c r="QHX28" s="263"/>
      <c r="QHY28" s="263"/>
      <c r="QHZ28" s="263"/>
      <c r="QIA28" s="263"/>
      <c r="QIB28" s="263"/>
      <c r="QIC28" s="263"/>
      <c r="QID28" s="263"/>
      <c r="QIE28" s="263"/>
      <c r="QIF28" s="263"/>
      <c r="QIG28" s="263"/>
      <c r="QIH28" s="263"/>
      <c r="QII28" s="263"/>
      <c r="QIJ28" s="263"/>
      <c r="QIK28" s="263"/>
      <c r="QIL28" s="263"/>
      <c r="QIM28" s="263"/>
      <c r="QIN28" s="263"/>
      <c r="QIO28" s="263"/>
      <c r="QIP28" s="263"/>
      <c r="QIQ28" s="263"/>
      <c r="QIR28" s="263"/>
      <c r="QIS28" s="263"/>
      <c r="QIT28" s="263"/>
      <c r="QIU28" s="263"/>
      <c r="QIV28" s="263"/>
      <c r="QIW28" s="263"/>
      <c r="QIX28" s="263"/>
      <c r="QIY28" s="263"/>
      <c r="QIZ28" s="263"/>
      <c r="QJA28" s="263"/>
      <c r="QJB28" s="263"/>
      <c r="QJC28" s="263"/>
      <c r="QJD28" s="263"/>
      <c r="QJE28" s="263"/>
      <c r="QJF28" s="263"/>
      <c r="QJG28" s="263"/>
      <c r="QJH28" s="263"/>
      <c r="QJI28" s="263"/>
      <c r="QJJ28" s="263"/>
      <c r="QJK28" s="263"/>
      <c r="QJL28" s="263"/>
      <c r="QJM28" s="263"/>
      <c r="QJN28" s="263"/>
      <c r="QJO28" s="263"/>
      <c r="QJP28" s="263"/>
      <c r="QJQ28" s="263"/>
      <c r="QJR28" s="263"/>
      <c r="QJS28" s="263"/>
      <c r="QJT28" s="263"/>
      <c r="QJU28" s="263"/>
      <c r="QJV28" s="263"/>
      <c r="QJW28" s="263"/>
      <c r="QJX28" s="263"/>
      <c r="QJY28" s="263"/>
      <c r="QJZ28" s="263"/>
      <c r="QKA28" s="263"/>
      <c r="QKB28" s="263"/>
      <c r="QKC28" s="263"/>
      <c r="QKD28" s="263"/>
      <c r="QKE28" s="263"/>
      <c r="QKF28" s="263"/>
      <c r="QKG28" s="263"/>
      <c r="QKH28" s="263"/>
      <c r="QKI28" s="263"/>
      <c r="QKJ28" s="263"/>
      <c r="QKK28" s="263"/>
      <c r="QKL28" s="263"/>
      <c r="QKM28" s="263"/>
      <c r="QKN28" s="263"/>
      <c r="QKO28" s="263"/>
      <c r="QKP28" s="263"/>
      <c r="QKQ28" s="263"/>
      <c r="QKR28" s="263"/>
      <c r="QKS28" s="263"/>
      <c r="QKT28" s="263"/>
      <c r="QKU28" s="263"/>
      <c r="QKV28" s="263"/>
      <c r="QKW28" s="263"/>
      <c r="QKX28" s="263"/>
      <c r="QKY28" s="263"/>
      <c r="QKZ28" s="263"/>
      <c r="QLA28" s="263"/>
      <c r="QLB28" s="263"/>
      <c r="QLC28" s="263"/>
      <c r="QLD28" s="263"/>
      <c r="QLE28" s="263"/>
      <c r="QLF28" s="263"/>
      <c r="QLG28" s="263"/>
      <c r="QLH28" s="263"/>
      <c r="QLI28" s="263"/>
      <c r="QLJ28" s="263"/>
      <c r="QLK28" s="263"/>
      <c r="QLL28" s="263"/>
      <c r="QLM28" s="263"/>
      <c r="QLN28" s="263"/>
      <c r="QLO28" s="263"/>
      <c r="QLP28" s="263"/>
      <c r="QLQ28" s="263"/>
      <c r="QLR28" s="263"/>
      <c r="QLS28" s="263"/>
      <c r="QLT28" s="263"/>
      <c r="QLU28" s="263"/>
      <c r="QLV28" s="263"/>
      <c r="QLW28" s="263"/>
      <c r="QLX28" s="263"/>
      <c r="QLY28" s="263"/>
      <c r="QLZ28" s="263"/>
      <c r="QMA28" s="263"/>
      <c r="QMB28" s="263"/>
      <c r="QMC28" s="263"/>
      <c r="QMD28" s="263"/>
      <c r="QME28" s="263"/>
      <c r="QMF28" s="263"/>
      <c r="QMG28" s="263"/>
      <c r="QMH28" s="263"/>
      <c r="QMI28" s="263"/>
      <c r="QMJ28" s="263"/>
      <c r="QMK28" s="263"/>
      <c r="QML28" s="263"/>
      <c r="QMM28" s="263"/>
      <c r="QMN28" s="263"/>
      <c r="QMO28" s="263"/>
      <c r="QMP28" s="263"/>
      <c r="QMQ28" s="263"/>
      <c r="QMR28" s="263"/>
      <c r="QMS28" s="263"/>
      <c r="QMT28" s="263"/>
      <c r="QMU28" s="263"/>
      <c r="QMV28" s="263"/>
      <c r="QMW28" s="263"/>
      <c r="QMX28" s="263"/>
      <c r="QMY28" s="263"/>
      <c r="QMZ28" s="263"/>
      <c r="QNA28" s="263"/>
      <c r="QNB28" s="263"/>
      <c r="QNC28" s="263"/>
      <c r="QND28" s="263"/>
      <c r="QNE28" s="263"/>
      <c r="QNF28" s="263"/>
      <c r="QNG28" s="263"/>
      <c r="QNH28" s="263"/>
      <c r="QNI28" s="263"/>
      <c r="QNJ28" s="263"/>
      <c r="QNK28" s="263"/>
      <c r="QNL28" s="263"/>
      <c r="QNM28" s="263"/>
      <c r="QNN28" s="263"/>
      <c r="QNO28" s="263"/>
      <c r="QNP28" s="263"/>
      <c r="QNQ28" s="263"/>
      <c r="QNR28" s="263"/>
      <c r="QNS28" s="263"/>
      <c r="QNT28" s="263"/>
      <c r="QNU28" s="263"/>
      <c r="QNV28" s="263"/>
      <c r="QNW28" s="263"/>
      <c r="QNX28" s="263"/>
      <c r="QNY28" s="263"/>
      <c r="QNZ28" s="263"/>
      <c r="QOA28" s="263"/>
      <c r="QOB28" s="263"/>
      <c r="QOC28" s="263"/>
      <c r="QOD28" s="263"/>
      <c r="QOE28" s="263"/>
      <c r="QOF28" s="263"/>
      <c r="QOG28" s="263"/>
      <c r="QOH28" s="263"/>
      <c r="QOI28" s="263"/>
      <c r="QOJ28" s="263"/>
      <c r="QOK28" s="263"/>
      <c r="QOL28" s="263"/>
      <c r="QOM28" s="263"/>
      <c r="QON28" s="263"/>
      <c r="QOO28" s="263"/>
      <c r="QOP28" s="263"/>
      <c r="QOQ28" s="263"/>
      <c r="QOR28" s="263"/>
      <c r="QOS28" s="263"/>
      <c r="QOT28" s="263"/>
      <c r="QOU28" s="263"/>
      <c r="QOV28" s="263"/>
      <c r="QOW28" s="263"/>
      <c r="QOX28" s="263"/>
      <c r="QOY28" s="263"/>
      <c r="QOZ28" s="263"/>
      <c r="QPA28" s="263"/>
      <c r="QPB28" s="263"/>
      <c r="QPC28" s="263"/>
      <c r="QPD28" s="263"/>
      <c r="QPE28" s="263"/>
      <c r="QPF28" s="263"/>
      <c r="QPG28" s="263"/>
      <c r="QPH28" s="263"/>
      <c r="QPI28" s="263"/>
      <c r="QPJ28" s="263"/>
      <c r="QPK28" s="263"/>
      <c r="QPL28" s="263"/>
      <c r="QPM28" s="263"/>
      <c r="QPN28" s="263"/>
      <c r="QPO28" s="263"/>
      <c r="QPP28" s="263"/>
      <c r="QPQ28" s="263"/>
      <c r="QPR28" s="263"/>
      <c r="QPS28" s="263"/>
      <c r="QPT28" s="263"/>
      <c r="QPU28" s="263"/>
      <c r="QPV28" s="263"/>
      <c r="QPW28" s="263"/>
      <c r="QPX28" s="263"/>
      <c r="QPY28" s="263"/>
      <c r="QPZ28" s="263"/>
      <c r="QQA28" s="263"/>
      <c r="QQB28" s="263"/>
      <c r="QQC28" s="263"/>
      <c r="QQD28" s="263"/>
      <c r="QQE28" s="263"/>
      <c r="QQF28" s="263"/>
      <c r="QQG28" s="263"/>
      <c r="QQH28" s="263"/>
      <c r="QQI28" s="263"/>
      <c r="QQJ28" s="263"/>
      <c r="QQK28" s="263"/>
      <c r="QQL28" s="263"/>
      <c r="QQM28" s="263"/>
      <c r="QQN28" s="263"/>
      <c r="QQO28" s="263"/>
      <c r="QQP28" s="263"/>
      <c r="QQQ28" s="263"/>
      <c r="QQR28" s="263"/>
      <c r="QQS28" s="263"/>
      <c r="QQT28" s="263"/>
      <c r="QQU28" s="263"/>
      <c r="QQV28" s="263"/>
      <c r="QQW28" s="263"/>
      <c r="QQX28" s="263"/>
      <c r="QQY28" s="263"/>
      <c r="QQZ28" s="263"/>
      <c r="QRA28" s="263"/>
      <c r="QRB28" s="263"/>
      <c r="QRC28" s="263"/>
      <c r="QRD28" s="263"/>
      <c r="QRE28" s="263"/>
      <c r="QRF28" s="263"/>
      <c r="QRG28" s="263"/>
      <c r="QRH28" s="263"/>
      <c r="QRI28" s="263"/>
      <c r="QRJ28" s="263"/>
      <c r="QRK28" s="263"/>
      <c r="QRL28" s="263"/>
      <c r="QRM28" s="263"/>
      <c r="QRN28" s="263"/>
      <c r="QRO28" s="263"/>
      <c r="QRP28" s="263"/>
      <c r="QRQ28" s="263"/>
      <c r="QRR28" s="263"/>
      <c r="QRS28" s="263"/>
      <c r="QRT28" s="263"/>
      <c r="QRU28" s="263"/>
      <c r="QRV28" s="263"/>
      <c r="QRW28" s="263"/>
      <c r="QRX28" s="263"/>
      <c r="QRY28" s="263"/>
      <c r="QRZ28" s="263"/>
      <c r="QSA28" s="263"/>
      <c r="QSB28" s="263"/>
      <c r="QSC28" s="263"/>
      <c r="QSD28" s="263"/>
      <c r="QSE28" s="263"/>
      <c r="QSF28" s="263"/>
      <c r="QSG28" s="263"/>
      <c r="QSH28" s="263"/>
      <c r="QSI28" s="263"/>
      <c r="QSJ28" s="263"/>
      <c r="QSK28" s="263"/>
      <c r="QSL28" s="263"/>
      <c r="QSM28" s="263"/>
      <c r="QSN28" s="263"/>
      <c r="QSO28" s="263"/>
      <c r="QSP28" s="263"/>
      <c r="QSQ28" s="263"/>
      <c r="QSR28" s="263"/>
      <c r="QSS28" s="263"/>
      <c r="QST28" s="263"/>
      <c r="QSU28" s="263"/>
      <c r="QSV28" s="263"/>
      <c r="QSW28" s="263"/>
      <c r="QSX28" s="263"/>
      <c r="QSY28" s="263"/>
      <c r="QSZ28" s="263"/>
      <c r="QTA28" s="263"/>
      <c r="QTB28" s="263"/>
      <c r="QTC28" s="263"/>
      <c r="QTD28" s="263"/>
      <c r="QTE28" s="263"/>
      <c r="QTF28" s="263"/>
      <c r="QTG28" s="263"/>
      <c r="QTH28" s="263"/>
      <c r="QTI28" s="263"/>
      <c r="QTJ28" s="263"/>
      <c r="QTK28" s="263"/>
      <c r="QTL28" s="263"/>
      <c r="QTM28" s="263"/>
      <c r="QTN28" s="263"/>
      <c r="QTO28" s="263"/>
      <c r="QTP28" s="263"/>
      <c r="QTQ28" s="263"/>
      <c r="QTR28" s="263"/>
      <c r="QTS28" s="263"/>
      <c r="QTT28" s="263"/>
      <c r="QTU28" s="263"/>
      <c r="QTV28" s="263"/>
      <c r="QTW28" s="263"/>
      <c r="QTX28" s="263"/>
      <c r="QTY28" s="263"/>
      <c r="QTZ28" s="263"/>
      <c r="QUA28" s="263"/>
      <c r="QUB28" s="263"/>
      <c r="QUC28" s="263"/>
      <c r="QUD28" s="263"/>
      <c r="QUE28" s="263"/>
      <c r="QUF28" s="263"/>
      <c r="QUG28" s="263"/>
      <c r="QUH28" s="263"/>
      <c r="QUI28" s="263"/>
      <c r="QUJ28" s="263"/>
      <c r="QUK28" s="263"/>
      <c r="QUL28" s="263"/>
      <c r="QUM28" s="263"/>
      <c r="QUN28" s="263"/>
      <c r="QUO28" s="263"/>
      <c r="QUP28" s="263"/>
      <c r="QUQ28" s="263"/>
      <c r="QUR28" s="263"/>
      <c r="QUS28" s="263"/>
      <c r="QUT28" s="263"/>
      <c r="QUU28" s="263"/>
      <c r="QUV28" s="263"/>
      <c r="QUW28" s="263"/>
      <c r="QUX28" s="263"/>
      <c r="QUY28" s="263"/>
      <c r="QUZ28" s="263"/>
      <c r="QVA28" s="263"/>
      <c r="QVB28" s="263"/>
      <c r="QVC28" s="263"/>
      <c r="QVD28" s="263"/>
      <c r="QVE28" s="263"/>
      <c r="QVF28" s="263"/>
      <c r="QVG28" s="263"/>
      <c r="QVH28" s="263"/>
      <c r="QVI28" s="263"/>
      <c r="QVJ28" s="263"/>
      <c r="QVK28" s="263"/>
      <c r="QVL28" s="263"/>
      <c r="QVM28" s="263"/>
      <c r="QVN28" s="263"/>
      <c r="QVO28" s="263"/>
      <c r="QVP28" s="263"/>
      <c r="QVQ28" s="263"/>
      <c r="QVR28" s="263"/>
      <c r="QVS28" s="263"/>
      <c r="QVT28" s="263"/>
      <c r="QVU28" s="263"/>
      <c r="QVV28" s="263"/>
      <c r="QVW28" s="263"/>
      <c r="QVX28" s="263"/>
      <c r="QVY28" s="263"/>
      <c r="QVZ28" s="263"/>
      <c r="QWA28" s="263"/>
      <c r="QWB28" s="263"/>
      <c r="QWC28" s="263"/>
      <c r="QWD28" s="263"/>
      <c r="QWE28" s="263"/>
      <c r="QWF28" s="263"/>
      <c r="QWG28" s="263"/>
      <c r="QWH28" s="263"/>
      <c r="QWI28" s="263"/>
      <c r="QWJ28" s="263"/>
      <c r="QWK28" s="263"/>
      <c r="QWL28" s="263"/>
      <c r="QWM28" s="263"/>
      <c r="QWN28" s="263"/>
      <c r="QWO28" s="263"/>
      <c r="QWP28" s="263"/>
      <c r="QWQ28" s="263"/>
      <c r="QWR28" s="263"/>
      <c r="QWS28" s="263"/>
      <c r="QWT28" s="263"/>
      <c r="QWU28" s="263"/>
      <c r="QWV28" s="263"/>
      <c r="QWW28" s="263"/>
      <c r="QWX28" s="263"/>
      <c r="QWY28" s="263"/>
      <c r="QWZ28" s="263"/>
      <c r="QXA28" s="263"/>
      <c r="QXB28" s="263"/>
      <c r="QXC28" s="263"/>
      <c r="QXD28" s="263"/>
      <c r="QXE28" s="263"/>
      <c r="QXF28" s="263"/>
      <c r="QXG28" s="263"/>
      <c r="QXH28" s="263"/>
      <c r="QXI28" s="263"/>
      <c r="QXJ28" s="263"/>
      <c r="QXK28" s="263"/>
      <c r="QXL28" s="263"/>
      <c r="QXM28" s="263"/>
      <c r="QXN28" s="263"/>
      <c r="QXO28" s="263"/>
      <c r="QXP28" s="263"/>
      <c r="QXQ28" s="263"/>
      <c r="QXR28" s="263"/>
      <c r="QXS28" s="263"/>
      <c r="QXT28" s="263"/>
      <c r="QXU28" s="263"/>
      <c r="QXV28" s="263"/>
      <c r="QXW28" s="263"/>
      <c r="QXX28" s="263"/>
      <c r="QXY28" s="263"/>
      <c r="QXZ28" s="263"/>
      <c r="QYA28" s="263"/>
      <c r="QYB28" s="263"/>
      <c r="QYC28" s="263"/>
      <c r="QYD28" s="263"/>
      <c r="QYE28" s="263"/>
      <c r="QYF28" s="263"/>
      <c r="QYG28" s="263"/>
      <c r="QYH28" s="263"/>
      <c r="QYI28" s="263"/>
      <c r="QYJ28" s="263"/>
      <c r="QYK28" s="263"/>
      <c r="QYL28" s="263"/>
      <c r="QYM28" s="263"/>
      <c r="QYN28" s="263"/>
      <c r="QYO28" s="263"/>
      <c r="QYP28" s="263"/>
      <c r="QYQ28" s="263"/>
      <c r="QYR28" s="263"/>
      <c r="QYS28" s="263"/>
      <c r="QYT28" s="263"/>
      <c r="QYU28" s="263"/>
      <c r="QYV28" s="263"/>
      <c r="QYW28" s="263"/>
      <c r="QYX28" s="263"/>
      <c r="QYY28" s="263"/>
      <c r="QYZ28" s="263"/>
      <c r="QZA28" s="263"/>
      <c r="QZB28" s="263"/>
      <c r="QZC28" s="263"/>
      <c r="QZD28" s="263"/>
      <c r="QZE28" s="263"/>
      <c r="QZF28" s="263"/>
      <c r="QZG28" s="263"/>
      <c r="QZH28" s="263"/>
      <c r="QZI28" s="263"/>
      <c r="QZJ28" s="263"/>
      <c r="QZK28" s="263"/>
      <c r="QZL28" s="263"/>
      <c r="QZM28" s="263"/>
      <c r="QZN28" s="263"/>
      <c r="QZO28" s="263"/>
      <c r="QZP28" s="263"/>
      <c r="QZQ28" s="263"/>
      <c r="QZR28" s="263"/>
      <c r="QZS28" s="263"/>
      <c r="QZT28" s="263"/>
      <c r="QZU28" s="263"/>
      <c r="QZV28" s="263"/>
      <c r="QZW28" s="263"/>
      <c r="QZX28" s="263"/>
      <c r="QZY28" s="263"/>
      <c r="QZZ28" s="263"/>
      <c r="RAA28" s="263"/>
      <c r="RAB28" s="263"/>
      <c r="RAC28" s="263"/>
      <c r="RAD28" s="263"/>
      <c r="RAE28" s="263"/>
      <c r="RAF28" s="263"/>
      <c r="RAG28" s="263"/>
      <c r="RAH28" s="263"/>
      <c r="RAI28" s="263"/>
      <c r="RAJ28" s="263"/>
      <c r="RAK28" s="263"/>
      <c r="RAL28" s="263"/>
      <c r="RAM28" s="263"/>
      <c r="RAN28" s="263"/>
      <c r="RAO28" s="263"/>
      <c r="RAP28" s="263"/>
      <c r="RAQ28" s="263"/>
      <c r="RAR28" s="263"/>
      <c r="RAS28" s="263"/>
      <c r="RAT28" s="263"/>
      <c r="RAU28" s="263"/>
      <c r="RAV28" s="263"/>
      <c r="RAW28" s="263"/>
      <c r="RAX28" s="263"/>
      <c r="RAY28" s="263"/>
      <c r="RAZ28" s="263"/>
      <c r="RBA28" s="263"/>
      <c r="RBB28" s="263"/>
      <c r="RBC28" s="263"/>
      <c r="RBD28" s="263"/>
      <c r="RBE28" s="263"/>
      <c r="RBF28" s="263"/>
      <c r="RBG28" s="263"/>
      <c r="RBH28" s="263"/>
      <c r="RBI28" s="263"/>
      <c r="RBJ28" s="263"/>
      <c r="RBK28" s="263"/>
      <c r="RBL28" s="263"/>
      <c r="RBM28" s="263"/>
      <c r="RBN28" s="263"/>
      <c r="RBO28" s="263"/>
      <c r="RBP28" s="263"/>
      <c r="RBQ28" s="263"/>
      <c r="RBR28" s="263"/>
      <c r="RBS28" s="263"/>
      <c r="RBT28" s="263"/>
      <c r="RBU28" s="263"/>
      <c r="RBV28" s="263"/>
      <c r="RBW28" s="263"/>
      <c r="RBX28" s="263"/>
      <c r="RBY28" s="263"/>
      <c r="RBZ28" s="263"/>
      <c r="RCA28" s="263"/>
      <c r="RCB28" s="263"/>
      <c r="RCC28" s="263"/>
      <c r="RCD28" s="263"/>
      <c r="RCE28" s="263"/>
      <c r="RCF28" s="263"/>
      <c r="RCG28" s="263"/>
      <c r="RCH28" s="263"/>
      <c r="RCI28" s="263"/>
      <c r="RCJ28" s="263"/>
      <c r="RCK28" s="263"/>
      <c r="RCL28" s="263"/>
      <c r="RCM28" s="263"/>
      <c r="RCN28" s="263"/>
      <c r="RCO28" s="263"/>
      <c r="RCP28" s="263"/>
      <c r="RCQ28" s="263"/>
      <c r="RCR28" s="263"/>
      <c r="RCS28" s="263"/>
      <c r="RCT28" s="263"/>
      <c r="RCU28" s="263"/>
      <c r="RCV28" s="263"/>
      <c r="RCW28" s="263"/>
      <c r="RCX28" s="263"/>
      <c r="RCY28" s="263"/>
      <c r="RCZ28" s="263"/>
      <c r="RDA28" s="263"/>
      <c r="RDB28" s="263"/>
      <c r="RDC28" s="263"/>
      <c r="RDD28" s="263"/>
      <c r="RDE28" s="263"/>
      <c r="RDF28" s="263"/>
      <c r="RDG28" s="263"/>
      <c r="RDH28" s="263"/>
      <c r="RDI28" s="263"/>
      <c r="RDJ28" s="263"/>
      <c r="RDK28" s="263"/>
      <c r="RDL28" s="263"/>
      <c r="RDM28" s="263"/>
      <c r="RDN28" s="263"/>
      <c r="RDO28" s="263"/>
      <c r="RDP28" s="263"/>
      <c r="RDQ28" s="263"/>
      <c r="RDR28" s="263"/>
      <c r="RDS28" s="263"/>
      <c r="RDT28" s="263"/>
      <c r="RDU28" s="263"/>
      <c r="RDV28" s="263"/>
      <c r="RDW28" s="263"/>
      <c r="RDX28" s="263"/>
      <c r="RDY28" s="263"/>
      <c r="RDZ28" s="263"/>
      <c r="REA28" s="263"/>
      <c r="REB28" s="263"/>
      <c r="REC28" s="263"/>
      <c r="RED28" s="263"/>
      <c r="REE28" s="263"/>
      <c r="REF28" s="263"/>
      <c r="REG28" s="263"/>
      <c r="REH28" s="263"/>
      <c r="REI28" s="263"/>
      <c r="REJ28" s="263"/>
      <c r="REK28" s="263"/>
      <c r="REL28" s="263"/>
      <c r="REM28" s="263"/>
      <c r="REN28" s="263"/>
      <c r="REO28" s="263"/>
      <c r="REP28" s="263"/>
      <c r="REQ28" s="263"/>
      <c r="RER28" s="263"/>
      <c r="RES28" s="263"/>
      <c r="RET28" s="263"/>
      <c r="REU28" s="263"/>
      <c r="REV28" s="263"/>
      <c r="REW28" s="263"/>
      <c r="REX28" s="263"/>
      <c r="REY28" s="263"/>
      <c r="REZ28" s="263"/>
      <c r="RFA28" s="263"/>
      <c r="RFB28" s="263"/>
      <c r="RFC28" s="263"/>
      <c r="RFD28" s="263"/>
      <c r="RFE28" s="263"/>
      <c r="RFF28" s="263"/>
      <c r="RFG28" s="263"/>
      <c r="RFH28" s="263"/>
      <c r="RFI28" s="263"/>
      <c r="RFJ28" s="263"/>
      <c r="RFK28" s="263"/>
      <c r="RFL28" s="263"/>
      <c r="RFM28" s="263"/>
      <c r="RFN28" s="263"/>
      <c r="RFO28" s="263"/>
      <c r="RFP28" s="263"/>
      <c r="RFQ28" s="263"/>
      <c r="RFR28" s="263"/>
      <c r="RFS28" s="263"/>
      <c r="RFT28" s="263"/>
      <c r="RFU28" s="263"/>
      <c r="RFV28" s="263"/>
      <c r="RFW28" s="263"/>
      <c r="RFX28" s="263"/>
      <c r="RFY28" s="263"/>
      <c r="RFZ28" s="263"/>
      <c r="RGA28" s="263"/>
      <c r="RGB28" s="263"/>
      <c r="RGC28" s="263"/>
      <c r="RGD28" s="263"/>
      <c r="RGE28" s="263"/>
      <c r="RGF28" s="263"/>
      <c r="RGG28" s="263"/>
      <c r="RGH28" s="263"/>
      <c r="RGI28" s="263"/>
      <c r="RGJ28" s="263"/>
      <c r="RGK28" s="263"/>
      <c r="RGL28" s="263"/>
      <c r="RGM28" s="263"/>
      <c r="RGN28" s="263"/>
      <c r="RGO28" s="263"/>
      <c r="RGP28" s="263"/>
      <c r="RGQ28" s="263"/>
      <c r="RGR28" s="263"/>
      <c r="RGS28" s="263"/>
      <c r="RGT28" s="263"/>
      <c r="RGU28" s="263"/>
      <c r="RGV28" s="263"/>
      <c r="RGW28" s="263"/>
      <c r="RGX28" s="263"/>
      <c r="RGY28" s="263"/>
      <c r="RGZ28" s="263"/>
      <c r="RHA28" s="263"/>
      <c r="RHB28" s="263"/>
      <c r="RHC28" s="263"/>
      <c r="RHD28" s="263"/>
      <c r="RHE28" s="263"/>
      <c r="RHF28" s="263"/>
      <c r="RHG28" s="263"/>
      <c r="RHH28" s="263"/>
      <c r="RHI28" s="263"/>
      <c r="RHJ28" s="263"/>
      <c r="RHK28" s="263"/>
      <c r="RHL28" s="263"/>
      <c r="RHM28" s="263"/>
      <c r="RHN28" s="263"/>
      <c r="RHO28" s="263"/>
      <c r="RHP28" s="263"/>
      <c r="RHQ28" s="263"/>
      <c r="RHR28" s="263"/>
      <c r="RHS28" s="263"/>
      <c r="RHT28" s="263"/>
      <c r="RHU28" s="263"/>
      <c r="RHV28" s="263"/>
      <c r="RHW28" s="263"/>
      <c r="RHX28" s="263"/>
      <c r="RHY28" s="263"/>
      <c r="RHZ28" s="263"/>
      <c r="RIA28" s="263"/>
      <c r="RIB28" s="263"/>
      <c r="RIC28" s="263"/>
      <c r="RID28" s="263"/>
      <c r="RIE28" s="263"/>
      <c r="RIF28" s="263"/>
      <c r="RIG28" s="263"/>
      <c r="RIH28" s="263"/>
      <c r="RII28" s="263"/>
      <c r="RIJ28" s="263"/>
      <c r="RIK28" s="263"/>
      <c r="RIL28" s="263"/>
      <c r="RIM28" s="263"/>
      <c r="RIN28" s="263"/>
      <c r="RIO28" s="263"/>
      <c r="RIP28" s="263"/>
      <c r="RIQ28" s="263"/>
      <c r="RIR28" s="263"/>
      <c r="RIS28" s="263"/>
      <c r="RIT28" s="263"/>
      <c r="RIU28" s="263"/>
      <c r="RIV28" s="263"/>
      <c r="RIW28" s="263"/>
      <c r="RIX28" s="263"/>
      <c r="RIY28" s="263"/>
      <c r="RIZ28" s="263"/>
      <c r="RJA28" s="263"/>
      <c r="RJB28" s="263"/>
      <c r="RJC28" s="263"/>
      <c r="RJD28" s="263"/>
      <c r="RJE28" s="263"/>
      <c r="RJF28" s="263"/>
      <c r="RJG28" s="263"/>
      <c r="RJH28" s="263"/>
      <c r="RJI28" s="263"/>
      <c r="RJJ28" s="263"/>
      <c r="RJK28" s="263"/>
      <c r="RJL28" s="263"/>
      <c r="RJM28" s="263"/>
      <c r="RJN28" s="263"/>
      <c r="RJO28" s="263"/>
      <c r="RJP28" s="263"/>
      <c r="RJQ28" s="263"/>
      <c r="RJR28" s="263"/>
      <c r="RJS28" s="263"/>
      <c r="RJT28" s="263"/>
      <c r="RJU28" s="263"/>
      <c r="RJV28" s="263"/>
      <c r="RJW28" s="263"/>
      <c r="RJX28" s="263"/>
      <c r="RJY28" s="263"/>
      <c r="RJZ28" s="263"/>
      <c r="RKA28" s="263"/>
      <c r="RKB28" s="263"/>
      <c r="RKC28" s="263"/>
      <c r="RKD28" s="263"/>
      <c r="RKE28" s="263"/>
      <c r="RKF28" s="263"/>
      <c r="RKG28" s="263"/>
      <c r="RKH28" s="263"/>
      <c r="RKI28" s="263"/>
      <c r="RKJ28" s="263"/>
      <c r="RKK28" s="263"/>
      <c r="RKL28" s="263"/>
      <c r="RKM28" s="263"/>
      <c r="RKN28" s="263"/>
      <c r="RKO28" s="263"/>
      <c r="RKP28" s="263"/>
      <c r="RKQ28" s="263"/>
      <c r="RKR28" s="263"/>
      <c r="RKS28" s="263"/>
      <c r="RKT28" s="263"/>
      <c r="RKU28" s="263"/>
      <c r="RKV28" s="263"/>
      <c r="RKW28" s="263"/>
      <c r="RKX28" s="263"/>
      <c r="RKY28" s="263"/>
      <c r="RKZ28" s="263"/>
      <c r="RLA28" s="263"/>
      <c r="RLB28" s="263"/>
      <c r="RLC28" s="263"/>
      <c r="RLD28" s="263"/>
      <c r="RLE28" s="263"/>
      <c r="RLF28" s="263"/>
      <c r="RLG28" s="263"/>
      <c r="RLH28" s="263"/>
      <c r="RLI28" s="263"/>
      <c r="RLJ28" s="263"/>
      <c r="RLK28" s="263"/>
      <c r="RLL28" s="263"/>
      <c r="RLM28" s="263"/>
      <c r="RLN28" s="263"/>
      <c r="RLO28" s="263"/>
      <c r="RLP28" s="263"/>
      <c r="RLQ28" s="263"/>
      <c r="RLR28" s="263"/>
      <c r="RLS28" s="263"/>
      <c r="RLT28" s="263"/>
      <c r="RLU28" s="263"/>
      <c r="RLV28" s="263"/>
      <c r="RLW28" s="263"/>
      <c r="RLX28" s="263"/>
      <c r="RLY28" s="263"/>
      <c r="RLZ28" s="263"/>
      <c r="RMA28" s="263"/>
      <c r="RMB28" s="263"/>
      <c r="RMC28" s="263"/>
      <c r="RMD28" s="263"/>
      <c r="RME28" s="263"/>
      <c r="RMF28" s="263"/>
      <c r="RMG28" s="263"/>
      <c r="RMH28" s="263"/>
      <c r="RMI28" s="263"/>
      <c r="RMJ28" s="263"/>
      <c r="RMK28" s="263"/>
      <c r="RML28" s="263"/>
      <c r="RMM28" s="263"/>
      <c r="RMN28" s="263"/>
      <c r="RMO28" s="263"/>
      <c r="RMP28" s="263"/>
      <c r="RMQ28" s="263"/>
      <c r="RMR28" s="263"/>
      <c r="RMS28" s="263"/>
      <c r="RMT28" s="263"/>
      <c r="RMU28" s="263"/>
      <c r="RMV28" s="263"/>
      <c r="RMW28" s="263"/>
      <c r="RMX28" s="263"/>
      <c r="RMY28" s="263"/>
      <c r="RMZ28" s="263"/>
      <c r="RNA28" s="263"/>
      <c r="RNB28" s="263"/>
      <c r="RNC28" s="263"/>
      <c r="RND28" s="263"/>
      <c r="RNE28" s="263"/>
      <c r="RNF28" s="263"/>
      <c r="RNG28" s="263"/>
      <c r="RNH28" s="263"/>
      <c r="RNI28" s="263"/>
      <c r="RNJ28" s="263"/>
      <c r="RNK28" s="263"/>
      <c r="RNL28" s="263"/>
      <c r="RNM28" s="263"/>
      <c r="RNN28" s="263"/>
      <c r="RNO28" s="263"/>
      <c r="RNP28" s="263"/>
      <c r="RNQ28" s="263"/>
      <c r="RNR28" s="263"/>
      <c r="RNS28" s="263"/>
      <c r="RNT28" s="263"/>
      <c r="RNU28" s="263"/>
      <c r="RNV28" s="263"/>
      <c r="RNW28" s="263"/>
      <c r="RNX28" s="263"/>
      <c r="RNY28" s="263"/>
      <c r="RNZ28" s="263"/>
      <c r="ROA28" s="263"/>
      <c r="ROB28" s="263"/>
      <c r="ROC28" s="263"/>
      <c r="ROD28" s="263"/>
      <c r="ROE28" s="263"/>
      <c r="ROF28" s="263"/>
      <c r="ROG28" s="263"/>
      <c r="ROH28" s="263"/>
      <c r="ROI28" s="263"/>
      <c r="ROJ28" s="263"/>
      <c r="ROK28" s="263"/>
      <c r="ROL28" s="263"/>
      <c r="ROM28" s="263"/>
      <c r="RON28" s="263"/>
      <c r="ROO28" s="263"/>
      <c r="ROP28" s="263"/>
      <c r="ROQ28" s="263"/>
      <c r="ROR28" s="263"/>
      <c r="ROS28" s="263"/>
      <c r="ROT28" s="263"/>
      <c r="ROU28" s="263"/>
      <c r="ROV28" s="263"/>
      <c r="ROW28" s="263"/>
      <c r="ROX28" s="263"/>
      <c r="ROY28" s="263"/>
      <c r="ROZ28" s="263"/>
      <c r="RPA28" s="263"/>
      <c r="RPB28" s="263"/>
      <c r="RPC28" s="263"/>
      <c r="RPD28" s="263"/>
      <c r="RPE28" s="263"/>
      <c r="RPF28" s="263"/>
      <c r="RPG28" s="263"/>
      <c r="RPH28" s="263"/>
      <c r="RPI28" s="263"/>
      <c r="RPJ28" s="263"/>
      <c r="RPK28" s="263"/>
      <c r="RPL28" s="263"/>
      <c r="RPM28" s="263"/>
      <c r="RPN28" s="263"/>
      <c r="RPO28" s="263"/>
      <c r="RPP28" s="263"/>
      <c r="RPQ28" s="263"/>
      <c r="RPR28" s="263"/>
      <c r="RPS28" s="263"/>
      <c r="RPT28" s="263"/>
      <c r="RPU28" s="263"/>
      <c r="RPV28" s="263"/>
      <c r="RPW28" s="263"/>
      <c r="RPX28" s="263"/>
      <c r="RPY28" s="263"/>
      <c r="RPZ28" s="263"/>
      <c r="RQA28" s="263"/>
      <c r="RQB28" s="263"/>
      <c r="RQC28" s="263"/>
      <c r="RQD28" s="263"/>
      <c r="RQE28" s="263"/>
      <c r="RQF28" s="263"/>
      <c r="RQG28" s="263"/>
      <c r="RQH28" s="263"/>
      <c r="RQI28" s="263"/>
      <c r="RQJ28" s="263"/>
      <c r="RQK28" s="263"/>
      <c r="RQL28" s="263"/>
      <c r="RQM28" s="263"/>
      <c r="RQN28" s="263"/>
      <c r="RQO28" s="263"/>
      <c r="RQP28" s="263"/>
      <c r="RQQ28" s="263"/>
      <c r="RQR28" s="263"/>
      <c r="RQS28" s="263"/>
      <c r="RQT28" s="263"/>
      <c r="RQU28" s="263"/>
      <c r="RQV28" s="263"/>
      <c r="RQW28" s="263"/>
      <c r="RQX28" s="263"/>
      <c r="RQY28" s="263"/>
      <c r="RQZ28" s="263"/>
      <c r="RRA28" s="263"/>
      <c r="RRB28" s="263"/>
      <c r="RRC28" s="263"/>
      <c r="RRD28" s="263"/>
      <c r="RRE28" s="263"/>
      <c r="RRF28" s="263"/>
      <c r="RRG28" s="263"/>
      <c r="RRH28" s="263"/>
      <c r="RRI28" s="263"/>
      <c r="RRJ28" s="263"/>
      <c r="RRK28" s="263"/>
      <c r="RRL28" s="263"/>
      <c r="RRM28" s="263"/>
      <c r="RRN28" s="263"/>
      <c r="RRO28" s="263"/>
      <c r="RRP28" s="263"/>
      <c r="RRQ28" s="263"/>
      <c r="RRR28" s="263"/>
      <c r="RRS28" s="263"/>
      <c r="RRT28" s="263"/>
      <c r="RRU28" s="263"/>
      <c r="RRV28" s="263"/>
      <c r="RRW28" s="263"/>
      <c r="RRX28" s="263"/>
      <c r="RRY28" s="263"/>
      <c r="RRZ28" s="263"/>
      <c r="RSA28" s="263"/>
      <c r="RSB28" s="263"/>
      <c r="RSC28" s="263"/>
      <c r="RSD28" s="263"/>
      <c r="RSE28" s="263"/>
      <c r="RSF28" s="263"/>
      <c r="RSG28" s="263"/>
      <c r="RSH28" s="263"/>
      <c r="RSI28" s="263"/>
      <c r="RSJ28" s="263"/>
      <c r="RSK28" s="263"/>
      <c r="RSL28" s="263"/>
      <c r="RSM28" s="263"/>
      <c r="RSN28" s="263"/>
      <c r="RSO28" s="263"/>
      <c r="RSP28" s="263"/>
      <c r="RSQ28" s="263"/>
      <c r="RSR28" s="263"/>
      <c r="RSS28" s="263"/>
      <c r="RST28" s="263"/>
      <c r="RSU28" s="263"/>
      <c r="RSV28" s="263"/>
      <c r="RSW28" s="263"/>
      <c r="RSX28" s="263"/>
      <c r="RSY28" s="263"/>
      <c r="RSZ28" s="263"/>
      <c r="RTA28" s="263"/>
      <c r="RTB28" s="263"/>
      <c r="RTC28" s="263"/>
      <c r="RTD28" s="263"/>
      <c r="RTE28" s="263"/>
      <c r="RTF28" s="263"/>
      <c r="RTG28" s="263"/>
      <c r="RTH28" s="263"/>
      <c r="RTI28" s="263"/>
      <c r="RTJ28" s="263"/>
      <c r="RTK28" s="263"/>
      <c r="RTL28" s="263"/>
      <c r="RTM28" s="263"/>
      <c r="RTN28" s="263"/>
      <c r="RTO28" s="263"/>
      <c r="RTP28" s="263"/>
      <c r="RTQ28" s="263"/>
      <c r="RTR28" s="263"/>
      <c r="RTS28" s="263"/>
      <c r="RTT28" s="263"/>
      <c r="RTU28" s="263"/>
      <c r="RTV28" s="263"/>
      <c r="RTW28" s="263"/>
      <c r="RTX28" s="263"/>
      <c r="RTY28" s="263"/>
      <c r="RTZ28" s="263"/>
      <c r="RUA28" s="263"/>
      <c r="RUB28" s="263"/>
      <c r="RUC28" s="263"/>
      <c r="RUD28" s="263"/>
      <c r="RUE28" s="263"/>
      <c r="RUF28" s="263"/>
      <c r="RUG28" s="263"/>
      <c r="RUH28" s="263"/>
      <c r="RUI28" s="263"/>
      <c r="RUJ28" s="263"/>
      <c r="RUK28" s="263"/>
      <c r="RUL28" s="263"/>
      <c r="RUM28" s="263"/>
      <c r="RUN28" s="263"/>
      <c r="RUO28" s="263"/>
      <c r="RUP28" s="263"/>
      <c r="RUQ28" s="263"/>
      <c r="RUR28" s="263"/>
      <c r="RUS28" s="263"/>
      <c r="RUT28" s="263"/>
      <c r="RUU28" s="263"/>
      <c r="RUV28" s="263"/>
      <c r="RUW28" s="263"/>
      <c r="RUX28" s="263"/>
      <c r="RUY28" s="263"/>
      <c r="RUZ28" s="263"/>
      <c r="RVA28" s="263"/>
      <c r="RVB28" s="263"/>
      <c r="RVC28" s="263"/>
      <c r="RVD28" s="263"/>
      <c r="RVE28" s="263"/>
      <c r="RVF28" s="263"/>
      <c r="RVG28" s="263"/>
      <c r="RVH28" s="263"/>
      <c r="RVI28" s="263"/>
      <c r="RVJ28" s="263"/>
      <c r="RVK28" s="263"/>
      <c r="RVL28" s="263"/>
      <c r="RVM28" s="263"/>
      <c r="RVN28" s="263"/>
      <c r="RVO28" s="263"/>
      <c r="RVP28" s="263"/>
      <c r="RVQ28" s="263"/>
      <c r="RVR28" s="263"/>
      <c r="RVS28" s="263"/>
      <c r="RVT28" s="263"/>
      <c r="RVU28" s="263"/>
      <c r="RVV28" s="263"/>
      <c r="RVW28" s="263"/>
      <c r="RVX28" s="263"/>
      <c r="RVY28" s="263"/>
      <c r="RVZ28" s="263"/>
      <c r="RWA28" s="263"/>
      <c r="RWB28" s="263"/>
      <c r="RWC28" s="263"/>
      <c r="RWD28" s="263"/>
      <c r="RWE28" s="263"/>
      <c r="RWF28" s="263"/>
      <c r="RWG28" s="263"/>
      <c r="RWH28" s="263"/>
      <c r="RWI28" s="263"/>
      <c r="RWJ28" s="263"/>
      <c r="RWK28" s="263"/>
      <c r="RWL28" s="263"/>
      <c r="RWM28" s="263"/>
      <c r="RWN28" s="263"/>
      <c r="RWO28" s="263"/>
      <c r="RWP28" s="263"/>
      <c r="RWQ28" s="263"/>
      <c r="RWR28" s="263"/>
      <c r="RWS28" s="263"/>
      <c r="RWT28" s="263"/>
      <c r="RWU28" s="263"/>
      <c r="RWV28" s="263"/>
      <c r="RWW28" s="263"/>
      <c r="RWX28" s="263"/>
      <c r="RWY28" s="263"/>
      <c r="RWZ28" s="263"/>
      <c r="RXA28" s="263"/>
      <c r="RXB28" s="263"/>
      <c r="RXC28" s="263"/>
      <c r="RXD28" s="263"/>
      <c r="RXE28" s="263"/>
      <c r="RXF28" s="263"/>
      <c r="RXG28" s="263"/>
      <c r="RXH28" s="263"/>
      <c r="RXI28" s="263"/>
      <c r="RXJ28" s="263"/>
      <c r="RXK28" s="263"/>
      <c r="RXL28" s="263"/>
      <c r="RXM28" s="263"/>
      <c r="RXN28" s="263"/>
      <c r="RXO28" s="263"/>
      <c r="RXP28" s="263"/>
      <c r="RXQ28" s="263"/>
      <c r="RXR28" s="263"/>
      <c r="RXS28" s="263"/>
      <c r="RXT28" s="263"/>
      <c r="RXU28" s="263"/>
      <c r="RXV28" s="263"/>
      <c r="RXW28" s="263"/>
      <c r="RXX28" s="263"/>
      <c r="RXY28" s="263"/>
      <c r="RXZ28" s="263"/>
      <c r="RYA28" s="263"/>
      <c r="RYB28" s="263"/>
      <c r="RYC28" s="263"/>
      <c r="RYD28" s="263"/>
      <c r="RYE28" s="263"/>
      <c r="RYF28" s="263"/>
      <c r="RYG28" s="263"/>
      <c r="RYH28" s="263"/>
      <c r="RYI28" s="263"/>
      <c r="RYJ28" s="263"/>
      <c r="RYK28" s="263"/>
      <c r="RYL28" s="263"/>
      <c r="RYM28" s="263"/>
      <c r="RYN28" s="263"/>
      <c r="RYO28" s="263"/>
      <c r="RYP28" s="263"/>
      <c r="RYQ28" s="263"/>
      <c r="RYR28" s="263"/>
      <c r="RYS28" s="263"/>
      <c r="RYT28" s="263"/>
      <c r="RYU28" s="263"/>
      <c r="RYV28" s="263"/>
      <c r="RYW28" s="263"/>
      <c r="RYX28" s="263"/>
      <c r="RYY28" s="263"/>
      <c r="RYZ28" s="263"/>
      <c r="RZA28" s="263"/>
      <c r="RZB28" s="263"/>
      <c r="RZC28" s="263"/>
      <c r="RZD28" s="263"/>
      <c r="RZE28" s="263"/>
      <c r="RZF28" s="263"/>
      <c r="RZG28" s="263"/>
      <c r="RZH28" s="263"/>
      <c r="RZI28" s="263"/>
      <c r="RZJ28" s="263"/>
      <c r="RZK28" s="263"/>
      <c r="RZL28" s="263"/>
      <c r="RZM28" s="263"/>
      <c r="RZN28" s="263"/>
      <c r="RZO28" s="263"/>
      <c r="RZP28" s="263"/>
      <c r="RZQ28" s="263"/>
      <c r="RZR28" s="263"/>
      <c r="RZS28" s="263"/>
      <c r="RZT28" s="263"/>
      <c r="RZU28" s="263"/>
      <c r="RZV28" s="263"/>
      <c r="RZW28" s="263"/>
      <c r="RZX28" s="263"/>
      <c r="RZY28" s="263"/>
      <c r="RZZ28" s="263"/>
      <c r="SAA28" s="263"/>
      <c r="SAB28" s="263"/>
      <c r="SAC28" s="263"/>
      <c r="SAD28" s="263"/>
      <c r="SAE28" s="263"/>
      <c r="SAF28" s="263"/>
      <c r="SAG28" s="263"/>
      <c r="SAH28" s="263"/>
      <c r="SAI28" s="263"/>
      <c r="SAJ28" s="263"/>
      <c r="SAK28" s="263"/>
      <c r="SAL28" s="263"/>
      <c r="SAM28" s="263"/>
      <c r="SAN28" s="263"/>
      <c r="SAO28" s="263"/>
      <c r="SAP28" s="263"/>
      <c r="SAQ28" s="263"/>
      <c r="SAR28" s="263"/>
      <c r="SAS28" s="263"/>
      <c r="SAT28" s="263"/>
      <c r="SAU28" s="263"/>
      <c r="SAV28" s="263"/>
      <c r="SAW28" s="263"/>
      <c r="SAX28" s="263"/>
      <c r="SAY28" s="263"/>
      <c r="SAZ28" s="263"/>
      <c r="SBA28" s="263"/>
      <c r="SBB28" s="263"/>
      <c r="SBC28" s="263"/>
      <c r="SBD28" s="263"/>
      <c r="SBE28" s="263"/>
      <c r="SBF28" s="263"/>
      <c r="SBG28" s="263"/>
      <c r="SBH28" s="263"/>
      <c r="SBI28" s="263"/>
      <c r="SBJ28" s="263"/>
      <c r="SBK28" s="263"/>
      <c r="SBL28" s="263"/>
      <c r="SBM28" s="263"/>
      <c r="SBN28" s="263"/>
      <c r="SBO28" s="263"/>
      <c r="SBP28" s="263"/>
      <c r="SBQ28" s="263"/>
      <c r="SBR28" s="263"/>
      <c r="SBS28" s="263"/>
      <c r="SBT28" s="263"/>
      <c r="SBU28" s="263"/>
      <c r="SBV28" s="263"/>
      <c r="SBW28" s="263"/>
      <c r="SBX28" s="263"/>
      <c r="SBY28" s="263"/>
      <c r="SBZ28" s="263"/>
      <c r="SCA28" s="263"/>
      <c r="SCB28" s="263"/>
      <c r="SCC28" s="263"/>
      <c r="SCD28" s="263"/>
      <c r="SCE28" s="263"/>
      <c r="SCF28" s="263"/>
      <c r="SCG28" s="263"/>
      <c r="SCH28" s="263"/>
      <c r="SCI28" s="263"/>
      <c r="SCJ28" s="263"/>
      <c r="SCK28" s="263"/>
      <c r="SCL28" s="263"/>
      <c r="SCM28" s="263"/>
      <c r="SCN28" s="263"/>
      <c r="SCO28" s="263"/>
      <c r="SCP28" s="263"/>
      <c r="SCQ28" s="263"/>
      <c r="SCR28" s="263"/>
      <c r="SCS28" s="263"/>
      <c r="SCT28" s="263"/>
      <c r="SCU28" s="263"/>
      <c r="SCV28" s="263"/>
      <c r="SCW28" s="263"/>
      <c r="SCX28" s="263"/>
      <c r="SCY28" s="263"/>
      <c r="SCZ28" s="263"/>
      <c r="SDA28" s="263"/>
      <c r="SDB28" s="263"/>
      <c r="SDC28" s="263"/>
      <c r="SDD28" s="263"/>
      <c r="SDE28" s="263"/>
      <c r="SDF28" s="263"/>
      <c r="SDG28" s="263"/>
      <c r="SDH28" s="263"/>
      <c r="SDI28" s="263"/>
      <c r="SDJ28" s="263"/>
      <c r="SDK28" s="263"/>
      <c r="SDL28" s="263"/>
      <c r="SDM28" s="263"/>
      <c r="SDN28" s="263"/>
      <c r="SDO28" s="263"/>
      <c r="SDP28" s="263"/>
      <c r="SDQ28" s="263"/>
      <c r="SDR28" s="263"/>
      <c r="SDS28" s="263"/>
      <c r="SDT28" s="263"/>
      <c r="SDU28" s="263"/>
      <c r="SDV28" s="263"/>
      <c r="SDW28" s="263"/>
      <c r="SDX28" s="263"/>
      <c r="SDY28" s="263"/>
      <c r="SDZ28" s="263"/>
      <c r="SEA28" s="263"/>
      <c r="SEB28" s="263"/>
      <c r="SEC28" s="263"/>
      <c r="SED28" s="263"/>
      <c r="SEE28" s="263"/>
      <c r="SEF28" s="263"/>
      <c r="SEG28" s="263"/>
      <c r="SEH28" s="263"/>
      <c r="SEI28" s="263"/>
      <c r="SEJ28" s="263"/>
      <c r="SEK28" s="263"/>
      <c r="SEL28" s="263"/>
      <c r="SEM28" s="263"/>
      <c r="SEN28" s="263"/>
      <c r="SEO28" s="263"/>
      <c r="SEP28" s="263"/>
      <c r="SEQ28" s="263"/>
      <c r="SER28" s="263"/>
      <c r="SES28" s="263"/>
      <c r="SET28" s="263"/>
      <c r="SEU28" s="263"/>
      <c r="SEV28" s="263"/>
      <c r="SEW28" s="263"/>
      <c r="SEX28" s="263"/>
      <c r="SEY28" s="263"/>
      <c r="SEZ28" s="263"/>
      <c r="SFA28" s="263"/>
      <c r="SFB28" s="263"/>
      <c r="SFC28" s="263"/>
      <c r="SFD28" s="263"/>
      <c r="SFE28" s="263"/>
      <c r="SFF28" s="263"/>
      <c r="SFG28" s="263"/>
      <c r="SFH28" s="263"/>
      <c r="SFI28" s="263"/>
      <c r="SFJ28" s="263"/>
      <c r="SFK28" s="263"/>
      <c r="SFL28" s="263"/>
      <c r="SFM28" s="263"/>
      <c r="SFN28" s="263"/>
      <c r="SFO28" s="263"/>
      <c r="SFP28" s="263"/>
      <c r="SFQ28" s="263"/>
      <c r="SFR28" s="263"/>
      <c r="SFS28" s="263"/>
      <c r="SFT28" s="263"/>
      <c r="SFU28" s="263"/>
      <c r="SFV28" s="263"/>
      <c r="SFW28" s="263"/>
      <c r="SFX28" s="263"/>
      <c r="SFY28" s="263"/>
      <c r="SFZ28" s="263"/>
      <c r="SGA28" s="263"/>
      <c r="SGB28" s="263"/>
      <c r="SGC28" s="263"/>
      <c r="SGD28" s="263"/>
      <c r="SGE28" s="263"/>
      <c r="SGF28" s="263"/>
      <c r="SGG28" s="263"/>
      <c r="SGH28" s="263"/>
      <c r="SGI28" s="263"/>
      <c r="SGJ28" s="263"/>
      <c r="SGK28" s="263"/>
      <c r="SGL28" s="263"/>
      <c r="SGM28" s="263"/>
      <c r="SGN28" s="263"/>
      <c r="SGO28" s="263"/>
      <c r="SGP28" s="263"/>
      <c r="SGQ28" s="263"/>
      <c r="SGR28" s="263"/>
      <c r="SGS28" s="263"/>
      <c r="SGT28" s="263"/>
      <c r="SGU28" s="263"/>
      <c r="SGV28" s="263"/>
      <c r="SGW28" s="263"/>
      <c r="SGX28" s="263"/>
      <c r="SGY28" s="263"/>
      <c r="SGZ28" s="263"/>
      <c r="SHA28" s="263"/>
      <c r="SHB28" s="263"/>
      <c r="SHC28" s="263"/>
      <c r="SHD28" s="263"/>
      <c r="SHE28" s="263"/>
      <c r="SHF28" s="263"/>
      <c r="SHG28" s="263"/>
      <c r="SHH28" s="263"/>
      <c r="SHI28" s="263"/>
      <c r="SHJ28" s="263"/>
      <c r="SHK28" s="263"/>
      <c r="SHL28" s="263"/>
      <c r="SHM28" s="263"/>
      <c r="SHN28" s="263"/>
      <c r="SHO28" s="263"/>
      <c r="SHP28" s="263"/>
      <c r="SHQ28" s="263"/>
      <c r="SHR28" s="263"/>
      <c r="SHS28" s="263"/>
      <c r="SHT28" s="263"/>
      <c r="SHU28" s="263"/>
      <c r="SHV28" s="263"/>
      <c r="SHW28" s="263"/>
      <c r="SHX28" s="263"/>
      <c r="SHY28" s="263"/>
      <c r="SHZ28" s="263"/>
      <c r="SIA28" s="263"/>
      <c r="SIB28" s="263"/>
      <c r="SIC28" s="263"/>
      <c r="SID28" s="263"/>
      <c r="SIE28" s="263"/>
      <c r="SIF28" s="263"/>
      <c r="SIG28" s="263"/>
      <c r="SIH28" s="263"/>
      <c r="SII28" s="263"/>
      <c r="SIJ28" s="263"/>
      <c r="SIK28" s="263"/>
      <c r="SIL28" s="263"/>
      <c r="SIM28" s="263"/>
      <c r="SIN28" s="263"/>
      <c r="SIO28" s="263"/>
      <c r="SIP28" s="263"/>
      <c r="SIQ28" s="263"/>
      <c r="SIR28" s="263"/>
      <c r="SIS28" s="263"/>
      <c r="SIT28" s="263"/>
      <c r="SIU28" s="263"/>
      <c r="SIV28" s="263"/>
      <c r="SIW28" s="263"/>
      <c r="SIX28" s="263"/>
      <c r="SIY28" s="263"/>
      <c r="SIZ28" s="263"/>
      <c r="SJA28" s="263"/>
      <c r="SJB28" s="263"/>
      <c r="SJC28" s="263"/>
      <c r="SJD28" s="263"/>
      <c r="SJE28" s="263"/>
      <c r="SJF28" s="263"/>
      <c r="SJG28" s="263"/>
      <c r="SJH28" s="263"/>
      <c r="SJI28" s="263"/>
      <c r="SJJ28" s="263"/>
      <c r="SJK28" s="263"/>
      <c r="SJL28" s="263"/>
      <c r="SJM28" s="263"/>
      <c r="SJN28" s="263"/>
      <c r="SJO28" s="263"/>
      <c r="SJP28" s="263"/>
      <c r="SJQ28" s="263"/>
      <c r="SJR28" s="263"/>
      <c r="SJS28" s="263"/>
      <c r="SJT28" s="263"/>
      <c r="SJU28" s="263"/>
      <c r="SJV28" s="263"/>
      <c r="SJW28" s="263"/>
      <c r="SJX28" s="263"/>
      <c r="SJY28" s="263"/>
      <c r="SJZ28" s="263"/>
      <c r="SKA28" s="263"/>
      <c r="SKB28" s="263"/>
      <c r="SKC28" s="263"/>
      <c r="SKD28" s="263"/>
      <c r="SKE28" s="263"/>
      <c r="SKF28" s="263"/>
      <c r="SKG28" s="263"/>
      <c r="SKH28" s="263"/>
      <c r="SKI28" s="263"/>
      <c r="SKJ28" s="263"/>
      <c r="SKK28" s="263"/>
      <c r="SKL28" s="263"/>
      <c r="SKM28" s="263"/>
      <c r="SKN28" s="263"/>
      <c r="SKO28" s="263"/>
      <c r="SKP28" s="263"/>
      <c r="SKQ28" s="263"/>
      <c r="SKR28" s="263"/>
      <c r="SKS28" s="263"/>
      <c r="SKT28" s="263"/>
      <c r="SKU28" s="263"/>
      <c r="SKV28" s="263"/>
      <c r="SKW28" s="263"/>
      <c r="SKX28" s="263"/>
      <c r="SKY28" s="263"/>
      <c r="SKZ28" s="263"/>
      <c r="SLA28" s="263"/>
      <c r="SLB28" s="263"/>
      <c r="SLC28" s="263"/>
      <c r="SLD28" s="263"/>
      <c r="SLE28" s="263"/>
      <c r="SLF28" s="263"/>
      <c r="SLG28" s="263"/>
      <c r="SLH28" s="263"/>
      <c r="SLI28" s="263"/>
      <c r="SLJ28" s="263"/>
      <c r="SLK28" s="263"/>
      <c r="SLL28" s="263"/>
      <c r="SLM28" s="263"/>
      <c r="SLN28" s="263"/>
      <c r="SLO28" s="263"/>
      <c r="SLP28" s="263"/>
      <c r="SLQ28" s="263"/>
      <c r="SLR28" s="263"/>
      <c r="SLS28" s="263"/>
      <c r="SLT28" s="263"/>
      <c r="SLU28" s="263"/>
      <c r="SLV28" s="263"/>
      <c r="SLW28" s="263"/>
      <c r="SLX28" s="263"/>
      <c r="SLY28" s="263"/>
      <c r="SLZ28" s="263"/>
      <c r="SMA28" s="263"/>
      <c r="SMB28" s="263"/>
      <c r="SMC28" s="263"/>
      <c r="SMD28" s="263"/>
      <c r="SME28" s="263"/>
      <c r="SMF28" s="263"/>
      <c r="SMG28" s="263"/>
      <c r="SMH28" s="263"/>
      <c r="SMI28" s="263"/>
      <c r="SMJ28" s="263"/>
      <c r="SMK28" s="263"/>
      <c r="SML28" s="263"/>
      <c r="SMM28" s="263"/>
      <c r="SMN28" s="263"/>
      <c r="SMO28" s="263"/>
      <c r="SMP28" s="263"/>
      <c r="SMQ28" s="263"/>
      <c r="SMR28" s="263"/>
      <c r="SMS28" s="263"/>
      <c r="SMT28" s="263"/>
      <c r="SMU28" s="263"/>
      <c r="SMV28" s="263"/>
      <c r="SMW28" s="263"/>
      <c r="SMX28" s="263"/>
      <c r="SMY28" s="263"/>
      <c r="SMZ28" s="263"/>
      <c r="SNA28" s="263"/>
      <c r="SNB28" s="263"/>
      <c r="SNC28" s="263"/>
      <c r="SND28" s="263"/>
      <c r="SNE28" s="263"/>
      <c r="SNF28" s="263"/>
      <c r="SNG28" s="263"/>
      <c r="SNH28" s="263"/>
      <c r="SNI28" s="263"/>
      <c r="SNJ28" s="263"/>
      <c r="SNK28" s="263"/>
      <c r="SNL28" s="263"/>
      <c r="SNM28" s="263"/>
      <c r="SNN28" s="263"/>
      <c r="SNO28" s="263"/>
      <c r="SNP28" s="263"/>
      <c r="SNQ28" s="263"/>
      <c r="SNR28" s="263"/>
      <c r="SNS28" s="263"/>
      <c r="SNT28" s="263"/>
      <c r="SNU28" s="263"/>
      <c r="SNV28" s="263"/>
      <c r="SNW28" s="263"/>
      <c r="SNX28" s="263"/>
      <c r="SNY28" s="263"/>
      <c r="SNZ28" s="263"/>
      <c r="SOA28" s="263"/>
      <c r="SOB28" s="263"/>
      <c r="SOC28" s="263"/>
      <c r="SOD28" s="263"/>
      <c r="SOE28" s="263"/>
      <c r="SOF28" s="263"/>
      <c r="SOG28" s="263"/>
      <c r="SOH28" s="263"/>
      <c r="SOI28" s="263"/>
      <c r="SOJ28" s="263"/>
      <c r="SOK28" s="263"/>
      <c r="SOL28" s="263"/>
      <c r="SOM28" s="263"/>
      <c r="SON28" s="263"/>
      <c r="SOO28" s="263"/>
      <c r="SOP28" s="263"/>
      <c r="SOQ28" s="263"/>
      <c r="SOR28" s="263"/>
      <c r="SOS28" s="263"/>
      <c r="SOT28" s="263"/>
      <c r="SOU28" s="263"/>
      <c r="SOV28" s="263"/>
      <c r="SOW28" s="263"/>
      <c r="SOX28" s="263"/>
      <c r="SOY28" s="263"/>
      <c r="SOZ28" s="263"/>
      <c r="SPA28" s="263"/>
      <c r="SPB28" s="263"/>
      <c r="SPC28" s="263"/>
      <c r="SPD28" s="263"/>
      <c r="SPE28" s="263"/>
      <c r="SPF28" s="263"/>
      <c r="SPG28" s="263"/>
      <c r="SPH28" s="263"/>
      <c r="SPI28" s="263"/>
      <c r="SPJ28" s="263"/>
      <c r="SPK28" s="263"/>
      <c r="SPL28" s="263"/>
      <c r="SPM28" s="263"/>
      <c r="SPN28" s="263"/>
      <c r="SPO28" s="263"/>
      <c r="SPP28" s="263"/>
      <c r="SPQ28" s="263"/>
      <c r="SPR28" s="263"/>
      <c r="SPS28" s="263"/>
      <c r="SPT28" s="263"/>
      <c r="SPU28" s="263"/>
      <c r="SPV28" s="263"/>
      <c r="SPW28" s="263"/>
      <c r="SPX28" s="263"/>
      <c r="SPY28" s="263"/>
      <c r="SPZ28" s="263"/>
      <c r="SQA28" s="263"/>
      <c r="SQB28" s="263"/>
      <c r="SQC28" s="263"/>
      <c r="SQD28" s="263"/>
      <c r="SQE28" s="263"/>
      <c r="SQF28" s="263"/>
      <c r="SQG28" s="263"/>
      <c r="SQH28" s="263"/>
      <c r="SQI28" s="263"/>
      <c r="SQJ28" s="263"/>
      <c r="SQK28" s="263"/>
      <c r="SQL28" s="263"/>
      <c r="SQM28" s="263"/>
      <c r="SQN28" s="263"/>
      <c r="SQO28" s="263"/>
      <c r="SQP28" s="263"/>
      <c r="SQQ28" s="263"/>
      <c r="SQR28" s="263"/>
      <c r="SQS28" s="263"/>
      <c r="SQT28" s="263"/>
      <c r="SQU28" s="263"/>
      <c r="SQV28" s="263"/>
      <c r="SQW28" s="263"/>
      <c r="SQX28" s="263"/>
      <c r="SQY28" s="263"/>
      <c r="SQZ28" s="263"/>
      <c r="SRA28" s="263"/>
      <c r="SRB28" s="263"/>
      <c r="SRC28" s="263"/>
      <c r="SRD28" s="263"/>
      <c r="SRE28" s="263"/>
      <c r="SRF28" s="263"/>
      <c r="SRG28" s="263"/>
      <c r="SRH28" s="263"/>
      <c r="SRI28" s="263"/>
      <c r="SRJ28" s="263"/>
      <c r="SRK28" s="263"/>
      <c r="SRL28" s="263"/>
      <c r="SRM28" s="263"/>
      <c r="SRN28" s="263"/>
      <c r="SRO28" s="263"/>
      <c r="SRP28" s="263"/>
      <c r="SRQ28" s="263"/>
      <c r="SRR28" s="263"/>
      <c r="SRS28" s="263"/>
      <c r="SRT28" s="263"/>
      <c r="SRU28" s="263"/>
      <c r="SRV28" s="263"/>
      <c r="SRW28" s="263"/>
      <c r="SRX28" s="263"/>
      <c r="SRY28" s="263"/>
      <c r="SRZ28" s="263"/>
      <c r="SSA28" s="263"/>
      <c r="SSB28" s="263"/>
      <c r="SSC28" s="263"/>
      <c r="SSD28" s="263"/>
      <c r="SSE28" s="263"/>
      <c r="SSF28" s="263"/>
      <c r="SSG28" s="263"/>
      <c r="SSH28" s="263"/>
      <c r="SSI28" s="263"/>
      <c r="SSJ28" s="263"/>
      <c r="SSK28" s="263"/>
      <c r="SSL28" s="263"/>
      <c r="SSM28" s="263"/>
      <c r="SSN28" s="263"/>
      <c r="SSO28" s="263"/>
      <c r="SSP28" s="263"/>
      <c r="SSQ28" s="263"/>
      <c r="SSR28" s="263"/>
      <c r="SSS28" s="263"/>
      <c r="SST28" s="263"/>
      <c r="SSU28" s="263"/>
      <c r="SSV28" s="263"/>
      <c r="SSW28" s="263"/>
      <c r="SSX28" s="263"/>
      <c r="SSY28" s="263"/>
      <c r="SSZ28" s="263"/>
      <c r="STA28" s="263"/>
      <c r="STB28" s="263"/>
      <c r="STC28" s="263"/>
      <c r="STD28" s="263"/>
      <c r="STE28" s="263"/>
      <c r="STF28" s="263"/>
      <c r="STG28" s="263"/>
      <c r="STH28" s="263"/>
      <c r="STI28" s="263"/>
      <c r="STJ28" s="263"/>
      <c r="STK28" s="263"/>
      <c r="STL28" s="263"/>
      <c r="STM28" s="263"/>
      <c r="STN28" s="263"/>
      <c r="STO28" s="263"/>
      <c r="STP28" s="263"/>
      <c r="STQ28" s="263"/>
      <c r="STR28" s="263"/>
      <c r="STS28" s="263"/>
      <c r="STT28" s="263"/>
      <c r="STU28" s="263"/>
      <c r="STV28" s="263"/>
      <c r="STW28" s="263"/>
      <c r="STX28" s="263"/>
      <c r="STY28" s="263"/>
      <c r="STZ28" s="263"/>
      <c r="SUA28" s="263"/>
      <c r="SUB28" s="263"/>
      <c r="SUC28" s="263"/>
      <c r="SUD28" s="263"/>
      <c r="SUE28" s="263"/>
      <c r="SUF28" s="263"/>
      <c r="SUG28" s="263"/>
      <c r="SUH28" s="263"/>
      <c r="SUI28" s="263"/>
      <c r="SUJ28" s="263"/>
      <c r="SUK28" s="263"/>
      <c r="SUL28" s="263"/>
      <c r="SUM28" s="263"/>
      <c r="SUN28" s="263"/>
      <c r="SUO28" s="263"/>
      <c r="SUP28" s="263"/>
      <c r="SUQ28" s="263"/>
      <c r="SUR28" s="263"/>
      <c r="SUS28" s="263"/>
      <c r="SUT28" s="263"/>
      <c r="SUU28" s="263"/>
      <c r="SUV28" s="263"/>
      <c r="SUW28" s="263"/>
      <c r="SUX28" s="263"/>
      <c r="SUY28" s="263"/>
      <c r="SUZ28" s="263"/>
      <c r="SVA28" s="263"/>
      <c r="SVB28" s="263"/>
      <c r="SVC28" s="263"/>
      <c r="SVD28" s="263"/>
      <c r="SVE28" s="263"/>
      <c r="SVF28" s="263"/>
      <c r="SVG28" s="263"/>
      <c r="SVH28" s="263"/>
      <c r="SVI28" s="263"/>
      <c r="SVJ28" s="263"/>
      <c r="SVK28" s="263"/>
      <c r="SVL28" s="263"/>
      <c r="SVM28" s="263"/>
      <c r="SVN28" s="263"/>
      <c r="SVO28" s="263"/>
      <c r="SVP28" s="263"/>
      <c r="SVQ28" s="263"/>
      <c r="SVR28" s="263"/>
      <c r="SVS28" s="263"/>
      <c r="SVT28" s="263"/>
      <c r="SVU28" s="263"/>
      <c r="SVV28" s="263"/>
      <c r="SVW28" s="263"/>
      <c r="SVX28" s="263"/>
      <c r="SVY28" s="263"/>
      <c r="SVZ28" s="263"/>
      <c r="SWA28" s="263"/>
      <c r="SWB28" s="263"/>
      <c r="SWC28" s="263"/>
      <c r="SWD28" s="263"/>
      <c r="SWE28" s="263"/>
      <c r="SWF28" s="263"/>
      <c r="SWG28" s="263"/>
      <c r="SWH28" s="263"/>
      <c r="SWI28" s="263"/>
      <c r="SWJ28" s="263"/>
      <c r="SWK28" s="263"/>
      <c r="SWL28" s="263"/>
      <c r="SWM28" s="263"/>
      <c r="SWN28" s="263"/>
      <c r="SWO28" s="263"/>
      <c r="SWP28" s="263"/>
      <c r="SWQ28" s="263"/>
      <c r="SWR28" s="263"/>
      <c r="SWS28" s="263"/>
      <c r="SWT28" s="263"/>
      <c r="SWU28" s="263"/>
      <c r="SWV28" s="263"/>
      <c r="SWW28" s="263"/>
      <c r="SWX28" s="263"/>
      <c r="SWY28" s="263"/>
      <c r="SWZ28" s="263"/>
      <c r="SXA28" s="263"/>
      <c r="SXB28" s="263"/>
      <c r="SXC28" s="263"/>
      <c r="SXD28" s="263"/>
      <c r="SXE28" s="263"/>
      <c r="SXF28" s="263"/>
      <c r="SXG28" s="263"/>
      <c r="SXH28" s="263"/>
      <c r="SXI28" s="263"/>
      <c r="SXJ28" s="263"/>
      <c r="SXK28" s="263"/>
      <c r="SXL28" s="263"/>
      <c r="SXM28" s="263"/>
      <c r="SXN28" s="263"/>
      <c r="SXO28" s="263"/>
      <c r="SXP28" s="263"/>
      <c r="SXQ28" s="263"/>
      <c r="SXR28" s="263"/>
      <c r="SXS28" s="263"/>
      <c r="SXT28" s="263"/>
      <c r="SXU28" s="263"/>
      <c r="SXV28" s="263"/>
      <c r="SXW28" s="263"/>
      <c r="SXX28" s="263"/>
      <c r="SXY28" s="263"/>
      <c r="SXZ28" s="263"/>
      <c r="SYA28" s="263"/>
      <c r="SYB28" s="263"/>
      <c r="SYC28" s="263"/>
      <c r="SYD28" s="263"/>
      <c r="SYE28" s="263"/>
      <c r="SYF28" s="263"/>
      <c r="SYG28" s="263"/>
      <c r="SYH28" s="263"/>
      <c r="SYI28" s="263"/>
      <c r="SYJ28" s="263"/>
      <c r="SYK28" s="263"/>
      <c r="SYL28" s="263"/>
      <c r="SYM28" s="263"/>
      <c r="SYN28" s="263"/>
      <c r="SYO28" s="263"/>
      <c r="SYP28" s="263"/>
      <c r="SYQ28" s="263"/>
      <c r="SYR28" s="263"/>
      <c r="SYS28" s="263"/>
      <c r="SYT28" s="263"/>
      <c r="SYU28" s="263"/>
      <c r="SYV28" s="263"/>
      <c r="SYW28" s="263"/>
      <c r="SYX28" s="263"/>
      <c r="SYY28" s="263"/>
      <c r="SYZ28" s="263"/>
      <c r="SZA28" s="263"/>
      <c r="SZB28" s="263"/>
      <c r="SZC28" s="263"/>
      <c r="SZD28" s="263"/>
      <c r="SZE28" s="263"/>
      <c r="SZF28" s="263"/>
      <c r="SZG28" s="263"/>
      <c r="SZH28" s="263"/>
      <c r="SZI28" s="263"/>
      <c r="SZJ28" s="263"/>
      <c r="SZK28" s="263"/>
      <c r="SZL28" s="263"/>
      <c r="SZM28" s="263"/>
      <c r="SZN28" s="263"/>
      <c r="SZO28" s="263"/>
      <c r="SZP28" s="263"/>
      <c r="SZQ28" s="263"/>
      <c r="SZR28" s="263"/>
      <c r="SZS28" s="263"/>
      <c r="SZT28" s="263"/>
      <c r="SZU28" s="263"/>
      <c r="SZV28" s="263"/>
      <c r="SZW28" s="263"/>
      <c r="SZX28" s="263"/>
      <c r="SZY28" s="263"/>
      <c r="SZZ28" s="263"/>
      <c r="TAA28" s="263"/>
      <c r="TAB28" s="263"/>
      <c r="TAC28" s="263"/>
      <c r="TAD28" s="263"/>
      <c r="TAE28" s="263"/>
      <c r="TAF28" s="263"/>
      <c r="TAG28" s="263"/>
      <c r="TAH28" s="263"/>
      <c r="TAI28" s="263"/>
      <c r="TAJ28" s="263"/>
      <c r="TAK28" s="263"/>
      <c r="TAL28" s="263"/>
      <c r="TAM28" s="263"/>
      <c r="TAN28" s="263"/>
      <c r="TAO28" s="263"/>
      <c r="TAP28" s="263"/>
      <c r="TAQ28" s="263"/>
      <c r="TAR28" s="263"/>
      <c r="TAS28" s="263"/>
      <c r="TAT28" s="263"/>
      <c r="TAU28" s="263"/>
      <c r="TAV28" s="263"/>
      <c r="TAW28" s="263"/>
      <c r="TAX28" s="263"/>
      <c r="TAY28" s="263"/>
      <c r="TAZ28" s="263"/>
      <c r="TBA28" s="263"/>
      <c r="TBB28" s="263"/>
      <c r="TBC28" s="263"/>
      <c r="TBD28" s="263"/>
      <c r="TBE28" s="263"/>
      <c r="TBF28" s="263"/>
      <c r="TBG28" s="263"/>
      <c r="TBH28" s="263"/>
      <c r="TBI28" s="263"/>
      <c r="TBJ28" s="263"/>
      <c r="TBK28" s="263"/>
      <c r="TBL28" s="263"/>
      <c r="TBM28" s="263"/>
      <c r="TBN28" s="263"/>
      <c r="TBO28" s="263"/>
      <c r="TBP28" s="263"/>
      <c r="TBQ28" s="263"/>
      <c r="TBR28" s="263"/>
      <c r="TBS28" s="263"/>
      <c r="TBT28" s="263"/>
      <c r="TBU28" s="263"/>
      <c r="TBV28" s="263"/>
      <c r="TBW28" s="263"/>
      <c r="TBX28" s="263"/>
      <c r="TBY28" s="263"/>
      <c r="TBZ28" s="263"/>
      <c r="TCA28" s="263"/>
      <c r="TCB28" s="263"/>
      <c r="TCC28" s="263"/>
      <c r="TCD28" s="263"/>
      <c r="TCE28" s="263"/>
      <c r="TCF28" s="263"/>
      <c r="TCG28" s="263"/>
      <c r="TCH28" s="263"/>
      <c r="TCI28" s="263"/>
      <c r="TCJ28" s="263"/>
      <c r="TCK28" s="263"/>
      <c r="TCL28" s="263"/>
      <c r="TCM28" s="263"/>
      <c r="TCN28" s="263"/>
      <c r="TCO28" s="263"/>
      <c r="TCP28" s="263"/>
      <c r="TCQ28" s="263"/>
      <c r="TCR28" s="263"/>
      <c r="TCS28" s="263"/>
      <c r="TCT28" s="263"/>
      <c r="TCU28" s="263"/>
      <c r="TCV28" s="263"/>
      <c r="TCW28" s="263"/>
      <c r="TCX28" s="263"/>
      <c r="TCY28" s="263"/>
      <c r="TCZ28" s="263"/>
      <c r="TDA28" s="263"/>
      <c r="TDB28" s="263"/>
      <c r="TDC28" s="263"/>
      <c r="TDD28" s="263"/>
      <c r="TDE28" s="263"/>
      <c r="TDF28" s="263"/>
      <c r="TDG28" s="263"/>
      <c r="TDH28" s="263"/>
      <c r="TDI28" s="263"/>
      <c r="TDJ28" s="263"/>
      <c r="TDK28" s="263"/>
      <c r="TDL28" s="263"/>
      <c r="TDM28" s="263"/>
      <c r="TDN28" s="263"/>
      <c r="TDO28" s="263"/>
      <c r="TDP28" s="263"/>
      <c r="TDQ28" s="263"/>
      <c r="TDR28" s="263"/>
      <c r="TDS28" s="263"/>
      <c r="TDT28" s="263"/>
      <c r="TDU28" s="263"/>
      <c r="TDV28" s="263"/>
      <c r="TDW28" s="263"/>
      <c r="TDX28" s="263"/>
      <c r="TDY28" s="263"/>
      <c r="TDZ28" s="263"/>
      <c r="TEA28" s="263"/>
      <c r="TEB28" s="263"/>
      <c r="TEC28" s="263"/>
      <c r="TED28" s="263"/>
      <c r="TEE28" s="263"/>
      <c r="TEF28" s="263"/>
      <c r="TEG28" s="263"/>
      <c r="TEH28" s="263"/>
      <c r="TEI28" s="263"/>
      <c r="TEJ28" s="263"/>
      <c r="TEK28" s="263"/>
      <c r="TEL28" s="263"/>
      <c r="TEM28" s="263"/>
      <c r="TEN28" s="263"/>
      <c r="TEO28" s="263"/>
      <c r="TEP28" s="263"/>
      <c r="TEQ28" s="263"/>
      <c r="TER28" s="263"/>
      <c r="TES28" s="263"/>
      <c r="TET28" s="263"/>
      <c r="TEU28" s="263"/>
      <c r="TEV28" s="263"/>
      <c r="TEW28" s="263"/>
      <c r="TEX28" s="263"/>
      <c r="TEY28" s="263"/>
      <c r="TEZ28" s="263"/>
      <c r="TFA28" s="263"/>
      <c r="TFB28" s="263"/>
      <c r="TFC28" s="263"/>
      <c r="TFD28" s="263"/>
      <c r="TFE28" s="263"/>
      <c r="TFF28" s="263"/>
      <c r="TFG28" s="263"/>
      <c r="TFH28" s="263"/>
      <c r="TFI28" s="263"/>
      <c r="TFJ28" s="263"/>
      <c r="TFK28" s="263"/>
      <c r="TFL28" s="263"/>
      <c r="TFM28" s="263"/>
      <c r="TFN28" s="263"/>
      <c r="TFO28" s="263"/>
      <c r="TFP28" s="263"/>
      <c r="TFQ28" s="263"/>
      <c r="TFR28" s="263"/>
      <c r="TFS28" s="263"/>
      <c r="TFT28" s="263"/>
      <c r="TFU28" s="263"/>
      <c r="TFV28" s="263"/>
      <c r="TFW28" s="263"/>
      <c r="TFX28" s="263"/>
      <c r="TFY28" s="263"/>
      <c r="TFZ28" s="263"/>
      <c r="TGA28" s="263"/>
      <c r="TGB28" s="263"/>
      <c r="TGC28" s="263"/>
      <c r="TGD28" s="263"/>
      <c r="TGE28" s="263"/>
      <c r="TGF28" s="263"/>
      <c r="TGG28" s="263"/>
      <c r="TGH28" s="263"/>
      <c r="TGI28" s="263"/>
      <c r="TGJ28" s="263"/>
      <c r="TGK28" s="263"/>
      <c r="TGL28" s="263"/>
      <c r="TGM28" s="263"/>
      <c r="TGN28" s="263"/>
      <c r="TGO28" s="263"/>
      <c r="TGP28" s="263"/>
      <c r="TGQ28" s="263"/>
      <c r="TGR28" s="263"/>
      <c r="TGS28" s="263"/>
      <c r="TGT28" s="263"/>
      <c r="TGU28" s="263"/>
      <c r="TGV28" s="263"/>
      <c r="TGW28" s="263"/>
      <c r="TGX28" s="263"/>
      <c r="TGY28" s="263"/>
      <c r="TGZ28" s="263"/>
      <c r="THA28" s="263"/>
      <c r="THB28" s="263"/>
      <c r="THC28" s="263"/>
      <c r="THD28" s="263"/>
      <c r="THE28" s="263"/>
      <c r="THF28" s="263"/>
      <c r="THG28" s="263"/>
      <c r="THH28" s="263"/>
      <c r="THI28" s="263"/>
      <c r="THJ28" s="263"/>
      <c r="THK28" s="263"/>
      <c r="THL28" s="263"/>
      <c r="THM28" s="263"/>
      <c r="THN28" s="263"/>
      <c r="THO28" s="263"/>
      <c r="THP28" s="263"/>
      <c r="THQ28" s="263"/>
      <c r="THR28" s="263"/>
      <c r="THS28" s="263"/>
      <c r="THT28" s="263"/>
      <c r="THU28" s="263"/>
      <c r="THV28" s="263"/>
      <c r="THW28" s="263"/>
      <c r="THX28" s="263"/>
      <c r="THY28" s="263"/>
      <c r="THZ28" s="263"/>
      <c r="TIA28" s="263"/>
      <c r="TIB28" s="263"/>
      <c r="TIC28" s="263"/>
      <c r="TID28" s="263"/>
      <c r="TIE28" s="263"/>
      <c r="TIF28" s="263"/>
      <c r="TIG28" s="263"/>
      <c r="TIH28" s="263"/>
      <c r="TII28" s="263"/>
      <c r="TIJ28" s="263"/>
      <c r="TIK28" s="263"/>
      <c r="TIL28" s="263"/>
      <c r="TIM28" s="263"/>
      <c r="TIN28" s="263"/>
      <c r="TIO28" s="263"/>
      <c r="TIP28" s="263"/>
      <c r="TIQ28" s="263"/>
      <c r="TIR28" s="263"/>
      <c r="TIS28" s="263"/>
      <c r="TIT28" s="263"/>
      <c r="TIU28" s="263"/>
      <c r="TIV28" s="263"/>
      <c r="TIW28" s="263"/>
      <c r="TIX28" s="263"/>
      <c r="TIY28" s="263"/>
      <c r="TIZ28" s="263"/>
      <c r="TJA28" s="263"/>
      <c r="TJB28" s="263"/>
      <c r="TJC28" s="263"/>
      <c r="TJD28" s="263"/>
      <c r="TJE28" s="263"/>
      <c r="TJF28" s="263"/>
      <c r="TJG28" s="263"/>
      <c r="TJH28" s="263"/>
      <c r="TJI28" s="263"/>
      <c r="TJJ28" s="263"/>
      <c r="TJK28" s="263"/>
      <c r="TJL28" s="263"/>
      <c r="TJM28" s="263"/>
      <c r="TJN28" s="263"/>
      <c r="TJO28" s="263"/>
      <c r="TJP28" s="263"/>
      <c r="TJQ28" s="263"/>
      <c r="TJR28" s="263"/>
      <c r="TJS28" s="263"/>
      <c r="TJT28" s="263"/>
      <c r="TJU28" s="263"/>
      <c r="TJV28" s="263"/>
      <c r="TJW28" s="263"/>
      <c r="TJX28" s="263"/>
      <c r="TJY28" s="263"/>
      <c r="TJZ28" s="263"/>
      <c r="TKA28" s="263"/>
      <c r="TKB28" s="263"/>
      <c r="TKC28" s="263"/>
      <c r="TKD28" s="263"/>
      <c r="TKE28" s="263"/>
      <c r="TKF28" s="263"/>
      <c r="TKG28" s="263"/>
      <c r="TKH28" s="263"/>
      <c r="TKI28" s="263"/>
      <c r="TKJ28" s="263"/>
      <c r="TKK28" s="263"/>
      <c r="TKL28" s="263"/>
      <c r="TKM28" s="263"/>
      <c r="TKN28" s="263"/>
      <c r="TKO28" s="263"/>
      <c r="TKP28" s="263"/>
      <c r="TKQ28" s="263"/>
      <c r="TKR28" s="263"/>
      <c r="TKS28" s="263"/>
      <c r="TKT28" s="263"/>
      <c r="TKU28" s="263"/>
      <c r="TKV28" s="263"/>
      <c r="TKW28" s="263"/>
      <c r="TKX28" s="263"/>
      <c r="TKY28" s="263"/>
      <c r="TKZ28" s="263"/>
      <c r="TLA28" s="263"/>
      <c r="TLB28" s="263"/>
      <c r="TLC28" s="263"/>
      <c r="TLD28" s="263"/>
      <c r="TLE28" s="263"/>
      <c r="TLF28" s="263"/>
      <c r="TLG28" s="263"/>
      <c r="TLH28" s="263"/>
      <c r="TLI28" s="263"/>
      <c r="TLJ28" s="263"/>
      <c r="TLK28" s="263"/>
      <c r="TLL28" s="263"/>
      <c r="TLM28" s="263"/>
      <c r="TLN28" s="263"/>
      <c r="TLO28" s="263"/>
      <c r="TLP28" s="263"/>
      <c r="TLQ28" s="263"/>
      <c r="TLR28" s="263"/>
      <c r="TLS28" s="263"/>
      <c r="TLT28" s="263"/>
      <c r="TLU28" s="263"/>
      <c r="TLV28" s="263"/>
      <c r="TLW28" s="263"/>
      <c r="TLX28" s="263"/>
      <c r="TLY28" s="263"/>
      <c r="TLZ28" s="263"/>
      <c r="TMA28" s="263"/>
      <c r="TMB28" s="263"/>
      <c r="TMC28" s="263"/>
      <c r="TMD28" s="263"/>
      <c r="TME28" s="263"/>
      <c r="TMF28" s="263"/>
      <c r="TMG28" s="263"/>
      <c r="TMH28" s="263"/>
      <c r="TMI28" s="263"/>
      <c r="TMJ28" s="263"/>
      <c r="TMK28" s="263"/>
      <c r="TML28" s="263"/>
      <c r="TMM28" s="263"/>
      <c r="TMN28" s="263"/>
      <c r="TMO28" s="263"/>
      <c r="TMP28" s="263"/>
      <c r="TMQ28" s="263"/>
      <c r="TMR28" s="263"/>
      <c r="TMS28" s="263"/>
      <c r="TMT28" s="263"/>
      <c r="TMU28" s="263"/>
      <c r="TMV28" s="263"/>
      <c r="TMW28" s="263"/>
      <c r="TMX28" s="263"/>
      <c r="TMY28" s="263"/>
      <c r="TMZ28" s="263"/>
      <c r="TNA28" s="263"/>
      <c r="TNB28" s="263"/>
      <c r="TNC28" s="263"/>
      <c r="TND28" s="263"/>
      <c r="TNE28" s="263"/>
      <c r="TNF28" s="263"/>
      <c r="TNG28" s="263"/>
      <c r="TNH28" s="263"/>
      <c r="TNI28" s="263"/>
      <c r="TNJ28" s="263"/>
      <c r="TNK28" s="263"/>
      <c r="TNL28" s="263"/>
      <c r="TNM28" s="263"/>
      <c r="TNN28" s="263"/>
      <c r="TNO28" s="263"/>
      <c r="TNP28" s="263"/>
      <c r="TNQ28" s="263"/>
      <c r="TNR28" s="263"/>
      <c r="TNS28" s="263"/>
      <c r="TNT28" s="263"/>
      <c r="TNU28" s="263"/>
      <c r="TNV28" s="263"/>
      <c r="TNW28" s="263"/>
      <c r="TNX28" s="263"/>
      <c r="TNY28" s="263"/>
      <c r="TNZ28" s="263"/>
      <c r="TOA28" s="263"/>
      <c r="TOB28" s="263"/>
      <c r="TOC28" s="263"/>
      <c r="TOD28" s="263"/>
      <c r="TOE28" s="263"/>
      <c r="TOF28" s="263"/>
      <c r="TOG28" s="263"/>
      <c r="TOH28" s="263"/>
      <c r="TOI28" s="263"/>
      <c r="TOJ28" s="263"/>
      <c r="TOK28" s="263"/>
      <c r="TOL28" s="263"/>
      <c r="TOM28" s="263"/>
      <c r="TON28" s="263"/>
      <c r="TOO28" s="263"/>
      <c r="TOP28" s="263"/>
      <c r="TOQ28" s="263"/>
      <c r="TOR28" s="263"/>
      <c r="TOS28" s="263"/>
      <c r="TOT28" s="263"/>
      <c r="TOU28" s="263"/>
      <c r="TOV28" s="263"/>
      <c r="TOW28" s="263"/>
      <c r="TOX28" s="263"/>
      <c r="TOY28" s="263"/>
      <c r="TOZ28" s="263"/>
      <c r="TPA28" s="263"/>
      <c r="TPB28" s="263"/>
      <c r="TPC28" s="263"/>
      <c r="TPD28" s="263"/>
      <c r="TPE28" s="263"/>
      <c r="TPF28" s="263"/>
      <c r="TPG28" s="263"/>
      <c r="TPH28" s="263"/>
      <c r="TPI28" s="263"/>
      <c r="TPJ28" s="263"/>
      <c r="TPK28" s="263"/>
      <c r="TPL28" s="263"/>
      <c r="TPM28" s="263"/>
      <c r="TPN28" s="263"/>
      <c r="TPO28" s="263"/>
      <c r="TPP28" s="263"/>
      <c r="TPQ28" s="263"/>
      <c r="TPR28" s="263"/>
      <c r="TPS28" s="263"/>
      <c r="TPT28" s="263"/>
      <c r="TPU28" s="263"/>
      <c r="TPV28" s="263"/>
      <c r="TPW28" s="263"/>
      <c r="TPX28" s="263"/>
      <c r="TPY28" s="263"/>
      <c r="TPZ28" s="263"/>
      <c r="TQA28" s="263"/>
      <c r="TQB28" s="263"/>
      <c r="TQC28" s="263"/>
      <c r="TQD28" s="263"/>
      <c r="TQE28" s="263"/>
      <c r="TQF28" s="263"/>
      <c r="TQG28" s="263"/>
      <c r="TQH28" s="263"/>
      <c r="TQI28" s="263"/>
      <c r="TQJ28" s="263"/>
      <c r="TQK28" s="263"/>
      <c r="TQL28" s="263"/>
      <c r="TQM28" s="263"/>
      <c r="TQN28" s="263"/>
      <c r="TQO28" s="263"/>
      <c r="TQP28" s="263"/>
      <c r="TQQ28" s="263"/>
      <c r="TQR28" s="263"/>
      <c r="TQS28" s="263"/>
      <c r="TQT28" s="263"/>
      <c r="TQU28" s="263"/>
      <c r="TQV28" s="263"/>
      <c r="TQW28" s="263"/>
      <c r="TQX28" s="263"/>
      <c r="TQY28" s="263"/>
      <c r="TQZ28" s="263"/>
      <c r="TRA28" s="263"/>
      <c r="TRB28" s="263"/>
      <c r="TRC28" s="263"/>
      <c r="TRD28" s="263"/>
      <c r="TRE28" s="263"/>
      <c r="TRF28" s="263"/>
      <c r="TRG28" s="263"/>
      <c r="TRH28" s="263"/>
      <c r="TRI28" s="263"/>
      <c r="TRJ28" s="263"/>
      <c r="TRK28" s="263"/>
      <c r="TRL28" s="263"/>
      <c r="TRM28" s="263"/>
      <c r="TRN28" s="263"/>
      <c r="TRO28" s="263"/>
      <c r="TRP28" s="263"/>
      <c r="TRQ28" s="263"/>
      <c r="TRR28" s="263"/>
      <c r="TRS28" s="263"/>
      <c r="TRT28" s="263"/>
      <c r="TRU28" s="263"/>
      <c r="TRV28" s="263"/>
      <c r="TRW28" s="263"/>
      <c r="TRX28" s="263"/>
      <c r="TRY28" s="263"/>
      <c r="TRZ28" s="263"/>
      <c r="TSA28" s="263"/>
      <c r="TSB28" s="263"/>
      <c r="TSC28" s="263"/>
      <c r="TSD28" s="263"/>
      <c r="TSE28" s="263"/>
      <c r="TSF28" s="263"/>
      <c r="TSG28" s="263"/>
      <c r="TSH28" s="263"/>
      <c r="TSI28" s="263"/>
      <c r="TSJ28" s="263"/>
      <c r="TSK28" s="263"/>
      <c r="TSL28" s="263"/>
      <c r="TSM28" s="263"/>
      <c r="TSN28" s="263"/>
      <c r="TSO28" s="263"/>
      <c r="TSP28" s="263"/>
      <c r="TSQ28" s="263"/>
      <c r="TSR28" s="263"/>
      <c r="TSS28" s="263"/>
      <c r="TST28" s="263"/>
      <c r="TSU28" s="263"/>
      <c r="TSV28" s="263"/>
      <c r="TSW28" s="263"/>
      <c r="TSX28" s="263"/>
      <c r="TSY28" s="263"/>
      <c r="TSZ28" s="263"/>
      <c r="TTA28" s="263"/>
      <c r="TTB28" s="263"/>
      <c r="TTC28" s="263"/>
      <c r="TTD28" s="263"/>
      <c r="TTE28" s="263"/>
      <c r="TTF28" s="263"/>
      <c r="TTG28" s="263"/>
      <c r="TTH28" s="263"/>
      <c r="TTI28" s="263"/>
      <c r="TTJ28" s="263"/>
      <c r="TTK28" s="263"/>
      <c r="TTL28" s="263"/>
      <c r="TTM28" s="263"/>
      <c r="TTN28" s="263"/>
      <c r="TTO28" s="263"/>
      <c r="TTP28" s="263"/>
      <c r="TTQ28" s="263"/>
      <c r="TTR28" s="263"/>
      <c r="TTS28" s="263"/>
      <c r="TTT28" s="263"/>
      <c r="TTU28" s="263"/>
      <c r="TTV28" s="263"/>
      <c r="TTW28" s="263"/>
      <c r="TTX28" s="263"/>
      <c r="TTY28" s="263"/>
      <c r="TTZ28" s="263"/>
      <c r="TUA28" s="263"/>
      <c r="TUB28" s="263"/>
      <c r="TUC28" s="263"/>
      <c r="TUD28" s="263"/>
      <c r="TUE28" s="263"/>
      <c r="TUF28" s="263"/>
      <c r="TUG28" s="263"/>
      <c r="TUH28" s="263"/>
      <c r="TUI28" s="263"/>
      <c r="TUJ28" s="263"/>
      <c r="TUK28" s="263"/>
      <c r="TUL28" s="263"/>
      <c r="TUM28" s="263"/>
      <c r="TUN28" s="263"/>
      <c r="TUO28" s="263"/>
      <c r="TUP28" s="263"/>
      <c r="TUQ28" s="263"/>
      <c r="TUR28" s="263"/>
      <c r="TUS28" s="263"/>
      <c r="TUT28" s="263"/>
      <c r="TUU28" s="263"/>
      <c r="TUV28" s="263"/>
      <c r="TUW28" s="263"/>
      <c r="TUX28" s="263"/>
      <c r="TUY28" s="263"/>
      <c r="TUZ28" s="263"/>
      <c r="TVA28" s="263"/>
      <c r="TVB28" s="263"/>
      <c r="TVC28" s="263"/>
      <c r="TVD28" s="263"/>
      <c r="TVE28" s="263"/>
      <c r="TVF28" s="263"/>
      <c r="TVG28" s="263"/>
      <c r="TVH28" s="263"/>
      <c r="TVI28" s="263"/>
      <c r="TVJ28" s="263"/>
      <c r="TVK28" s="263"/>
      <c r="TVL28" s="263"/>
      <c r="TVM28" s="263"/>
      <c r="TVN28" s="263"/>
      <c r="TVO28" s="263"/>
      <c r="TVP28" s="263"/>
      <c r="TVQ28" s="263"/>
      <c r="TVR28" s="263"/>
      <c r="TVS28" s="263"/>
      <c r="TVT28" s="263"/>
      <c r="TVU28" s="263"/>
      <c r="TVV28" s="263"/>
      <c r="TVW28" s="263"/>
      <c r="TVX28" s="263"/>
      <c r="TVY28" s="263"/>
      <c r="TVZ28" s="263"/>
      <c r="TWA28" s="263"/>
      <c r="TWB28" s="263"/>
      <c r="TWC28" s="263"/>
      <c r="TWD28" s="263"/>
      <c r="TWE28" s="263"/>
      <c r="TWF28" s="263"/>
      <c r="TWG28" s="263"/>
      <c r="TWH28" s="263"/>
      <c r="TWI28" s="263"/>
      <c r="TWJ28" s="263"/>
      <c r="TWK28" s="263"/>
      <c r="TWL28" s="263"/>
      <c r="TWM28" s="263"/>
      <c r="TWN28" s="263"/>
      <c r="TWO28" s="263"/>
      <c r="TWP28" s="263"/>
      <c r="TWQ28" s="263"/>
      <c r="TWR28" s="263"/>
      <c r="TWS28" s="263"/>
      <c r="TWT28" s="263"/>
      <c r="TWU28" s="263"/>
      <c r="TWV28" s="263"/>
      <c r="TWW28" s="263"/>
      <c r="TWX28" s="263"/>
      <c r="TWY28" s="263"/>
      <c r="TWZ28" s="263"/>
      <c r="TXA28" s="263"/>
      <c r="TXB28" s="263"/>
      <c r="TXC28" s="263"/>
      <c r="TXD28" s="263"/>
      <c r="TXE28" s="263"/>
      <c r="TXF28" s="263"/>
      <c r="TXG28" s="263"/>
      <c r="TXH28" s="263"/>
      <c r="TXI28" s="263"/>
      <c r="TXJ28" s="263"/>
      <c r="TXK28" s="263"/>
      <c r="TXL28" s="263"/>
      <c r="TXM28" s="263"/>
      <c r="TXN28" s="263"/>
      <c r="TXO28" s="263"/>
      <c r="TXP28" s="263"/>
      <c r="TXQ28" s="263"/>
      <c r="TXR28" s="263"/>
      <c r="TXS28" s="263"/>
      <c r="TXT28" s="263"/>
      <c r="TXU28" s="263"/>
      <c r="TXV28" s="263"/>
      <c r="TXW28" s="263"/>
      <c r="TXX28" s="263"/>
      <c r="TXY28" s="263"/>
      <c r="TXZ28" s="263"/>
      <c r="TYA28" s="263"/>
      <c r="TYB28" s="263"/>
      <c r="TYC28" s="263"/>
      <c r="TYD28" s="263"/>
      <c r="TYE28" s="263"/>
      <c r="TYF28" s="263"/>
      <c r="TYG28" s="263"/>
      <c r="TYH28" s="263"/>
      <c r="TYI28" s="263"/>
      <c r="TYJ28" s="263"/>
      <c r="TYK28" s="263"/>
      <c r="TYL28" s="263"/>
      <c r="TYM28" s="263"/>
      <c r="TYN28" s="263"/>
      <c r="TYO28" s="263"/>
      <c r="TYP28" s="263"/>
      <c r="TYQ28" s="263"/>
      <c r="TYR28" s="263"/>
      <c r="TYS28" s="263"/>
      <c r="TYT28" s="263"/>
      <c r="TYU28" s="263"/>
      <c r="TYV28" s="263"/>
      <c r="TYW28" s="263"/>
      <c r="TYX28" s="263"/>
      <c r="TYY28" s="263"/>
      <c r="TYZ28" s="263"/>
      <c r="TZA28" s="263"/>
      <c r="TZB28" s="263"/>
      <c r="TZC28" s="263"/>
      <c r="TZD28" s="263"/>
      <c r="TZE28" s="263"/>
      <c r="TZF28" s="263"/>
      <c r="TZG28" s="263"/>
      <c r="TZH28" s="263"/>
      <c r="TZI28" s="263"/>
      <c r="TZJ28" s="263"/>
      <c r="TZK28" s="263"/>
      <c r="TZL28" s="263"/>
      <c r="TZM28" s="263"/>
      <c r="TZN28" s="263"/>
      <c r="TZO28" s="263"/>
      <c r="TZP28" s="263"/>
      <c r="TZQ28" s="263"/>
      <c r="TZR28" s="263"/>
      <c r="TZS28" s="263"/>
      <c r="TZT28" s="263"/>
      <c r="TZU28" s="263"/>
      <c r="TZV28" s="263"/>
      <c r="TZW28" s="263"/>
      <c r="TZX28" s="263"/>
      <c r="TZY28" s="263"/>
      <c r="TZZ28" s="263"/>
      <c r="UAA28" s="263"/>
      <c r="UAB28" s="263"/>
      <c r="UAC28" s="263"/>
      <c r="UAD28" s="263"/>
      <c r="UAE28" s="263"/>
      <c r="UAF28" s="263"/>
      <c r="UAG28" s="263"/>
      <c r="UAH28" s="263"/>
      <c r="UAI28" s="263"/>
      <c r="UAJ28" s="263"/>
      <c r="UAK28" s="263"/>
      <c r="UAL28" s="263"/>
      <c r="UAM28" s="263"/>
      <c r="UAN28" s="263"/>
      <c r="UAO28" s="263"/>
      <c r="UAP28" s="263"/>
      <c r="UAQ28" s="263"/>
      <c r="UAR28" s="263"/>
      <c r="UAS28" s="263"/>
      <c r="UAT28" s="263"/>
      <c r="UAU28" s="263"/>
      <c r="UAV28" s="263"/>
      <c r="UAW28" s="263"/>
      <c r="UAX28" s="263"/>
      <c r="UAY28" s="263"/>
      <c r="UAZ28" s="263"/>
      <c r="UBA28" s="263"/>
      <c r="UBB28" s="263"/>
      <c r="UBC28" s="263"/>
      <c r="UBD28" s="263"/>
      <c r="UBE28" s="263"/>
      <c r="UBF28" s="263"/>
      <c r="UBG28" s="263"/>
      <c r="UBH28" s="263"/>
      <c r="UBI28" s="263"/>
      <c r="UBJ28" s="263"/>
      <c r="UBK28" s="263"/>
      <c r="UBL28" s="263"/>
      <c r="UBM28" s="263"/>
      <c r="UBN28" s="263"/>
      <c r="UBO28" s="263"/>
      <c r="UBP28" s="263"/>
      <c r="UBQ28" s="263"/>
      <c r="UBR28" s="263"/>
      <c r="UBS28" s="263"/>
      <c r="UBT28" s="263"/>
      <c r="UBU28" s="263"/>
      <c r="UBV28" s="263"/>
      <c r="UBW28" s="263"/>
      <c r="UBX28" s="263"/>
      <c r="UBY28" s="263"/>
      <c r="UBZ28" s="263"/>
      <c r="UCA28" s="263"/>
      <c r="UCB28" s="263"/>
      <c r="UCC28" s="263"/>
      <c r="UCD28" s="263"/>
      <c r="UCE28" s="263"/>
      <c r="UCF28" s="263"/>
      <c r="UCG28" s="263"/>
      <c r="UCH28" s="263"/>
      <c r="UCI28" s="263"/>
      <c r="UCJ28" s="263"/>
      <c r="UCK28" s="263"/>
      <c r="UCL28" s="263"/>
      <c r="UCM28" s="263"/>
      <c r="UCN28" s="263"/>
      <c r="UCO28" s="263"/>
      <c r="UCP28" s="263"/>
      <c r="UCQ28" s="263"/>
      <c r="UCR28" s="263"/>
      <c r="UCS28" s="263"/>
      <c r="UCT28" s="263"/>
      <c r="UCU28" s="263"/>
      <c r="UCV28" s="263"/>
      <c r="UCW28" s="263"/>
      <c r="UCX28" s="263"/>
      <c r="UCY28" s="263"/>
      <c r="UCZ28" s="263"/>
      <c r="UDA28" s="263"/>
      <c r="UDB28" s="263"/>
      <c r="UDC28" s="263"/>
      <c r="UDD28" s="263"/>
      <c r="UDE28" s="263"/>
      <c r="UDF28" s="263"/>
      <c r="UDG28" s="263"/>
      <c r="UDH28" s="263"/>
      <c r="UDI28" s="263"/>
      <c r="UDJ28" s="263"/>
      <c r="UDK28" s="263"/>
      <c r="UDL28" s="263"/>
      <c r="UDM28" s="263"/>
      <c r="UDN28" s="263"/>
      <c r="UDO28" s="263"/>
      <c r="UDP28" s="263"/>
      <c r="UDQ28" s="263"/>
      <c r="UDR28" s="263"/>
      <c r="UDS28" s="263"/>
      <c r="UDT28" s="263"/>
      <c r="UDU28" s="263"/>
      <c r="UDV28" s="263"/>
      <c r="UDW28" s="263"/>
      <c r="UDX28" s="263"/>
      <c r="UDY28" s="263"/>
      <c r="UDZ28" s="263"/>
      <c r="UEA28" s="263"/>
      <c r="UEB28" s="263"/>
      <c r="UEC28" s="263"/>
      <c r="UED28" s="263"/>
      <c r="UEE28" s="263"/>
      <c r="UEF28" s="263"/>
      <c r="UEG28" s="263"/>
      <c r="UEH28" s="263"/>
      <c r="UEI28" s="263"/>
      <c r="UEJ28" s="263"/>
      <c r="UEK28" s="263"/>
      <c r="UEL28" s="263"/>
      <c r="UEM28" s="263"/>
      <c r="UEN28" s="263"/>
      <c r="UEO28" s="263"/>
      <c r="UEP28" s="263"/>
      <c r="UEQ28" s="263"/>
      <c r="UER28" s="263"/>
      <c r="UES28" s="263"/>
      <c r="UET28" s="263"/>
      <c r="UEU28" s="263"/>
      <c r="UEV28" s="263"/>
      <c r="UEW28" s="263"/>
      <c r="UEX28" s="263"/>
      <c r="UEY28" s="263"/>
      <c r="UEZ28" s="263"/>
      <c r="UFA28" s="263"/>
      <c r="UFB28" s="263"/>
      <c r="UFC28" s="263"/>
      <c r="UFD28" s="263"/>
      <c r="UFE28" s="263"/>
      <c r="UFF28" s="263"/>
      <c r="UFG28" s="263"/>
      <c r="UFH28" s="263"/>
      <c r="UFI28" s="263"/>
      <c r="UFJ28" s="263"/>
      <c r="UFK28" s="263"/>
      <c r="UFL28" s="263"/>
      <c r="UFM28" s="263"/>
      <c r="UFN28" s="263"/>
      <c r="UFO28" s="263"/>
      <c r="UFP28" s="263"/>
      <c r="UFQ28" s="263"/>
      <c r="UFR28" s="263"/>
      <c r="UFS28" s="263"/>
      <c r="UFT28" s="263"/>
      <c r="UFU28" s="263"/>
      <c r="UFV28" s="263"/>
      <c r="UFW28" s="263"/>
      <c r="UFX28" s="263"/>
      <c r="UFY28" s="263"/>
      <c r="UFZ28" s="263"/>
      <c r="UGA28" s="263"/>
      <c r="UGB28" s="263"/>
      <c r="UGC28" s="263"/>
      <c r="UGD28" s="263"/>
      <c r="UGE28" s="263"/>
      <c r="UGF28" s="263"/>
      <c r="UGG28" s="263"/>
      <c r="UGH28" s="263"/>
      <c r="UGI28" s="263"/>
      <c r="UGJ28" s="263"/>
      <c r="UGK28" s="263"/>
      <c r="UGL28" s="263"/>
      <c r="UGM28" s="263"/>
      <c r="UGN28" s="263"/>
      <c r="UGO28" s="263"/>
      <c r="UGP28" s="263"/>
      <c r="UGQ28" s="263"/>
      <c r="UGR28" s="263"/>
      <c r="UGS28" s="263"/>
      <c r="UGT28" s="263"/>
      <c r="UGU28" s="263"/>
      <c r="UGV28" s="263"/>
      <c r="UGW28" s="263"/>
      <c r="UGX28" s="263"/>
      <c r="UGY28" s="263"/>
      <c r="UGZ28" s="263"/>
      <c r="UHA28" s="263"/>
      <c r="UHB28" s="263"/>
      <c r="UHC28" s="263"/>
      <c r="UHD28" s="263"/>
      <c r="UHE28" s="263"/>
      <c r="UHF28" s="263"/>
      <c r="UHG28" s="263"/>
      <c r="UHH28" s="263"/>
      <c r="UHI28" s="263"/>
      <c r="UHJ28" s="263"/>
      <c r="UHK28" s="263"/>
      <c r="UHL28" s="263"/>
      <c r="UHM28" s="263"/>
      <c r="UHN28" s="263"/>
      <c r="UHO28" s="263"/>
      <c r="UHP28" s="263"/>
      <c r="UHQ28" s="263"/>
      <c r="UHR28" s="263"/>
      <c r="UHS28" s="263"/>
      <c r="UHT28" s="263"/>
      <c r="UHU28" s="263"/>
      <c r="UHV28" s="263"/>
      <c r="UHW28" s="263"/>
      <c r="UHX28" s="263"/>
      <c r="UHY28" s="263"/>
      <c r="UHZ28" s="263"/>
      <c r="UIA28" s="263"/>
      <c r="UIB28" s="263"/>
      <c r="UIC28" s="263"/>
      <c r="UID28" s="263"/>
      <c r="UIE28" s="263"/>
      <c r="UIF28" s="263"/>
      <c r="UIG28" s="263"/>
      <c r="UIH28" s="263"/>
      <c r="UII28" s="263"/>
      <c r="UIJ28" s="263"/>
      <c r="UIK28" s="263"/>
      <c r="UIL28" s="263"/>
      <c r="UIM28" s="263"/>
      <c r="UIN28" s="263"/>
      <c r="UIO28" s="263"/>
      <c r="UIP28" s="263"/>
      <c r="UIQ28" s="263"/>
      <c r="UIR28" s="263"/>
      <c r="UIS28" s="263"/>
      <c r="UIT28" s="263"/>
      <c r="UIU28" s="263"/>
      <c r="UIV28" s="263"/>
      <c r="UIW28" s="263"/>
      <c r="UIX28" s="263"/>
      <c r="UIY28" s="263"/>
      <c r="UIZ28" s="263"/>
      <c r="UJA28" s="263"/>
      <c r="UJB28" s="263"/>
      <c r="UJC28" s="263"/>
      <c r="UJD28" s="263"/>
      <c r="UJE28" s="263"/>
      <c r="UJF28" s="263"/>
      <c r="UJG28" s="263"/>
      <c r="UJH28" s="263"/>
      <c r="UJI28" s="263"/>
      <c r="UJJ28" s="263"/>
      <c r="UJK28" s="263"/>
      <c r="UJL28" s="263"/>
      <c r="UJM28" s="263"/>
      <c r="UJN28" s="263"/>
      <c r="UJO28" s="263"/>
      <c r="UJP28" s="263"/>
      <c r="UJQ28" s="263"/>
      <c r="UJR28" s="263"/>
      <c r="UJS28" s="263"/>
      <c r="UJT28" s="263"/>
      <c r="UJU28" s="263"/>
      <c r="UJV28" s="263"/>
      <c r="UJW28" s="263"/>
      <c r="UJX28" s="263"/>
      <c r="UJY28" s="263"/>
      <c r="UJZ28" s="263"/>
      <c r="UKA28" s="263"/>
      <c r="UKB28" s="263"/>
      <c r="UKC28" s="263"/>
      <c r="UKD28" s="263"/>
      <c r="UKE28" s="263"/>
      <c r="UKF28" s="263"/>
      <c r="UKG28" s="263"/>
      <c r="UKH28" s="263"/>
      <c r="UKI28" s="263"/>
      <c r="UKJ28" s="263"/>
      <c r="UKK28" s="263"/>
      <c r="UKL28" s="263"/>
      <c r="UKM28" s="263"/>
      <c r="UKN28" s="263"/>
      <c r="UKO28" s="263"/>
      <c r="UKP28" s="263"/>
      <c r="UKQ28" s="263"/>
      <c r="UKR28" s="263"/>
      <c r="UKS28" s="263"/>
      <c r="UKT28" s="263"/>
      <c r="UKU28" s="263"/>
      <c r="UKV28" s="263"/>
      <c r="UKW28" s="263"/>
      <c r="UKX28" s="263"/>
      <c r="UKY28" s="263"/>
      <c r="UKZ28" s="263"/>
      <c r="ULA28" s="263"/>
      <c r="ULB28" s="263"/>
      <c r="ULC28" s="263"/>
      <c r="ULD28" s="263"/>
      <c r="ULE28" s="263"/>
      <c r="ULF28" s="263"/>
      <c r="ULG28" s="263"/>
      <c r="ULH28" s="263"/>
      <c r="ULI28" s="263"/>
      <c r="ULJ28" s="263"/>
      <c r="ULK28" s="263"/>
      <c r="ULL28" s="263"/>
      <c r="ULM28" s="263"/>
      <c r="ULN28" s="263"/>
      <c r="ULO28" s="263"/>
      <c r="ULP28" s="263"/>
      <c r="ULQ28" s="263"/>
      <c r="ULR28" s="263"/>
      <c r="ULS28" s="263"/>
      <c r="ULT28" s="263"/>
      <c r="ULU28" s="263"/>
      <c r="ULV28" s="263"/>
      <c r="ULW28" s="263"/>
      <c r="ULX28" s="263"/>
      <c r="ULY28" s="263"/>
      <c r="ULZ28" s="263"/>
      <c r="UMA28" s="263"/>
      <c r="UMB28" s="263"/>
      <c r="UMC28" s="263"/>
      <c r="UMD28" s="263"/>
      <c r="UME28" s="263"/>
      <c r="UMF28" s="263"/>
      <c r="UMG28" s="263"/>
      <c r="UMH28" s="263"/>
      <c r="UMI28" s="263"/>
      <c r="UMJ28" s="263"/>
      <c r="UMK28" s="263"/>
      <c r="UML28" s="263"/>
      <c r="UMM28" s="263"/>
      <c r="UMN28" s="263"/>
      <c r="UMO28" s="263"/>
      <c r="UMP28" s="263"/>
      <c r="UMQ28" s="263"/>
      <c r="UMR28" s="263"/>
      <c r="UMS28" s="263"/>
      <c r="UMT28" s="263"/>
      <c r="UMU28" s="263"/>
      <c r="UMV28" s="263"/>
      <c r="UMW28" s="263"/>
      <c r="UMX28" s="263"/>
      <c r="UMY28" s="263"/>
      <c r="UMZ28" s="263"/>
      <c r="UNA28" s="263"/>
      <c r="UNB28" s="263"/>
      <c r="UNC28" s="263"/>
      <c r="UND28" s="263"/>
      <c r="UNE28" s="263"/>
      <c r="UNF28" s="263"/>
      <c r="UNG28" s="263"/>
      <c r="UNH28" s="263"/>
      <c r="UNI28" s="263"/>
      <c r="UNJ28" s="263"/>
      <c r="UNK28" s="263"/>
      <c r="UNL28" s="263"/>
      <c r="UNM28" s="263"/>
      <c r="UNN28" s="263"/>
      <c r="UNO28" s="263"/>
      <c r="UNP28" s="263"/>
      <c r="UNQ28" s="263"/>
      <c r="UNR28" s="263"/>
      <c r="UNS28" s="263"/>
      <c r="UNT28" s="263"/>
      <c r="UNU28" s="263"/>
      <c r="UNV28" s="263"/>
      <c r="UNW28" s="263"/>
      <c r="UNX28" s="263"/>
      <c r="UNY28" s="263"/>
      <c r="UNZ28" s="263"/>
      <c r="UOA28" s="263"/>
      <c r="UOB28" s="263"/>
      <c r="UOC28" s="263"/>
      <c r="UOD28" s="263"/>
      <c r="UOE28" s="263"/>
      <c r="UOF28" s="263"/>
      <c r="UOG28" s="263"/>
      <c r="UOH28" s="263"/>
      <c r="UOI28" s="263"/>
      <c r="UOJ28" s="263"/>
      <c r="UOK28" s="263"/>
      <c r="UOL28" s="263"/>
      <c r="UOM28" s="263"/>
      <c r="UON28" s="263"/>
      <c r="UOO28" s="263"/>
      <c r="UOP28" s="263"/>
      <c r="UOQ28" s="263"/>
      <c r="UOR28" s="263"/>
      <c r="UOS28" s="263"/>
      <c r="UOT28" s="263"/>
      <c r="UOU28" s="263"/>
      <c r="UOV28" s="263"/>
      <c r="UOW28" s="263"/>
      <c r="UOX28" s="263"/>
      <c r="UOY28" s="263"/>
      <c r="UOZ28" s="263"/>
      <c r="UPA28" s="263"/>
      <c r="UPB28" s="263"/>
      <c r="UPC28" s="263"/>
      <c r="UPD28" s="263"/>
      <c r="UPE28" s="263"/>
      <c r="UPF28" s="263"/>
      <c r="UPG28" s="263"/>
      <c r="UPH28" s="263"/>
      <c r="UPI28" s="263"/>
      <c r="UPJ28" s="263"/>
      <c r="UPK28" s="263"/>
      <c r="UPL28" s="263"/>
      <c r="UPM28" s="263"/>
      <c r="UPN28" s="263"/>
      <c r="UPO28" s="263"/>
      <c r="UPP28" s="263"/>
      <c r="UPQ28" s="263"/>
      <c r="UPR28" s="263"/>
      <c r="UPS28" s="263"/>
      <c r="UPT28" s="263"/>
      <c r="UPU28" s="263"/>
      <c r="UPV28" s="263"/>
      <c r="UPW28" s="263"/>
      <c r="UPX28" s="263"/>
      <c r="UPY28" s="263"/>
      <c r="UPZ28" s="263"/>
      <c r="UQA28" s="263"/>
      <c r="UQB28" s="263"/>
      <c r="UQC28" s="263"/>
      <c r="UQD28" s="263"/>
      <c r="UQE28" s="263"/>
      <c r="UQF28" s="263"/>
      <c r="UQG28" s="263"/>
      <c r="UQH28" s="263"/>
      <c r="UQI28" s="263"/>
      <c r="UQJ28" s="263"/>
      <c r="UQK28" s="263"/>
      <c r="UQL28" s="263"/>
      <c r="UQM28" s="263"/>
      <c r="UQN28" s="263"/>
      <c r="UQO28" s="263"/>
      <c r="UQP28" s="263"/>
      <c r="UQQ28" s="263"/>
      <c r="UQR28" s="263"/>
      <c r="UQS28" s="263"/>
      <c r="UQT28" s="263"/>
      <c r="UQU28" s="263"/>
      <c r="UQV28" s="263"/>
      <c r="UQW28" s="263"/>
      <c r="UQX28" s="263"/>
      <c r="UQY28" s="263"/>
      <c r="UQZ28" s="263"/>
      <c r="URA28" s="263"/>
      <c r="URB28" s="263"/>
      <c r="URC28" s="263"/>
      <c r="URD28" s="263"/>
      <c r="URE28" s="263"/>
      <c r="URF28" s="263"/>
      <c r="URG28" s="263"/>
      <c r="URH28" s="263"/>
      <c r="URI28" s="263"/>
      <c r="URJ28" s="263"/>
      <c r="URK28" s="263"/>
      <c r="URL28" s="263"/>
      <c r="URM28" s="263"/>
      <c r="URN28" s="263"/>
      <c r="URO28" s="263"/>
      <c r="URP28" s="263"/>
      <c r="URQ28" s="263"/>
      <c r="URR28" s="263"/>
      <c r="URS28" s="263"/>
      <c r="URT28" s="263"/>
      <c r="URU28" s="263"/>
      <c r="URV28" s="263"/>
      <c r="URW28" s="263"/>
      <c r="URX28" s="263"/>
      <c r="URY28" s="263"/>
      <c r="URZ28" s="263"/>
      <c r="USA28" s="263"/>
      <c r="USB28" s="263"/>
      <c r="USC28" s="263"/>
      <c r="USD28" s="263"/>
      <c r="USE28" s="263"/>
      <c r="USF28" s="263"/>
      <c r="USG28" s="263"/>
      <c r="USH28" s="263"/>
      <c r="USI28" s="263"/>
      <c r="USJ28" s="263"/>
      <c r="USK28" s="263"/>
      <c r="USL28" s="263"/>
      <c r="USM28" s="263"/>
      <c r="USN28" s="263"/>
      <c r="USO28" s="263"/>
      <c r="USP28" s="263"/>
      <c r="USQ28" s="263"/>
      <c r="USR28" s="263"/>
      <c r="USS28" s="263"/>
      <c r="UST28" s="263"/>
      <c r="USU28" s="263"/>
      <c r="USV28" s="263"/>
      <c r="USW28" s="263"/>
      <c r="USX28" s="263"/>
      <c r="USY28" s="263"/>
      <c r="USZ28" s="263"/>
      <c r="UTA28" s="263"/>
      <c r="UTB28" s="263"/>
      <c r="UTC28" s="263"/>
      <c r="UTD28" s="263"/>
      <c r="UTE28" s="263"/>
      <c r="UTF28" s="263"/>
      <c r="UTG28" s="263"/>
      <c r="UTH28" s="263"/>
      <c r="UTI28" s="263"/>
      <c r="UTJ28" s="263"/>
      <c r="UTK28" s="263"/>
      <c r="UTL28" s="263"/>
      <c r="UTM28" s="263"/>
      <c r="UTN28" s="263"/>
      <c r="UTO28" s="263"/>
      <c r="UTP28" s="263"/>
      <c r="UTQ28" s="263"/>
      <c r="UTR28" s="263"/>
      <c r="UTS28" s="263"/>
      <c r="UTT28" s="263"/>
      <c r="UTU28" s="263"/>
      <c r="UTV28" s="263"/>
      <c r="UTW28" s="263"/>
      <c r="UTX28" s="263"/>
      <c r="UTY28" s="263"/>
      <c r="UTZ28" s="263"/>
      <c r="UUA28" s="263"/>
      <c r="UUB28" s="263"/>
      <c r="UUC28" s="263"/>
      <c r="UUD28" s="263"/>
      <c r="UUE28" s="263"/>
      <c r="UUF28" s="263"/>
      <c r="UUG28" s="263"/>
      <c r="UUH28" s="263"/>
      <c r="UUI28" s="263"/>
      <c r="UUJ28" s="263"/>
      <c r="UUK28" s="263"/>
      <c r="UUL28" s="263"/>
      <c r="UUM28" s="263"/>
      <c r="UUN28" s="263"/>
      <c r="UUO28" s="263"/>
      <c r="UUP28" s="263"/>
      <c r="UUQ28" s="263"/>
      <c r="UUR28" s="263"/>
      <c r="UUS28" s="263"/>
      <c r="UUT28" s="263"/>
      <c r="UUU28" s="263"/>
      <c r="UUV28" s="263"/>
      <c r="UUW28" s="263"/>
      <c r="UUX28" s="263"/>
      <c r="UUY28" s="263"/>
      <c r="UUZ28" s="263"/>
      <c r="UVA28" s="263"/>
      <c r="UVB28" s="263"/>
      <c r="UVC28" s="263"/>
      <c r="UVD28" s="263"/>
      <c r="UVE28" s="263"/>
      <c r="UVF28" s="263"/>
      <c r="UVG28" s="263"/>
      <c r="UVH28" s="263"/>
      <c r="UVI28" s="263"/>
      <c r="UVJ28" s="263"/>
      <c r="UVK28" s="263"/>
      <c r="UVL28" s="263"/>
      <c r="UVM28" s="263"/>
      <c r="UVN28" s="263"/>
      <c r="UVO28" s="263"/>
      <c r="UVP28" s="263"/>
      <c r="UVQ28" s="263"/>
      <c r="UVR28" s="263"/>
      <c r="UVS28" s="263"/>
      <c r="UVT28" s="263"/>
      <c r="UVU28" s="263"/>
      <c r="UVV28" s="263"/>
      <c r="UVW28" s="263"/>
      <c r="UVX28" s="263"/>
      <c r="UVY28" s="263"/>
      <c r="UVZ28" s="263"/>
      <c r="UWA28" s="263"/>
      <c r="UWB28" s="263"/>
      <c r="UWC28" s="263"/>
      <c r="UWD28" s="263"/>
      <c r="UWE28" s="263"/>
      <c r="UWF28" s="263"/>
      <c r="UWG28" s="263"/>
      <c r="UWH28" s="263"/>
      <c r="UWI28" s="263"/>
      <c r="UWJ28" s="263"/>
      <c r="UWK28" s="263"/>
      <c r="UWL28" s="263"/>
      <c r="UWM28" s="263"/>
      <c r="UWN28" s="263"/>
      <c r="UWO28" s="263"/>
      <c r="UWP28" s="263"/>
      <c r="UWQ28" s="263"/>
      <c r="UWR28" s="263"/>
      <c r="UWS28" s="263"/>
      <c r="UWT28" s="263"/>
      <c r="UWU28" s="263"/>
      <c r="UWV28" s="263"/>
      <c r="UWW28" s="263"/>
      <c r="UWX28" s="263"/>
      <c r="UWY28" s="263"/>
      <c r="UWZ28" s="263"/>
      <c r="UXA28" s="263"/>
      <c r="UXB28" s="263"/>
      <c r="UXC28" s="263"/>
      <c r="UXD28" s="263"/>
      <c r="UXE28" s="263"/>
      <c r="UXF28" s="263"/>
      <c r="UXG28" s="263"/>
      <c r="UXH28" s="263"/>
      <c r="UXI28" s="263"/>
      <c r="UXJ28" s="263"/>
      <c r="UXK28" s="263"/>
      <c r="UXL28" s="263"/>
      <c r="UXM28" s="263"/>
      <c r="UXN28" s="263"/>
      <c r="UXO28" s="263"/>
      <c r="UXP28" s="263"/>
      <c r="UXQ28" s="263"/>
      <c r="UXR28" s="263"/>
      <c r="UXS28" s="263"/>
      <c r="UXT28" s="263"/>
      <c r="UXU28" s="263"/>
      <c r="UXV28" s="263"/>
      <c r="UXW28" s="263"/>
      <c r="UXX28" s="263"/>
      <c r="UXY28" s="263"/>
      <c r="UXZ28" s="263"/>
      <c r="UYA28" s="263"/>
      <c r="UYB28" s="263"/>
      <c r="UYC28" s="263"/>
      <c r="UYD28" s="263"/>
      <c r="UYE28" s="263"/>
      <c r="UYF28" s="263"/>
      <c r="UYG28" s="263"/>
      <c r="UYH28" s="263"/>
      <c r="UYI28" s="263"/>
      <c r="UYJ28" s="263"/>
      <c r="UYK28" s="263"/>
      <c r="UYL28" s="263"/>
      <c r="UYM28" s="263"/>
      <c r="UYN28" s="263"/>
      <c r="UYO28" s="263"/>
      <c r="UYP28" s="263"/>
      <c r="UYQ28" s="263"/>
      <c r="UYR28" s="263"/>
      <c r="UYS28" s="263"/>
      <c r="UYT28" s="263"/>
      <c r="UYU28" s="263"/>
      <c r="UYV28" s="263"/>
      <c r="UYW28" s="263"/>
      <c r="UYX28" s="263"/>
      <c r="UYY28" s="263"/>
      <c r="UYZ28" s="263"/>
      <c r="UZA28" s="263"/>
      <c r="UZB28" s="263"/>
      <c r="UZC28" s="263"/>
      <c r="UZD28" s="263"/>
      <c r="UZE28" s="263"/>
      <c r="UZF28" s="263"/>
      <c r="UZG28" s="263"/>
      <c r="UZH28" s="263"/>
      <c r="UZI28" s="263"/>
      <c r="UZJ28" s="263"/>
      <c r="UZK28" s="263"/>
      <c r="UZL28" s="263"/>
      <c r="UZM28" s="263"/>
      <c r="UZN28" s="263"/>
      <c r="UZO28" s="263"/>
      <c r="UZP28" s="263"/>
      <c r="UZQ28" s="263"/>
      <c r="UZR28" s="263"/>
      <c r="UZS28" s="263"/>
      <c r="UZT28" s="263"/>
      <c r="UZU28" s="263"/>
      <c r="UZV28" s="263"/>
      <c r="UZW28" s="263"/>
      <c r="UZX28" s="263"/>
      <c r="UZY28" s="263"/>
      <c r="UZZ28" s="263"/>
      <c r="VAA28" s="263"/>
      <c r="VAB28" s="263"/>
      <c r="VAC28" s="263"/>
      <c r="VAD28" s="263"/>
      <c r="VAE28" s="263"/>
      <c r="VAF28" s="263"/>
      <c r="VAG28" s="263"/>
      <c r="VAH28" s="263"/>
      <c r="VAI28" s="263"/>
      <c r="VAJ28" s="263"/>
      <c r="VAK28" s="263"/>
      <c r="VAL28" s="263"/>
      <c r="VAM28" s="263"/>
      <c r="VAN28" s="263"/>
      <c r="VAO28" s="263"/>
      <c r="VAP28" s="263"/>
      <c r="VAQ28" s="263"/>
      <c r="VAR28" s="263"/>
      <c r="VAS28" s="263"/>
      <c r="VAT28" s="263"/>
      <c r="VAU28" s="263"/>
      <c r="VAV28" s="263"/>
      <c r="VAW28" s="263"/>
      <c r="VAX28" s="263"/>
      <c r="VAY28" s="263"/>
      <c r="VAZ28" s="263"/>
      <c r="VBA28" s="263"/>
      <c r="VBB28" s="263"/>
      <c r="VBC28" s="263"/>
      <c r="VBD28" s="263"/>
      <c r="VBE28" s="263"/>
      <c r="VBF28" s="263"/>
      <c r="VBG28" s="263"/>
      <c r="VBH28" s="263"/>
      <c r="VBI28" s="263"/>
      <c r="VBJ28" s="263"/>
      <c r="VBK28" s="263"/>
      <c r="VBL28" s="263"/>
      <c r="VBM28" s="263"/>
      <c r="VBN28" s="263"/>
      <c r="VBO28" s="263"/>
      <c r="VBP28" s="263"/>
      <c r="VBQ28" s="263"/>
      <c r="VBR28" s="263"/>
      <c r="VBS28" s="263"/>
      <c r="VBT28" s="263"/>
      <c r="VBU28" s="263"/>
      <c r="VBV28" s="263"/>
      <c r="VBW28" s="263"/>
      <c r="VBX28" s="263"/>
      <c r="VBY28" s="263"/>
      <c r="VBZ28" s="263"/>
      <c r="VCA28" s="263"/>
      <c r="VCB28" s="263"/>
      <c r="VCC28" s="263"/>
      <c r="VCD28" s="263"/>
      <c r="VCE28" s="263"/>
      <c r="VCF28" s="263"/>
      <c r="VCG28" s="263"/>
      <c r="VCH28" s="263"/>
      <c r="VCI28" s="263"/>
      <c r="VCJ28" s="263"/>
      <c r="VCK28" s="263"/>
      <c r="VCL28" s="263"/>
      <c r="VCM28" s="263"/>
      <c r="VCN28" s="263"/>
      <c r="VCO28" s="263"/>
      <c r="VCP28" s="263"/>
      <c r="VCQ28" s="263"/>
      <c r="VCR28" s="263"/>
      <c r="VCS28" s="263"/>
      <c r="VCT28" s="263"/>
      <c r="VCU28" s="263"/>
      <c r="VCV28" s="263"/>
      <c r="VCW28" s="263"/>
      <c r="VCX28" s="263"/>
      <c r="VCY28" s="263"/>
      <c r="VCZ28" s="263"/>
      <c r="VDA28" s="263"/>
      <c r="VDB28" s="263"/>
      <c r="VDC28" s="263"/>
      <c r="VDD28" s="263"/>
      <c r="VDE28" s="263"/>
      <c r="VDF28" s="263"/>
      <c r="VDG28" s="263"/>
      <c r="VDH28" s="263"/>
      <c r="VDI28" s="263"/>
      <c r="VDJ28" s="263"/>
      <c r="VDK28" s="263"/>
      <c r="VDL28" s="263"/>
      <c r="VDM28" s="263"/>
      <c r="VDN28" s="263"/>
      <c r="VDO28" s="263"/>
      <c r="VDP28" s="263"/>
      <c r="VDQ28" s="263"/>
      <c r="VDR28" s="263"/>
      <c r="VDS28" s="263"/>
      <c r="VDT28" s="263"/>
      <c r="VDU28" s="263"/>
      <c r="VDV28" s="263"/>
      <c r="VDW28" s="263"/>
      <c r="VDX28" s="263"/>
      <c r="VDY28" s="263"/>
      <c r="VDZ28" s="263"/>
      <c r="VEA28" s="263"/>
      <c r="VEB28" s="263"/>
      <c r="VEC28" s="263"/>
      <c r="VED28" s="263"/>
      <c r="VEE28" s="263"/>
      <c r="VEF28" s="263"/>
      <c r="VEG28" s="263"/>
      <c r="VEH28" s="263"/>
      <c r="VEI28" s="263"/>
      <c r="VEJ28" s="263"/>
      <c r="VEK28" s="263"/>
      <c r="VEL28" s="263"/>
      <c r="VEM28" s="263"/>
      <c r="VEN28" s="263"/>
      <c r="VEO28" s="263"/>
      <c r="VEP28" s="263"/>
      <c r="VEQ28" s="263"/>
      <c r="VER28" s="263"/>
      <c r="VES28" s="263"/>
      <c r="VET28" s="263"/>
      <c r="VEU28" s="263"/>
      <c r="VEV28" s="263"/>
      <c r="VEW28" s="263"/>
      <c r="VEX28" s="263"/>
      <c r="VEY28" s="263"/>
      <c r="VEZ28" s="263"/>
      <c r="VFA28" s="263"/>
      <c r="VFB28" s="263"/>
      <c r="VFC28" s="263"/>
      <c r="VFD28" s="263"/>
      <c r="VFE28" s="263"/>
      <c r="VFF28" s="263"/>
      <c r="VFG28" s="263"/>
      <c r="VFH28" s="263"/>
      <c r="VFI28" s="263"/>
      <c r="VFJ28" s="263"/>
      <c r="VFK28" s="263"/>
      <c r="VFL28" s="263"/>
      <c r="VFM28" s="263"/>
      <c r="VFN28" s="263"/>
      <c r="VFO28" s="263"/>
      <c r="VFP28" s="263"/>
      <c r="VFQ28" s="263"/>
      <c r="VFR28" s="263"/>
      <c r="VFS28" s="263"/>
      <c r="VFT28" s="263"/>
      <c r="VFU28" s="263"/>
      <c r="VFV28" s="263"/>
      <c r="VFW28" s="263"/>
      <c r="VFX28" s="263"/>
      <c r="VFY28" s="263"/>
      <c r="VFZ28" s="263"/>
      <c r="VGA28" s="263"/>
      <c r="VGB28" s="263"/>
      <c r="VGC28" s="263"/>
      <c r="VGD28" s="263"/>
      <c r="VGE28" s="263"/>
      <c r="VGF28" s="263"/>
      <c r="VGG28" s="263"/>
      <c r="VGH28" s="263"/>
      <c r="VGI28" s="263"/>
      <c r="VGJ28" s="263"/>
      <c r="VGK28" s="263"/>
      <c r="VGL28" s="263"/>
      <c r="VGM28" s="263"/>
      <c r="VGN28" s="263"/>
      <c r="VGO28" s="263"/>
      <c r="VGP28" s="263"/>
      <c r="VGQ28" s="263"/>
      <c r="VGR28" s="263"/>
      <c r="VGS28" s="263"/>
      <c r="VGT28" s="263"/>
      <c r="VGU28" s="263"/>
      <c r="VGV28" s="263"/>
      <c r="VGW28" s="263"/>
      <c r="VGX28" s="263"/>
      <c r="VGY28" s="263"/>
      <c r="VGZ28" s="263"/>
      <c r="VHA28" s="263"/>
      <c r="VHB28" s="263"/>
      <c r="VHC28" s="263"/>
      <c r="VHD28" s="263"/>
      <c r="VHE28" s="263"/>
      <c r="VHF28" s="263"/>
      <c r="VHG28" s="263"/>
      <c r="VHH28" s="263"/>
      <c r="VHI28" s="263"/>
      <c r="VHJ28" s="263"/>
      <c r="VHK28" s="263"/>
      <c r="VHL28" s="263"/>
      <c r="VHM28" s="263"/>
      <c r="VHN28" s="263"/>
      <c r="VHO28" s="263"/>
      <c r="VHP28" s="263"/>
      <c r="VHQ28" s="263"/>
      <c r="VHR28" s="263"/>
      <c r="VHS28" s="263"/>
      <c r="VHT28" s="263"/>
      <c r="VHU28" s="263"/>
      <c r="VHV28" s="263"/>
      <c r="VHW28" s="263"/>
      <c r="VHX28" s="263"/>
      <c r="VHY28" s="263"/>
      <c r="VHZ28" s="263"/>
      <c r="VIA28" s="263"/>
      <c r="VIB28" s="263"/>
      <c r="VIC28" s="263"/>
      <c r="VID28" s="263"/>
      <c r="VIE28" s="263"/>
      <c r="VIF28" s="263"/>
      <c r="VIG28" s="263"/>
      <c r="VIH28" s="263"/>
      <c r="VII28" s="263"/>
      <c r="VIJ28" s="263"/>
      <c r="VIK28" s="263"/>
      <c r="VIL28" s="263"/>
      <c r="VIM28" s="263"/>
      <c r="VIN28" s="263"/>
      <c r="VIO28" s="263"/>
      <c r="VIP28" s="263"/>
      <c r="VIQ28" s="263"/>
      <c r="VIR28" s="263"/>
      <c r="VIS28" s="263"/>
      <c r="VIT28" s="263"/>
      <c r="VIU28" s="263"/>
      <c r="VIV28" s="263"/>
      <c r="VIW28" s="263"/>
      <c r="VIX28" s="263"/>
      <c r="VIY28" s="263"/>
      <c r="VIZ28" s="263"/>
      <c r="VJA28" s="263"/>
      <c r="VJB28" s="263"/>
      <c r="VJC28" s="263"/>
      <c r="VJD28" s="263"/>
      <c r="VJE28" s="263"/>
      <c r="VJF28" s="263"/>
      <c r="VJG28" s="263"/>
      <c r="VJH28" s="263"/>
      <c r="VJI28" s="263"/>
      <c r="VJJ28" s="263"/>
      <c r="VJK28" s="263"/>
      <c r="VJL28" s="263"/>
      <c r="VJM28" s="263"/>
      <c r="VJN28" s="263"/>
      <c r="VJO28" s="263"/>
      <c r="VJP28" s="263"/>
      <c r="VJQ28" s="263"/>
      <c r="VJR28" s="263"/>
      <c r="VJS28" s="263"/>
      <c r="VJT28" s="263"/>
      <c r="VJU28" s="263"/>
      <c r="VJV28" s="263"/>
      <c r="VJW28" s="263"/>
      <c r="VJX28" s="263"/>
      <c r="VJY28" s="263"/>
      <c r="VJZ28" s="263"/>
      <c r="VKA28" s="263"/>
      <c r="VKB28" s="263"/>
      <c r="VKC28" s="263"/>
      <c r="VKD28" s="263"/>
      <c r="VKE28" s="263"/>
      <c r="VKF28" s="263"/>
      <c r="VKG28" s="263"/>
      <c r="VKH28" s="263"/>
      <c r="VKI28" s="263"/>
      <c r="VKJ28" s="263"/>
      <c r="VKK28" s="263"/>
      <c r="VKL28" s="263"/>
      <c r="VKM28" s="263"/>
      <c r="VKN28" s="263"/>
      <c r="VKO28" s="263"/>
      <c r="VKP28" s="263"/>
      <c r="VKQ28" s="263"/>
      <c r="VKR28" s="263"/>
      <c r="VKS28" s="263"/>
      <c r="VKT28" s="263"/>
      <c r="VKU28" s="263"/>
      <c r="VKV28" s="263"/>
      <c r="VKW28" s="263"/>
      <c r="VKX28" s="263"/>
      <c r="VKY28" s="263"/>
      <c r="VKZ28" s="263"/>
      <c r="VLA28" s="263"/>
      <c r="VLB28" s="263"/>
      <c r="VLC28" s="263"/>
      <c r="VLD28" s="263"/>
      <c r="VLE28" s="263"/>
      <c r="VLF28" s="263"/>
      <c r="VLG28" s="263"/>
      <c r="VLH28" s="263"/>
      <c r="VLI28" s="263"/>
      <c r="VLJ28" s="263"/>
      <c r="VLK28" s="263"/>
      <c r="VLL28" s="263"/>
      <c r="VLM28" s="263"/>
      <c r="VLN28" s="263"/>
      <c r="VLO28" s="263"/>
      <c r="VLP28" s="263"/>
      <c r="VLQ28" s="263"/>
      <c r="VLR28" s="263"/>
      <c r="VLS28" s="263"/>
      <c r="VLT28" s="263"/>
      <c r="VLU28" s="263"/>
      <c r="VLV28" s="263"/>
      <c r="VLW28" s="263"/>
      <c r="VLX28" s="263"/>
      <c r="VLY28" s="263"/>
      <c r="VLZ28" s="263"/>
      <c r="VMA28" s="263"/>
      <c r="VMB28" s="263"/>
      <c r="VMC28" s="263"/>
      <c r="VMD28" s="263"/>
      <c r="VME28" s="263"/>
      <c r="VMF28" s="263"/>
      <c r="VMG28" s="263"/>
      <c r="VMH28" s="263"/>
      <c r="VMI28" s="263"/>
      <c r="VMJ28" s="263"/>
      <c r="VMK28" s="263"/>
      <c r="VML28" s="263"/>
      <c r="VMM28" s="263"/>
      <c r="VMN28" s="263"/>
      <c r="VMO28" s="263"/>
      <c r="VMP28" s="263"/>
      <c r="VMQ28" s="263"/>
      <c r="VMR28" s="263"/>
      <c r="VMS28" s="263"/>
      <c r="VMT28" s="263"/>
      <c r="VMU28" s="263"/>
      <c r="VMV28" s="263"/>
      <c r="VMW28" s="263"/>
      <c r="VMX28" s="263"/>
      <c r="VMY28" s="263"/>
      <c r="VMZ28" s="263"/>
      <c r="VNA28" s="263"/>
      <c r="VNB28" s="263"/>
      <c r="VNC28" s="263"/>
      <c r="VND28" s="263"/>
      <c r="VNE28" s="263"/>
      <c r="VNF28" s="263"/>
      <c r="VNG28" s="263"/>
      <c r="VNH28" s="263"/>
      <c r="VNI28" s="263"/>
      <c r="VNJ28" s="263"/>
      <c r="VNK28" s="263"/>
      <c r="VNL28" s="263"/>
      <c r="VNM28" s="263"/>
      <c r="VNN28" s="263"/>
      <c r="VNO28" s="263"/>
      <c r="VNP28" s="263"/>
      <c r="VNQ28" s="263"/>
      <c r="VNR28" s="263"/>
      <c r="VNS28" s="263"/>
      <c r="VNT28" s="263"/>
      <c r="VNU28" s="263"/>
      <c r="VNV28" s="263"/>
      <c r="VNW28" s="263"/>
      <c r="VNX28" s="263"/>
      <c r="VNY28" s="263"/>
      <c r="VNZ28" s="263"/>
      <c r="VOA28" s="263"/>
      <c r="VOB28" s="263"/>
      <c r="VOC28" s="263"/>
      <c r="VOD28" s="263"/>
      <c r="VOE28" s="263"/>
      <c r="VOF28" s="263"/>
      <c r="VOG28" s="263"/>
      <c r="VOH28" s="263"/>
      <c r="VOI28" s="263"/>
      <c r="VOJ28" s="263"/>
      <c r="VOK28" s="263"/>
      <c r="VOL28" s="263"/>
      <c r="VOM28" s="263"/>
      <c r="VON28" s="263"/>
      <c r="VOO28" s="263"/>
      <c r="VOP28" s="263"/>
      <c r="VOQ28" s="263"/>
      <c r="VOR28" s="263"/>
      <c r="VOS28" s="263"/>
      <c r="VOT28" s="263"/>
      <c r="VOU28" s="263"/>
      <c r="VOV28" s="263"/>
      <c r="VOW28" s="263"/>
      <c r="VOX28" s="263"/>
      <c r="VOY28" s="263"/>
      <c r="VOZ28" s="263"/>
      <c r="VPA28" s="263"/>
      <c r="VPB28" s="263"/>
      <c r="VPC28" s="263"/>
      <c r="VPD28" s="263"/>
      <c r="VPE28" s="263"/>
      <c r="VPF28" s="263"/>
      <c r="VPG28" s="263"/>
      <c r="VPH28" s="263"/>
      <c r="VPI28" s="263"/>
      <c r="VPJ28" s="263"/>
      <c r="VPK28" s="263"/>
      <c r="VPL28" s="263"/>
      <c r="VPM28" s="263"/>
      <c r="VPN28" s="263"/>
      <c r="VPO28" s="263"/>
      <c r="VPP28" s="263"/>
      <c r="VPQ28" s="263"/>
      <c r="VPR28" s="263"/>
      <c r="VPS28" s="263"/>
      <c r="VPT28" s="263"/>
      <c r="VPU28" s="263"/>
      <c r="VPV28" s="263"/>
      <c r="VPW28" s="263"/>
      <c r="VPX28" s="263"/>
      <c r="VPY28" s="263"/>
      <c r="VPZ28" s="263"/>
      <c r="VQA28" s="263"/>
      <c r="VQB28" s="263"/>
      <c r="VQC28" s="263"/>
      <c r="VQD28" s="263"/>
      <c r="VQE28" s="263"/>
      <c r="VQF28" s="263"/>
      <c r="VQG28" s="263"/>
      <c r="VQH28" s="263"/>
      <c r="VQI28" s="263"/>
      <c r="VQJ28" s="263"/>
      <c r="VQK28" s="263"/>
      <c r="VQL28" s="263"/>
      <c r="VQM28" s="263"/>
      <c r="VQN28" s="263"/>
      <c r="VQO28" s="263"/>
      <c r="VQP28" s="263"/>
      <c r="VQQ28" s="263"/>
      <c r="VQR28" s="263"/>
      <c r="VQS28" s="263"/>
      <c r="VQT28" s="263"/>
      <c r="VQU28" s="263"/>
      <c r="VQV28" s="263"/>
      <c r="VQW28" s="263"/>
      <c r="VQX28" s="263"/>
      <c r="VQY28" s="263"/>
      <c r="VQZ28" s="263"/>
      <c r="VRA28" s="263"/>
      <c r="VRB28" s="263"/>
      <c r="VRC28" s="263"/>
      <c r="VRD28" s="263"/>
      <c r="VRE28" s="263"/>
      <c r="VRF28" s="263"/>
      <c r="VRG28" s="263"/>
      <c r="VRH28" s="263"/>
      <c r="VRI28" s="263"/>
      <c r="VRJ28" s="263"/>
      <c r="VRK28" s="263"/>
      <c r="VRL28" s="263"/>
      <c r="VRM28" s="263"/>
      <c r="VRN28" s="263"/>
      <c r="VRO28" s="263"/>
      <c r="VRP28" s="263"/>
      <c r="VRQ28" s="263"/>
      <c r="VRR28" s="263"/>
      <c r="VRS28" s="263"/>
      <c r="VRT28" s="263"/>
      <c r="VRU28" s="263"/>
      <c r="VRV28" s="263"/>
      <c r="VRW28" s="263"/>
      <c r="VRX28" s="263"/>
      <c r="VRY28" s="263"/>
      <c r="VRZ28" s="263"/>
      <c r="VSA28" s="263"/>
      <c r="VSB28" s="263"/>
      <c r="VSC28" s="263"/>
      <c r="VSD28" s="263"/>
      <c r="VSE28" s="263"/>
      <c r="VSF28" s="263"/>
      <c r="VSG28" s="263"/>
      <c r="VSH28" s="263"/>
      <c r="VSI28" s="263"/>
      <c r="VSJ28" s="263"/>
      <c r="VSK28" s="263"/>
      <c r="VSL28" s="263"/>
      <c r="VSM28" s="263"/>
      <c r="VSN28" s="263"/>
      <c r="VSO28" s="263"/>
      <c r="VSP28" s="263"/>
      <c r="VSQ28" s="263"/>
      <c r="VSR28" s="263"/>
      <c r="VSS28" s="263"/>
      <c r="VST28" s="263"/>
      <c r="VSU28" s="263"/>
      <c r="VSV28" s="263"/>
      <c r="VSW28" s="263"/>
      <c r="VSX28" s="263"/>
      <c r="VSY28" s="263"/>
      <c r="VSZ28" s="263"/>
      <c r="VTA28" s="263"/>
      <c r="VTB28" s="263"/>
      <c r="VTC28" s="263"/>
      <c r="VTD28" s="263"/>
      <c r="VTE28" s="263"/>
      <c r="VTF28" s="263"/>
      <c r="VTG28" s="263"/>
      <c r="VTH28" s="263"/>
      <c r="VTI28" s="263"/>
      <c r="VTJ28" s="263"/>
      <c r="VTK28" s="263"/>
      <c r="VTL28" s="263"/>
      <c r="VTM28" s="263"/>
      <c r="VTN28" s="263"/>
      <c r="VTO28" s="263"/>
      <c r="VTP28" s="263"/>
      <c r="VTQ28" s="263"/>
      <c r="VTR28" s="263"/>
      <c r="VTS28" s="263"/>
      <c r="VTT28" s="263"/>
      <c r="VTU28" s="263"/>
      <c r="VTV28" s="263"/>
      <c r="VTW28" s="263"/>
      <c r="VTX28" s="263"/>
      <c r="VTY28" s="263"/>
      <c r="VTZ28" s="263"/>
      <c r="VUA28" s="263"/>
      <c r="VUB28" s="263"/>
      <c r="VUC28" s="263"/>
      <c r="VUD28" s="263"/>
      <c r="VUE28" s="263"/>
      <c r="VUF28" s="263"/>
      <c r="VUG28" s="263"/>
      <c r="VUH28" s="263"/>
      <c r="VUI28" s="263"/>
      <c r="VUJ28" s="263"/>
      <c r="VUK28" s="263"/>
      <c r="VUL28" s="263"/>
      <c r="VUM28" s="263"/>
      <c r="VUN28" s="263"/>
      <c r="VUO28" s="263"/>
      <c r="VUP28" s="263"/>
      <c r="VUQ28" s="263"/>
      <c r="VUR28" s="263"/>
      <c r="VUS28" s="263"/>
      <c r="VUT28" s="263"/>
      <c r="VUU28" s="263"/>
      <c r="VUV28" s="263"/>
      <c r="VUW28" s="263"/>
      <c r="VUX28" s="263"/>
      <c r="VUY28" s="263"/>
      <c r="VUZ28" s="263"/>
      <c r="VVA28" s="263"/>
      <c r="VVB28" s="263"/>
      <c r="VVC28" s="263"/>
      <c r="VVD28" s="263"/>
      <c r="VVE28" s="263"/>
      <c r="VVF28" s="263"/>
      <c r="VVG28" s="263"/>
      <c r="VVH28" s="263"/>
      <c r="VVI28" s="263"/>
      <c r="VVJ28" s="263"/>
      <c r="VVK28" s="263"/>
      <c r="VVL28" s="263"/>
      <c r="VVM28" s="263"/>
      <c r="VVN28" s="263"/>
      <c r="VVO28" s="263"/>
      <c r="VVP28" s="263"/>
      <c r="VVQ28" s="263"/>
      <c r="VVR28" s="263"/>
      <c r="VVS28" s="263"/>
      <c r="VVT28" s="263"/>
      <c r="VVU28" s="263"/>
      <c r="VVV28" s="263"/>
      <c r="VVW28" s="263"/>
      <c r="VVX28" s="263"/>
      <c r="VVY28" s="263"/>
      <c r="VVZ28" s="263"/>
      <c r="VWA28" s="263"/>
      <c r="VWB28" s="263"/>
      <c r="VWC28" s="263"/>
      <c r="VWD28" s="263"/>
      <c r="VWE28" s="263"/>
      <c r="VWF28" s="263"/>
      <c r="VWG28" s="263"/>
      <c r="VWH28" s="263"/>
      <c r="VWI28" s="263"/>
      <c r="VWJ28" s="263"/>
      <c r="VWK28" s="263"/>
      <c r="VWL28" s="263"/>
      <c r="VWM28" s="263"/>
      <c r="VWN28" s="263"/>
      <c r="VWO28" s="263"/>
      <c r="VWP28" s="263"/>
      <c r="VWQ28" s="263"/>
      <c r="VWR28" s="263"/>
      <c r="VWS28" s="263"/>
      <c r="VWT28" s="263"/>
      <c r="VWU28" s="263"/>
      <c r="VWV28" s="263"/>
      <c r="VWW28" s="263"/>
      <c r="VWX28" s="263"/>
      <c r="VWY28" s="263"/>
      <c r="VWZ28" s="263"/>
      <c r="VXA28" s="263"/>
      <c r="VXB28" s="263"/>
      <c r="VXC28" s="263"/>
      <c r="VXD28" s="263"/>
      <c r="VXE28" s="263"/>
      <c r="VXF28" s="263"/>
      <c r="VXG28" s="263"/>
      <c r="VXH28" s="263"/>
      <c r="VXI28" s="263"/>
      <c r="VXJ28" s="263"/>
      <c r="VXK28" s="263"/>
      <c r="VXL28" s="263"/>
      <c r="VXM28" s="263"/>
      <c r="VXN28" s="263"/>
      <c r="VXO28" s="263"/>
      <c r="VXP28" s="263"/>
      <c r="VXQ28" s="263"/>
      <c r="VXR28" s="263"/>
      <c r="VXS28" s="263"/>
      <c r="VXT28" s="263"/>
      <c r="VXU28" s="263"/>
      <c r="VXV28" s="263"/>
      <c r="VXW28" s="263"/>
      <c r="VXX28" s="263"/>
      <c r="VXY28" s="263"/>
      <c r="VXZ28" s="263"/>
      <c r="VYA28" s="263"/>
      <c r="VYB28" s="263"/>
      <c r="VYC28" s="263"/>
      <c r="VYD28" s="263"/>
      <c r="VYE28" s="263"/>
      <c r="VYF28" s="263"/>
      <c r="VYG28" s="263"/>
      <c r="VYH28" s="263"/>
      <c r="VYI28" s="263"/>
      <c r="VYJ28" s="263"/>
      <c r="VYK28" s="263"/>
      <c r="VYL28" s="263"/>
      <c r="VYM28" s="263"/>
      <c r="VYN28" s="263"/>
      <c r="VYO28" s="263"/>
      <c r="VYP28" s="263"/>
      <c r="VYQ28" s="263"/>
      <c r="VYR28" s="263"/>
      <c r="VYS28" s="263"/>
      <c r="VYT28" s="263"/>
      <c r="VYU28" s="263"/>
      <c r="VYV28" s="263"/>
      <c r="VYW28" s="263"/>
      <c r="VYX28" s="263"/>
      <c r="VYY28" s="263"/>
      <c r="VYZ28" s="263"/>
      <c r="VZA28" s="263"/>
      <c r="VZB28" s="263"/>
      <c r="VZC28" s="263"/>
      <c r="VZD28" s="263"/>
      <c r="VZE28" s="263"/>
      <c r="VZF28" s="263"/>
      <c r="VZG28" s="263"/>
      <c r="VZH28" s="263"/>
      <c r="VZI28" s="263"/>
      <c r="VZJ28" s="263"/>
      <c r="VZK28" s="263"/>
      <c r="VZL28" s="263"/>
      <c r="VZM28" s="263"/>
      <c r="VZN28" s="263"/>
      <c r="VZO28" s="263"/>
      <c r="VZP28" s="263"/>
      <c r="VZQ28" s="263"/>
      <c r="VZR28" s="263"/>
      <c r="VZS28" s="263"/>
      <c r="VZT28" s="263"/>
      <c r="VZU28" s="263"/>
      <c r="VZV28" s="263"/>
      <c r="VZW28" s="263"/>
      <c r="VZX28" s="263"/>
      <c r="VZY28" s="263"/>
      <c r="VZZ28" s="263"/>
      <c r="WAA28" s="263"/>
      <c r="WAB28" s="263"/>
      <c r="WAC28" s="263"/>
      <c r="WAD28" s="263"/>
      <c r="WAE28" s="263"/>
      <c r="WAF28" s="263"/>
      <c r="WAG28" s="263"/>
      <c r="WAH28" s="263"/>
      <c r="WAI28" s="263"/>
      <c r="WAJ28" s="263"/>
      <c r="WAK28" s="263"/>
      <c r="WAL28" s="263"/>
      <c r="WAM28" s="263"/>
      <c r="WAN28" s="263"/>
      <c r="WAO28" s="263"/>
      <c r="WAP28" s="263"/>
      <c r="WAQ28" s="263"/>
      <c r="WAR28" s="263"/>
      <c r="WAS28" s="263"/>
      <c r="WAT28" s="263"/>
      <c r="WAU28" s="263"/>
      <c r="WAV28" s="263"/>
      <c r="WAW28" s="263"/>
      <c r="WAX28" s="263"/>
      <c r="WAY28" s="263"/>
      <c r="WAZ28" s="263"/>
      <c r="WBA28" s="263"/>
      <c r="WBB28" s="263"/>
      <c r="WBC28" s="263"/>
      <c r="WBD28" s="263"/>
      <c r="WBE28" s="263"/>
      <c r="WBF28" s="263"/>
      <c r="WBG28" s="263"/>
      <c r="WBH28" s="263"/>
      <c r="WBI28" s="263"/>
      <c r="WBJ28" s="263"/>
      <c r="WBK28" s="263"/>
      <c r="WBL28" s="263"/>
      <c r="WBM28" s="263"/>
      <c r="WBN28" s="263"/>
      <c r="WBO28" s="263"/>
      <c r="WBP28" s="263"/>
      <c r="WBQ28" s="263"/>
      <c r="WBR28" s="263"/>
      <c r="WBS28" s="263"/>
      <c r="WBT28" s="263"/>
      <c r="WBU28" s="263"/>
      <c r="WBV28" s="263"/>
      <c r="WBW28" s="263"/>
      <c r="WBX28" s="263"/>
      <c r="WBY28" s="263"/>
      <c r="WBZ28" s="263"/>
      <c r="WCA28" s="263"/>
      <c r="WCB28" s="263"/>
      <c r="WCC28" s="263"/>
      <c r="WCD28" s="263"/>
      <c r="WCE28" s="263"/>
      <c r="WCF28" s="263"/>
      <c r="WCG28" s="263"/>
      <c r="WCH28" s="263"/>
      <c r="WCI28" s="263"/>
      <c r="WCJ28" s="263"/>
      <c r="WCK28" s="263"/>
      <c r="WCL28" s="263"/>
      <c r="WCM28" s="263"/>
      <c r="WCN28" s="263"/>
      <c r="WCO28" s="263"/>
      <c r="WCP28" s="263"/>
      <c r="WCQ28" s="263"/>
      <c r="WCR28" s="263"/>
      <c r="WCS28" s="263"/>
      <c r="WCT28" s="263"/>
      <c r="WCU28" s="263"/>
      <c r="WCV28" s="263"/>
      <c r="WCW28" s="263"/>
      <c r="WCX28" s="263"/>
      <c r="WCY28" s="263"/>
      <c r="WCZ28" s="263"/>
      <c r="WDA28" s="263"/>
      <c r="WDB28" s="263"/>
      <c r="WDC28" s="263"/>
      <c r="WDD28" s="263"/>
      <c r="WDE28" s="263"/>
      <c r="WDF28" s="263"/>
      <c r="WDG28" s="263"/>
      <c r="WDH28" s="263"/>
      <c r="WDI28" s="263"/>
      <c r="WDJ28" s="263"/>
      <c r="WDK28" s="263"/>
      <c r="WDL28" s="263"/>
      <c r="WDM28" s="263"/>
      <c r="WDN28" s="263"/>
      <c r="WDO28" s="263"/>
      <c r="WDP28" s="263"/>
      <c r="WDQ28" s="263"/>
      <c r="WDR28" s="263"/>
      <c r="WDS28" s="263"/>
      <c r="WDT28" s="263"/>
      <c r="WDU28" s="263"/>
      <c r="WDV28" s="263"/>
      <c r="WDW28" s="263"/>
      <c r="WDX28" s="263"/>
      <c r="WDY28" s="263"/>
      <c r="WDZ28" s="263"/>
      <c r="WEA28" s="263"/>
      <c r="WEB28" s="263"/>
      <c r="WEC28" s="263"/>
      <c r="WED28" s="263"/>
      <c r="WEE28" s="263"/>
      <c r="WEF28" s="263"/>
      <c r="WEG28" s="263"/>
      <c r="WEH28" s="263"/>
      <c r="WEI28" s="263"/>
      <c r="WEJ28" s="263"/>
      <c r="WEK28" s="263"/>
      <c r="WEL28" s="263"/>
      <c r="WEM28" s="263"/>
      <c r="WEN28" s="263"/>
      <c r="WEO28" s="263"/>
      <c r="WEP28" s="263"/>
      <c r="WEQ28" s="263"/>
      <c r="WER28" s="263"/>
      <c r="WES28" s="263"/>
      <c r="WET28" s="263"/>
      <c r="WEU28" s="263"/>
      <c r="WEV28" s="263"/>
      <c r="WEW28" s="263"/>
      <c r="WEX28" s="263"/>
      <c r="WEY28" s="263"/>
      <c r="WEZ28" s="263"/>
      <c r="WFA28" s="263"/>
      <c r="WFB28" s="263"/>
      <c r="WFC28" s="263"/>
      <c r="WFD28" s="263"/>
      <c r="WFE28" s="263"/>
      <c r="WFF28" s="263"/>
      <c r="WFG28" s="263"/>
      <c r="WFH28" s="263"/>
      <c r="WFI28" s="263"/>
      <c r="WFJ28" s="263"/>
      <c r="WFK28" s="263"/>
      <c r="WFL28" s="263"/>
      <c r="WFM28" s="263"/>
      <c r="WFN28" s="263"/>
      <c r="WFO28" s="263"/>
      <c r="WFP28" s="263"/>
      <c r="WFQ28" s="263"/>
      <c r="WFR28" s="263"/>
      <c r="WFS28" s="263"/>
      <c r="WFT28" s="263"/>
      <c r="WFU28" s="263"/>
      <c r="WFV28" s="263"/>
      <c r="WFW28" s="263"/>
      <c r="WFX28" s="263"/>
      <c r="WFY28" s="263"/>
      <c r="WFZ28" s="263"/>
      <c r="WGA28" s="263"/>
      <c r="WGB28" s="263"/>
      <c r="WGC28" s="263"/>
      <c r="WGD28" s="263"/>
      <c r="WGE28" s="263"/>
      <c r="WGF28" s="263"/>
      <c r="WGG28" s="263"/>
      <c r="WGH28" s="263"/>
      <c r="WGI28" s="263"/>
      <c r="WGJ28" s="263"/>
      <c r="WGK28" s="263"/>
      <c r="WGL28" s="263"/>
      <c r="WGM28" s="263"/>
      <c r="WGN28" s="263"/>
      <c r="WGO28" s="263"/>
      <c r="WGP28" s="263"/>
      <c r="WGQ28" s="263"/>
      <c r="WGR28" s="263"/>
      <c r="WGS28" s="263"/>
      <c r="WGT28" s="263"/>
      <c r="WGU28" s="263"/>
      <c r="WGV28" s="263"/>
      <c r="WGW28" s="263"/>
      <c r="WGX28" s="263"/>
      <c r="WGY28" s="263"/>
      <c r="WGZ28" s="263"/>
      <c r="WHA28" s="263"/>
      <c r="WHB28" s="263"/>
      <c r="WHC28" s="263"/>
      <c r="WHD28" s="263"/>
      <c r="WHE28" s="263"/>
      <c r="WHF28" s="263"/>
      <c r="WHG28" s="263"/>
      <c r="WHH28" s="263"/>
      <c r="WHI28" s="263"/>
      <c r="WHJ28" s="263"/>
      <c r="WHK28" s="263"/>
      <c r="WHL28" s="263"/>
      <c r="WHM28" s="263"/>
      <c r="WHN28" s="263"/>
      <c r="WHO28" s="263"/>
      <c r="WHP28" s="263"/>
      <c r="WHQ28" s="263"/>
      <c r="WHR28" s="263"/>
      <c r="WHS28" s="263"/>
      <c r="WHT28" s="263"/>
      <c r="WHU28" s="263"/>
      <c r="WHV28" s="263"/>
      <c r="WHW28" s="263"/>
      <c r="WHX28" s="263"/>
      <c r="WHY28" s="263"/>
      <c r="WHZ28" s="263"/>
      <c r="WIA28" s="263"/>
      <c r="WIB28" s="263"/>
      <c r="WIC28" s="263"/>
      <c r="WID28" s="263"/>
      <c r="WIE28" s="263"/>
      <c r="WIF28" s="263"/>
      <c r="WIG28" s="263"/>
      <c r="WIH28" s="263"/>
      <c r="WII28" s="263"/>
      <c r="WIJ28" s="263"/>
      <c r="WIK28" s="263"/>
      <c r="WIL28" s="263"/>
      <c r="WIM28" s="263"/>
      <c r="WIN28" s="263"/>
      <c r="WIO28" s="263"/>
      <c r="WIP28" s="263"/>
      <c r="WIQ28" s="263"/>
      <c r="WIR28" s="263"/>
      <c r="WIS28" s="263"/>
      <c r="WIT28" s="263"/>
      <c r="WIU28" s="263"/>
      <c r="WIV28" s="263"/>
      <c r="WIW28" s="263"/>
      <c r="WIX28" s="263"/>
      <c r="WIY28" s="263"/>
      <c r="WIZ28" s="263"/>
      <c r="WJA28" s="263"/>
      <c r="WJB28" s="263"/>
      <c r="WJC28" s="263"/>
      <c r="WJD28" s="263"/>
      <c r="WJE28" s="263"/>
      <c r="WJF28" s="263"/>
      <c r="WJG28" s="263"/>
      <c r="WJH28" s="263"/>
      <c r="WJI28" s="263"/>
      <c r="WJJ28" s="263"/>
      <c r="WJK28" s="263"/>
      <c r="WJL28" s="263"/>
      <c r="WJM28" s="263"/>
      <c r="WJN28" s="263"/>
      <c r="WJO28" s="263"/>
      <c r="WJP28" s="263"/>
      <c r="WJQ28" s="263"/>
      <c r="WJR28" s="263"/>
      <c r="WJS28" s="263"/>
      <c r="WJT28" s="263"/>
      <c r="WJU28" s="263"/>
      <c r="WJV28" s="263"/>
      <c r="WJW28" s="263"/>
      <c r="WJX28" s="263"/>
      <c r="WJY28" s="263"/>
      <c r="WJZ28" s="263"/>
      <c r="WKA28" s="263"/>
      <c r="WKB28" s="263"/>
      <c r="WKC28" s="263"/>
      <c r="WKD28" s="263"/>
      <c r="WKE28" s="263"/>
      <c r="WKF28" s="263"/>
      <c r="WKG28" s="263"/>
      <c r="WKH28" s="263"/>
      <c r="WKI28" s="263"/>
      <c r="WKJ28" s="263"/>
      <c r="WKK28" s="263"/>
      <c r="WKL28" s="263"/>
      <c r="WKM28" s="263"/>
      <c r="WKN28" s="263"/>
      <c r="WKO28" s="263"/>
      <c r="WKP28" s="263"/>
      <c r="WKQ28" s="263"/>
      <c r="WKR28" s="263"/>
      <c r="WKS28" s="263"/>
      <c r="WKT28" s="263"/>
      <c r="WKU28" s="263"/>
      <c r="WKV28" s="263"/>
      <c r="WKW28" s="263"/>
      <c r="WKX28" s="263"/>
      <c r="WKY28" s="263"/>
      <c r="WKZ28" s="263"/>
      <c r="WLA28" s="263"/>
      <c r="WLB28" s="263"/>
      <c r="WLC28" s="263"/>
      <c r="WLD28" s="263"/>
      <c r="WLE28" s="263"/>
      <c r="WLF28" s="263"/>
      <c r="WLG28" s="263"/>
      <c r="WLH28" s="263"/>
      <c r="WLI28" s="263"/>
      <c r="WLJ28" s="263"/>
      <c r="WLK28" s="263"/>
      <c r="WLL28" s="263"/>
      <c r="WLM28" s="263"/>
      <c r="WLN28" s="263"/>
      <c r="WLO28" s="263"/>
      <c r="WLP28" s="263"/>
      <c r="WLQ28" s="263"/>
      <c r="WLR28" s="263"/>
      <c r="WLS28" s="263"/>
      <c r="WLT28" s="263"/>
      <c r="WLU28" s="263"/>
      <c r="WLV28" s="263"/>
      <c r="WLW28" s="263"/>
      <c r="WLX28" s="263"/>
      <c r="WLY28" s="263"/>
      <c r="WLZ28" s="263"/>
      <c r="WMA28" s="263"/>
      <c r="WMB28" s="263"/>
      <c r="WMC28" s="263"/>
      <c r="WMD28" s="263"/>
      <c r="WME28" s="263"/>
      <c r="WMF28" s="263"/>
      <c r="WMG28" s="263"/>
      <c r="WMH28" s="263"/>
      <c r="WMI28" s="263"/>
      <c r="WMJ28" s="263"/>
      <c r="WMK28" s="263"/>
      <c r="WML28" s="263"/>
      <c r="WMM28" s="263"/>
      <c r="WMN28" s="263"/>
      <c r="WMO28" s="263"/>
      <c r="WMP28" s="263"/>
      <c r="WMQ28" s="263"/>
      <c r="WMR28" s="263"/>
      <c r="WMS28" s="263"/>
      <c r="WMT28" s="263"/>
      <c r="WMU28" s="263"/>
      <c r="WMV28" s="263"/>
      <c r="WMW28" s="263"/>
      <c r="WMX28" s="263"/>
      <c r="WMY28" s="263"/>
      <c r="WMZ28" s="263"/>
      <c r="WNA28" s="263"/>
      <c r="WNB28" s="263"/>
      <c r="WNC28" s="263"/>
      <c r="WND28" s="263"/>
      <c r="WNE28" s="263"/>
      <c r="WNF28" s="263"/>
      <c r="WNG28" s="263"/>
      <c r="WNH28" s="263"/>
      <c r="WNI28" s="263"/>
      <c r="WNJ28" s="263"/>
      <c r="WNK28" s="263"/>
      <c r="WNL28" s="263"/>
      <c r="WNM28" s="263"/>
      <c r="WNN28" s="263"/>
      <c r="WNO28" s="263"/>
      <c r="WNP28" s="263"/>
      <c r="WNQ28" s="263"/>
      <c r="WNR28" s="263"/>
      <c r="WNS28" s="263"/>
      <c r="WNT28" s="263"/>
      <c r="WNU28" s="263"/>
      <c r="WNV28" s="263"/>
      <c r="WNW28" s="263"/>
      <c r="WNX28" s="263"/>
      <c r="WNY28" s="263"/>
      <c r="WNZ28" s="263"/>
      <c r="WOA28" s="263"/>
      <c r="WOB28" s="263"/>
      <c r="WOC28" s="263"/>
      <c r="WOD28" s="263"/>
      <c r="WOE28" s="263"/>
      <c r="WOF28" s="263"/>
      <c r="WOG28" s="263"/>
      <c r="WOH28" s="263"/>
      <c r="WOI28" s="263"/>
      <c r="WOJ28" s="263"/>
      <c r="WOK28" s="263"/>
      <c r="WOL28" s="263"/>
      <c r="WOM28" s="263"/>
      <c r="WON28" s="263"/>
      <c r="WOO28" s="263"/>
      <c r="WOP28" s="263"/>
      <c r="WOQ28" s="263"/>
      <c r="WOR28" s="263"/>
      <c r="WOS28" s="263"/>
      <c r="WOT28" s="263"/>
      <c r="WOU28" s="263"/>
      <c r="WOV28" s="263"/>
      <c r="WOW28" s="263"/>
      <c r="WOX28" s="263"/>
      <c r="WOY28" s="263"/>
      <c r="WOZ28" s="263"/>
      <c r="WPA28" s="263"/>
      <c r="WPB28" s="263"/>
      <c r="WPC28" s="263"/>
      <c r="WPD28" s="263"/>
      <c r="WPE28" s="263"/>
      <c r="WPF28" s="263"/>
      <c r="WPG28" s="263"/>
      <c r="WPH28" s="263"/>
      <c r="WPI28" s="263"/>
      <c r="WPJ28" s="263"/>
      <c r="WPK28" s="263"/>
      <c r="WPL28" s="263"/>
      <c r="WPM28" s="263"/>
      <c r="WPN28" s="263"/>
      <c r="WPO28" s="263"/>
      <c r="WPP28" s="263"/>
      <c r="WPQ28" s="263"/>
      <c r="WPR28" s="263"/>
      <c r="WPS28" s="263"/>
      <c r="WPT28" s="263"/>
      <c r="WPU28" s="263"/>
      <c r="WPV28" s="263"/>
      <c r="WPW28" s="263"/>
      <c r="WPX28" s="263"/>
      <c r="WPY28" s="263"/>
      <c r="WPZ28" s="263"/>
      <c r="WQA28" s="263"/>
      <c r="WQB28" s="263"/>
      <c r="WQC28" s="263"/>
      <c r="WQD28" s="263"/>
      <c r="WQE28" s="263"/>
      <c r="WQF28" s="263"/>
      <c r="WQG28" s="263"/>
      <c r="WQH28" s="263"/>
      <c r="WQI28" s="263"/>
      <c r="WQJ28" s="263"/>
      <c r="WQK28" s="263"/>
      <c r="WQL28" s="263"/>
      <c r="WQM28" s="263"/>
      <c r="WQN28" s="263"/>
      <c r="WQO28" s="263"/>
      <c r="WQP28" s="263"/>
      <c r="WQQ28" s="263"/>
      <c r="WQR28" s="263"/>
      <c r="WQS28" s="263"/>
      <c r="WQT28" s="263"/>
      <c r="WQU28" s="263"/>
      <c r="WQV28" s="263"/>
      <c r="WQW28" s="263"/>
      <c r="WQX28" s="263"/>
      <c r="WQY28" s="263"/>
      <c r="WQZ28" s="263"/>
      <c r="WRA28" s="263"/>
      <c r="WRB28" s="263"/>
      <c r="WRC28" s="263"/>
      <c r="WRD28" s="263"/>
      <c r="WRE28" s="263"/>
      <c r="WRF28" s="263"/>
      <c r="WRG28" s="263"/>
      <c r="WRH28" s="263"/>
      <c r="WRI28" s="263"/>
      <c r="WRJ28" s="263"/>
      <c r="WRK28" s="263"/>
      <c r="WRL28" s="263"/>
      <c r="WRM28" s="263"/>
      <c r="WRN28" s="263"/>
      <c r="WRO28" s="263"/>
      <c r="WRP28" s="263"/>
      <c r="WRQ28" s="263"/>
      <c r="WRR28" s="263"/>
      <c r="WRS28" s="263"/>
      <c r="WRT28" s="263"/>
      <c r="WRU28" s="263"/>
      <c r="WRV28" s="263"/>
      <c r="WRW28" s="263"/>
      <c r="WRX28" s="263"/>
      <c r="WRY28" s="263"/>
      <c r="WRZ28" s="263"/>
      <c r="WSA28" s="263"/>
      <c r="WSB28" s="263"/>
      <c r="WSC28" s="263"/>
      <c r="WSD28" s="263"/>
      <c r="WSE28" s="263"/>
      <c r="WSF28" s="263"/>
      <c r="WSG28" s="263"/>
      <c r="WSH28" s="263"/>
      <c r="WSI28" s="263"/>
      <c r="WSJ28" s="263"/>
      <c r="WSK28" s="263"/>
      <c r="WSL28" s="263"/>
      <c r="WSM28" s="263"/>
      <c r="WSN28" s="263"/>
      <c r="WSO28" s="263"/>
      <c r="WSP28" s="263"/>
      <c r="WSQ28" s="263"/>
      <c r="WSR28" s="263"/>
      <c r="WSS28" s="263"/>
      <c r="WST28" s="263"/>
      <c r="WSU28" s="263"/>
      <c r="WSV28" s="263"/>
      <c r="WSW28" s="263"/>
      <c r="WSX28" s="263"/>
      <c r="WSY28" s="263"/>
      <c r="WSZ28" s="263"/>
      <c r="WTA28" s="263"/>
      <c r="WTB28" s="263"/>
      <c r="WTC28" s="263"/>
      <c r="WTD28" s="263"/>
      <c r="WTE28" s="263"/>
      <c r="WTF28" s="263"/>
      <c r="WTG28" s="263"/>
      <c r="WTH28" s="263"/>
      <c r="WTI28" s="263"/>
      <c r="WTJ28" s="263"/>
      <c r="WTK28" s="263"/>
      <c r="WTL28" s="263"/>
      <c r="WTM28" s="263"/>
      <c r="WTN28" s="263"/>
      <c r="WTO28" s="263"/>
      <c r="WTP28" s="263"/>
      <c r="WTQ28" s="263"/>
      <c r="WTR28" s="263"/>
      <c r="WTS28" s="263"/>
      <c r="WTT28" s="263"/>
      <c r="WTU28" s="263"/>
      <c r="WTV28" s="263"/>
      <c r="WTW28" s="263"/>
      <c r="WTX28" s="263"/>
      <c r="WTY28" s="263"/>
      <c r="WTZ28" s="263"/>
      <c r="WUA28" s="263"/>
      <c r="WUB28" s="263"/>
      <c r="WUC28" s="263"/>
      <c r="WUD28" s="263"/>
      <c r="WUE28" s="263"/>
      <c r="WUF28" s="263"/>
      <c r="WUG28" s="263"/>
      <c r="WUH28" s="263"/>
      <c r="WUI28" s="263"/>
      <c r="WUJ28" s="263"/>
      <c r="WUK28" s="263"/>
      <c r="WUL28" s="263"/>
      <c r="WUM28" s="263"/>
      <c r="WUN28" s="263"/>
      <c r="WUO28" s="263"/>
      <c r="WUP28" s="263"/>
      <c r="WUQ28" s="263"/>
      <c r="WUR28" s="263"/>
      <c r="WUS28" s="263"/>
      <c r="WUT28" s="263"/>
      <c r="WUU28" s="263"/>
      <c r="WUV28" s="263"/>
      <c r="WUW28" s="263"/>
      <c r="WUX28" s="263"/>
      <c r="WUY28" s="263"/>
      <c r="WUZ28" s="263"/>
      <c r="WVA28" s="263"/>
      <c r="WVB28" s="263"/>
      <c r="WVC28" s="263"/>
      <c r="WVD28" s="263"/>
      <c r="WVE28" s="263"/>
      <c r="WVF28" s="263"/>
      <c r="WVG28" s="263"/>
      <c r="WVH28" s="263"/>
      <c r="WVI28" s="263"/>
      <c r="WVJ28" s="263"/>
      <c r="WVK28" s="263"/>
      <c r="WVL28" s="263"/>
      <c r="WVM28" s="263"/>
      <c r="WVN28" s="263"/>
      <c r="WVO28" s="263"/>
      <c r="WVP28" s="263"/>
      <c r="WVQ28" s="263"/>
      <c r="WVR28" s="263"/>
      <c r="WVS28" s="263"/>
      <c r="WVT28" s="263"/>
      <c r="WVU28" s="263"/>
      <c r="WVV28" s="263"/>
      <c r="WVW28" s="263"/>
      <c r="WVX28" s="263"/>
      <c r="WVY28" s="263"/>
      <c r="WVZ28" s="263"/>
      <c r="WWA28" s="263"/>
      <c r="WWB28" s="263"/>
      <c r="WWC28" s="263"/>
      <c r="WWD28" s="263"/>
      <c r="WWE28" s="263"/>
      <c r="WWF28" s="263"/>
      <c r="WWG28" s="263"/>
      <c r="WWH28" s="263"/>
      <c r="WWI28" s="263"/>
      <c r="WWJ28" s="263"/>
      <c r="WWK28" s="263"/>
      <c r="WWL28" s="263"/>
      <c r="WWM28" s="263"/>
      <c r="WWN28" s="263"/>
      <c r="WWO28" s="263"/>
      <c r="WWP28" s="263"/>
      <c r="WWQ28" s="263"/>
      <c r="WWR28" s="263"/>
      <c r="WWS28" s="263"/>
      <c r="WWT28" s="263"/>
      <c r="WWU28" s="263"/>
      <c r="WWV28" s="263"/>
      <c r="WWW28" s="263"/>
      <c r="WWX28" s="263"/>
      <c r="WWY28" s="263"/>
      <c r="WWZ28" s="263"/>
      <c r="WXA28" s="263"/>
      <c r="WXB28" s="263"/>
      <c r="WXC28" s="263"/>
      <c r="WXD28" s="263"/>
      <c r="WXE28" s="263"/>
      <c r="WXF28" s="263"/>
      <c r="WXG28" s="263"/>
      <c r="WXH28" s="263"/>
      <c r="WXI28" s="263"/>
      <c r="WXJ28" s="263"/>
      <c r="WXK28" s="263"/>
      <c r="WXL28" s="263"/>
      <c r="WXM28" s="263"/>
      <c r="WXN28" s="263"/>
      <c r="WXO28" s="263"/>
      <c r="WXP28" s="263"/>
      <c r="WXQ28" s="263"/>
      <c r="WXR28" s="263"/>
      <c r="WXS28" s="263"/>
      <c r="WXT28" s="263"/>
      <c r="WXU28" s="263"/>
      <c r="WXV28" s="263"/>
      <c r="WXW28" s="263"/>
      <c r="WXX28" s="263"/>
      <c r="WXY28" s="263"/>
      <c r="WXZ28" s="263"/>
      <c r="WYA28" s="263"/>
      <c r="WYB28" s="263"/>
      <c r="WYC28" s="263"/>
      <c r="WYD28" s="263"/>
      <c r="WYE28" s="263"/>
      <c r="WYF28" s="263"/>
      <c r="WYG28" s="263"/>
      <c r="WYH28" s="263"/>
      <c r="WYI28" s="263"/>
      <c r="WYJ28" s="263"/>
      <c r="WYK28" s="263"/>
      <c r="WYL28" s="263"/>
      <c r="WYM28" s="263"/>
      <c r="WYN28" s="263"/>
      <c r="WYO28" s="263"/>
      <c r="WYP28" s="263"/>
      <c r="WYQ28" s="263"/>
      <c r="WYR28" s="263"/>
      <c r="WYS28" s="263"/>
      <c r="WYT28" s="263"/>
      <c r="WYU28" s="263"/>
      <c r="WYV28" s="263"/>
      <c r="WYW28" s="263"/>
      <c r="WYX28" s="263"/>
      <c r="WYY28" s="263"/>
      <c r="WYZ28" s="263"/>
      <c r="WZA28" s="263"/>
      <c r="WZB28" s="263"/>
      <c r="WZC28" s="263"/>
      <c r="WZD28" s="263"/>
      <c r="WZE28" s="263"/>
      <c r="WZF28" s="263"/>
      <c r="WZG28" s="263"/>
      <c r="WZH28" s="263"/>
      <c r="WZI28" s="263"/>
      <c r="WZJ28" s="263"/>
      <c r="WZK28" s="263"/>
      <c r="WZL28" s="263"/>
      <c r="WZM28" s="263"/>
      <c r="WZN28" s="263"/>
      <c r="WZO28" s="263"/>
      <c r="WZP28" s="263"/>
      <c r="WZQ28" s="263"/>
      <c r="WZR28" s="263"/>
      <c r="WZS28" s="263"/>
      <c r="WZT28" s="263"/>
      <c r="WZU28" s="263"/>
      <c r="WZV28" s="263"/>
      <c r="WZW28" s="263"/>
      <c r="WZX28" s="263"/>
      <c r="WZY28" s="263"/>
      <c r="WZZ28" s="263"/>
      <c r="XAA28" s="263"/>
      <c r="XAB28" s="263"/>
      <c r="XAC28" s="263"/>
      <c r="XAD28" s="263"/>
      <c r="XAE28" s="263"/>
      <c r="XAF28" s="263"/>
      <c r="XAG28" s="263"/>
      <c r="XAH28" s="263"/>
      <c r="XAI28" s="263"/>
      <c r="XAJ28" s="263"/>
      <c r="XAK28" s="263"/>
      <c r="XAL28" s="263"/>
      <c r="XAM28" s="263"/>
      <c r="XAN28" s="263"/>
      <c r="XAO28" s="263"/>
      <c r="XAP28" s="263"/>
      <c r="XAQ28" s="263"/>
      <c r="XAR28" s="263"/>
      <c r="XAS28" s="263"/>
      <c r="XAT28" s="263"/>
      <c r="XAU28" s="263"/>
      <c r="XAV28" s="263"/>
      <c r="XAW28" s="263"/>
      <c r="XAX28" s="263"/>
      <c r="XAY28" s="263"/>
      <c r="XAZ28" s="263"/>
      <c r="XBA28" s="263"/>
      <c r="XBB28" s="263"/>
      <c r="XBC28" s="263"/>
      <c r="XBD28" s="263"/>
      <c r="XBE28" s="263"/>
      <c r="XBF28" s="263"/>
      <c r="XBG28" s="263"/>
      <c r="XBH28" s="263"/>
      <c r="XBI28" s="263"/>
      <c r="XBJ28" s="263"/>
      <c r="XBK28" s="263"/>
      <c r="XBL28" s="263"/>
      <c r="XBM28" s="263"/>
      <c r="XBN28" s="263"/>
      <c r="XBO28" s="263"/>
      <c r="XBP28" s="263"/>
      <c r="XBQ28" s="263"/>
      <c r="XBR28" s="263"/>
      <c r="XBS28" s="263"/>
      <c r="XBT28" s="263"/>
      <c r="XBU28" s="263"/>
      <c r="XBV28" s="263"/>
      <c r="XBW28" s="263"/>
      <c r="XBX28" s="263"/>
      <c r="XBY28" s="263"/>
      <c r="XBZ28" s="263"/>
      <c r="XCA28" s="263"/>
      <c r="XCB28" s="263"/>
      <c r="XCC28" s="263"/>
      <c r="XCD28" s="263"/>
      <c r="XCE28" s="263"/>
      <c r="XCF28" s="263"/>
      <c r="XCG28" s="263"/>
      <c r="XCH28" s="263"/>
      <c r="XCI28" s="263"/>
      <c r="XCJ28" s="263"/>
      <c r="XCK28" s="263"/>
      <c r="XCL28" s="263"/>
      <c r="XCM28" s="263"/>
      <c r="XCN28" s="263"/>
      <c r="XCO28" s="263"/>
      <c r="XCP28" s="263"/>
      <c r="XCQ28" s="263"/>
      <c r="XCR28" s="263"/>
      <c r="XCS28" s="263"/>
      <c r="XCT28" s="263"/>
      <c r="XCU28" s="263"/>
      <c r="XCV28" s="263"/>
      <c r="XCW28" s="263"/>
      <c r="XCX28" s="263"/>
      <c r="XCY28" s="263"/>
      <c r="XCZ28" s="263"/>
      <c r="XDA28" s="263"/>
      <c r="XDB28" s="263"/>
      <c r="XDC28" s="263"/>
      <c r="XDD28" s="263"/>
      <c r="XDE28" s="263"/>
      <c r="XDF28" s="263"/>
      <c r="XDG28" s="263"/>
      <c r="XDH28" s="263"/>
      <c r="XDI28" s="263"/>
      <c r="XDJ28" s="263"/>
      <c r="XDK28" s="263"/>
      <c r="XDL28" s="263"/>
      <c r="XDM28" s="263"/>
      <c r="XDN28" s="263"/>
      <c r="XDO28" s="263"/>
      <c r="XDP28" s="263"/>
      <c r="XDQ28" s="263"/>
      <c r="XDR28" s="263"/>
      <c r="XDS28" s="263"/>
      <c r="XDT28" s="263"/>
      <c r="XDU28" s="263"/>
      <c r="XDV28" s="263"/>
      <c r="XDW28" s="263"/>
      <c r="XDX28" s="263"/>
      <c r="XDY28" s="263"/>
      <c r="XDZ28" s="263"/>
      <c r="XEA28" s="263"/>
      <c r="XEB28" s="263"/>
      <c r="XEC28" s="263"/>
      <c r="XED28" s="263"/>
      <c r="XEE28" s="263"/>
      <c r="XEF28" s="263"/>
      <c r="XEG28" s="263"/>
      <c r="XEH28" s="263"/>
      <c r="XEI28" s="263"/>
      <c r="XEJ28" s="263"/>
      <c r="XEK28" s="263"/>
      <c r="XEL28" s="263"/>
      <c r="XEM28" s="263"/>
      <c r="XEN28" s="263"/>
      <c r="XEO28" s="263"/>
      <c r="XEP28" s="263"/>
      <c r="XEQ28" s="263"/>
      <c r="XER28" s="263"/>
      <c r="XES28" s="263"/>
      <c r="XET28" s="263"/>
      <c r="XEU28" s="263"/>
      <c r="XEV28" s="263"/>
    </row>
    <row r="29" spans="1:16376" s="69" customFormat="1" ht="17.25" thickTop="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sheetData>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33966-B83B-4C4B-A30F-1A07FB57AE42}">
  <dimension ref="A1:O93"/>
  <sheetViews>
    <sheetView showGridLines="0" zoomScaleNormal="100" workbookViewId="0">
      <selection activeCell="K4" sqref="K4:K7"/>
    </sheetView>
  </sheetViews>
  <sheetFormatPr baseColWidth="10" defaultColWidth="11.42578125" defaultRowHeight="16.5" x14ac:dyDescent="0.25"/>
  <cols>
    <col min="1" max="1" width="2.7109375" style="199" customWidth="1"/>
    <col min="2" max="2" width="64.7109375" style="199" customWidth="1"/>
    <col min="3" max="3" width="3.7109375" style="199" customWidth="1"/>
    <col min="4" max="4" width="2.7109375" style="199" customWidth="1"/>
    <col min="5" max="6" width="32.7109375" style="199" customWidth="1"/>
    <col min="7" max="7" width="17.7109375" style="199" customWidth="1"/>
    <col min="8" max="8" width="15.28515625" style="199" bestFit="1" customWidth="1"/>
    <col min="9" max="10" width="11.7109375" style="199" customWidth="1"/>
    <col min="11" max="12" width="11.42578125" style="199"/>
    <col min="13" max="13" width="4.5703125" style="199" customWidth="1"/>
    <col min="14" max="14" width="4.85546875" style="199" customWidth="1"/>
    <col min="15" max="15" width="149.140625" style="199" bestFit="1" customWidth="1"/>
    <col min="16" max="16384" width="11.42578125" style="199"/>
  </cols>
  <sheetData>
    <row r="1" spans="1:15" ht="28.5" customHeight="1" x14ac:dyDescent="0.25">
      <c r="A1" s="189" t="str">
        <f>CONCATENATE("Bewertungsbericht ",Basisdaten!A1)</f>
        <v>Bewertungsbericht Muster AG, 6314 Unterägeri</v>
      </c>
      <c r="B1" s="189"/>
      <c r="C1" s="189"/>
      <c r="D1" s="189"/>
      <c r="F1" s="191" t="s">
        <v>294</v>
      </c>
      <c r="H1" s="189"/>
      <c r="I1" s="189" t="s">
        <v>180</v>
      </c>
      <c r="J1" s="189" t="s">
        <v>475</v>
      </c>
      <c r="K1" s="189" t="s">
        <v>476</v>
      </c>
    </row>
    <row r="2" spans="1:15" ht="17.100000000000001" customHeight="1" x14ac:dyDescent="0.25">
      <c r="A2" s="198" t="str">
        <f>CONCATENATE("ISO-Kapitalrenditen-Diagramm ",Bewertung!H2,"   (IST)")</f>
        <v>ISO-Kapitalrenditen-Diagramm 2023   (IST)</v>
      </c>
      <c r="B2" s="198"/>
      <c r="D2" s="198" t="str">
        <f>CONCATENATE("ISO-Kapitalrenditen-Diagramm ",Bewertung!I2,"   (PLAN)")</f>
        <v>ISO-Kapitalrenditen-Diagramm 2024   (PLAN)</v>
      </c>
      <c r="E2" s="198"/>
      <c r="F2" s="198"/>
      <c r="H2" s="199" t="s">
        <v>172</v>
      </c>
      <c r="I2" s="364">
        <f>'ISO-Kapitalrendite 1'!$E$3</f>
        <v>0.9</v>
      </c>
      <c r="J2" s="364">
        <f>'ISO-Kapitalrendite 1'!$D$6</f>
        <v>1.4023865417933838</v>
      </c>
      <c r="K2" s="364">
        <f>'ISO-Kapitalrendite 2'!$D$6</f>
        <v>1.1616816004985269</v>
      </c>
      <c r="M2" s="199">
        <f>J2/I2</f>
        <v>1.5582072686593154</v>
      </c>
    </row>
    <row r="3" spans="1:15" ht="17.100000000000001" customHeight="1" x14ac:dyDescent="0.25">
      <c r="B3" s="292"/>
      <c r="C3" s="292"/>
      <c r="D3" s="292"/>
      <c r="E3" s="292"/>
      <c r="F3" s="292"/>
      <c r="G3" s="292"/>
      <c r="H3" s="199" t="s">
        <v>171</v>
      </c>
      <c r="I3" s="365">
        <f>'ISO-Kapitalrendite 1'!$E$5</f>
        <v>9.9999999999999992E-2</v>
      </c>
      <c r="J3" s="365">
        <f>'ISO-Kapitalrendite 1'!$E$8/100</f>
        <v>4.7247445411743166E-2</v>
      </c>
      <c r="K3" s="365">
        <f>'ISO-Kapitalrendite 2'!$E$8/100</f>
        <v>0.10657285270519186</v>
      </c>
      <c r="M3" s="292"/>
    </row>
    <row r="4" spans="1:15" ht="17.100000000000001" customHeight="1" x14ac:dyDescent="0.25">
      <c r="B4" s="292"/>
      <c r="C4" s="292"/>
      <c r="D4" s="292"/>
      <c r="E4" s="292"/>
      <c r="F4" s="292"/>
      <c r="G4" s="292"/>
      <c r="L4" s="292"/>
      <c r="M4" s="292"/>
    </row>
    <row r="5" spans="1:15" ht="17.100000000000001" customHeight="1" x14ac:dyDescent="0.25">
      <c r="B5" s="292"/>
      <c r="C5" s="292"/>
      <c r="D5" s="292"/>
      <c r="E5" s="292"/>
      <c r="F5" s="292"/>
      <c r="G5" s="292"/>
      <c r="I5" s="292"/>
      <c r="J5" s="292"/>
      <c r="K5" s="292"/>
      <c r="L5" s="292"/>
      <c r="M5" s="292"/>
    </row>
    <row r="6" spans="1:15" ht="17.100000000000001" customHeight="1" x14ac:dyDescent="0.25">
      <c r="B6" s="292"/>
      <c r="C6" s="292"/>
      <c r="D6" s="292"/>
      <c r="E6" s="292"/>
      <c r="F6" s="292"/>
      <c r="G6" s="292"/>
      <c r="H6" s="199" t="s">
        <v>480</v>
      </c>
      <c r="I6" s="292">
        <v>1</v>
      </c>
      <c r="J6" s="369">
        <f>IF(J2/I2&gt;=M6,1,"")</f>
        <v>1</v>
      </c>
      <c r="K6" s="369" t="str">
        <f>IF(K2/I2&gt;=M6,1,"")</f>
        <v/>
      </c>
      <c r="L6" s="366" t="s">
        <v>484</v>
      </c>
      <c r="M6" s="367">
        <v>1.5</v>
      </c>
      <c r="N6" s="367"/>
      <c r="O6" s="199" t="str">
        <f>CONCATENATE("Im Branchenvergleich weist die ",Stammdaten!$A$1," einen deutlich zu hohen Kapitalumschlag auf, was - im Verhältnis zum Umsatz - auf zu tiefe Investitonen hinweist.")</f>
        <v>Im Branchenvergleich weist die Muster AG einen deutlich zu hohen Kapitalumschlag auf, was - im Verhältnis zum Umsatz - auf zu tiefe Investitonen hinweist.</v>
      </c>
    </row>
    <row r="7" spans="1:15" ht="17.100000000000001" customHeight="1" x14ac:dyDescent="0.25">
      <c r="B7" s="292"/>
      <c r="C7" s="292"/>
      <c r="D7" s="292"/>
      <c r="E7" s="292"/>
      <c r="F7" s="292"/>
      <c r="G7" s="292"/>
      <c r="H7" s="199" t="s">
        <v>479</v>
      </c>
      <c r="I7" s="292">
        <v>2</v>
      </c>
      <c r="J7" s="369" t="str">
        <f>IF(AND(J2/I2&lt;N7,J2/I2&gt;=M7),2,"")</f>
        <v/>
      </c>
      <c r="K7" s="369">
        <f>IF(AND(K2/I2&lt;N7,K2/I2&gt;=M7),2,"")</f>
        <v>2</v>
      </c>
      <c r="L7" s="366" t="s">
        <v>483</v>
      </c>
      <c r="M7" s="367">
        <v>1.2</v>
      </c>
      <c r="N7" s="367">
        <v>1.5</v>
      </c>
      <c r="O7" s="199" t="str">
        <f>CONCATENATE("Im Branchenvergleich weist die ",Stammdaten!$A$1," einen leicht zu hohen Kapitalumschlag auf, was - im Verhältnis zum Umsatz - etwas zu tiefe Investitonen hinweist.")</f>
        <v>Im Branchenvergleich weist die Muster AG einen leicht zu hohen Kapitalumschlag auf, was - im Verhältnis zum Umsatz - etwas zu tiefe Investitonen hinweist.</v>
      </c>
    </row>
    <row r="8" spans="1:15" ht="17.100000000000001" customHeight="1" x14ac:dyDescent="0.25">
      <c r="B8" s="292"/>
      <c r="C8" s="292"/>
      <c r="D8" s="292"/>
      <c r="E8" s="292"/>
      <c r="F8" s="292"/>
      <c r="G8" s="292"/>
      <c r="H8" s="199" t="s">
        <v>477</v>
      </c>
      <c r="I8" s="292">
        <v>3</v>
      </c>
      <c r="J8" s="369" t="str">
        <f>IF(AND(J2/I2&lt;N8,J2/I2&gt;=M8),3,"")</f>
        <v/>
      </c>
      <c r="K8" s="369" t="str">
        <f>IF(AND(K2/I2&lt;N8,K2/I2&gt;=M8),3,"")</f>
        <v/>
      </c>
      <c r="L8" s="366" t="s">
        <v>483</v>
      </c>
      <c r="M8" s="367">
        <v>0.8</v>
      </c>
      <c r="N8" s="367">
        <v>1.2</v>
      </c>
      <c r="O8" s="199" t="str">
        <f>CONCATENATE("Im Branchenvergleich weist die ",Stammdaten!$A$1," einen angemessenen Kapitalumschlag auf, was - im Verhältnis zum Umsatz - auf ausgewogene Investitonen hinweist.")</f>
        <v>Im Branchenvergleich weist die Muster AG einen angemessenen Kapitalumschlag auf, was - im Verhältnis zum Umsatz - auf ausgewogene Investitonen hinweist.</v>
      </c>
    </row>
    <row r="9" spans="1:15" ht="17.100000000000001" customHeight="1" x14ac:dyDescent="0.25">
      <c r="B9" s="292"/>
      <c r="C9" s="292"/>
      <c r="D9" s="292"/>
      <c r="E9" s="292"/>
      <c r="F9" s="292"/>
      <c r="G9" s="292"/>
      <c r="H9" s="199" t="s">
        <v>481</v>
      </c>
      <c r="I9" s="292">
        <v>4</v>
      </c>
      <c r="J9" s="369" t="str">
        <f>IF(AND(J2/I2&lt;N9,J2/I2&gt;=M9),4,"")</f>
        <v/>
      </c>
      <c r="K9" s="369" t="str">
        <f>IF(AND(K2/I2&lt;N9,K2/I2&gt;=M9),4,"")</f>
        <v/>
      </c>
      <c r="L9" s="366" t="s">
        <v>483</v>
      </c>
      <c r="M9" s="367">
        <v>0.5</v>
      </c>
      <c r="N9" s="367">
        <v>0.8</v>
      </c>
      <c r="O9" s="199" t="str">
        <f>CONCATENATE("Im Branchenvergleich weist die ",Stammdaten!$A$1," einen leicht zu tiefen Kapitalumschlag auf, was - im Verhältnis zum Umsatz - auf etwas zu hohe Investitonen hinweist.")</f>
        <v>Im Branchenvergleich weist die Muster AG einen leicht zu tiefen Kapitalumschlag auf, was - im Verhältnis zum Umsatz - auf etwas zu hohe Investitonen hinweist.</v>
      </c>
    </row>
    <row r="10" spans="1:15" ht="17.100000000000001" customHeight="1" x14ac:dyDescent="0.25">
      <c r="H10" s="199" t="s">
        <v>482</v>
      </c>
      <c r="I10" s="292">
        <v>5</v>
      </c>
      <c r="J10" s="369" t="str">
        <f>IF(J2/I2&lt;=N10,5,"")</f>
        <v/>
      </c>
      <c r="K10" s="369" t="str">
        <f>IF(K2/I2&lt;=N10,5,"")</f>
        <v/>
      </c>
      <c r="L10" s="366" t="s">
        <v>485</v>
      </c>
      <c r="M10" s="368"/>
      <c r="N10" s="367">
        <v>0.5</v>
      </c>
      <c r="O10" s="199" t="str">
        <f>CONCATENATE("Im Branchenvergleich weist die ",Stammdaten!$A$1," einen deutlich zu tiefen Kapitalumschlag auf, was - im Verhältnis zum Umsatz - auf hohe Investitonen hinweist.")</f>
        <v>Im Branchenvergleich weist die Muster AG einen deutlich zu tiefen Kapitalumschlag auf, was - im Verhältnis zum Umsatz - auf hohe Investitonen hinweist.</v>
      </c>
    </row>
    <row r="11" spans="1:15" ht="17.100000000000001" customHeight="1" thickBot="1" x14ac:dyDescent="0.3">
      <c r="I11" s="292"/>
      <c r="J11" s="370">
        <f>SUM(J6:J10)</f>
        <v>1</v>
      </c>
      <c r="K11" s="370">
        <f>SUM(K6:K10)</f>
        <v>2</v>
      </c>
    </row>
    <row r="12" spans="1:15" ht="17.100000000000001" customHeight="1" thickTop="1" x14ac:dyDescent="0.25">
      <c r="I12" s="292"/>
      <c r="J12" s="369"/>
      <c r="K12" s="371"/>
    </row>
    <row r="13" spans="1:15" ht="17.100000000000001" customHeight="1" x14ac:dyDescent="0.25">
      <c r="H13" s="199" t="s">
        <v>486</v>
      </c>
      <c r="I13" s="199">
        <v>1</v>
      </c>
      <c r="J13" s="369" t="str">
        <f>IF(J3/I3&gt;=M13,1,"")</f>
        <v/>
      </c>
      <c r="K13" s="369" t="str">
        <f>IF(K3/I3&gt;=M13,1,"")</f>
        <v/>
      </c>
      <c r="L13" s="366" t="s">
        <v>484</v>
      </c>
      <c r="M13" s="367">
        <v>1.3</v>
      </c>
      <c r="N13" s="367"/>
      <c r="O13" s="199" t="str">
        <f>CONCATENATE("Im Branchenvergleich weist die ",Stammdaten!$A$1," eine sehr hohe Umsatzrendite auf, was - im Verhältnis zum Umsatz - auf einen sehr hohen Gewinn hinweist.")</f>
        <v>Im Branchenvergleich weist die Muster AG eine sehr hohe Umsatzrendite auf, was - im Verhältnis zum Umsatz - auf einen sehr hohen Gewinn hinweist.</v>
      </c>
    </row>
    <row r="14" spans="1:15" ht="17.100000000000001" customHeight="1" x14ac:dyDescent="0.25">
      <c r="H14" s="199" t="s">
        <v>487</v>
      </c>
      <c r="I14" s="199">
        <v>2</v>
      </c>
      <c r="J14" s="369" t="str">
        <f>IF(AND(J3/I3&lt;N14,J3/I3&gt;=M14),2,"")</f>
        <v/>
      </c>
      <c r="K14" s="369" t="str">
        <f>IF(AND(K3/I3&lt;N14,K3/I3&gt;=M14),2,"")</f>
        <v/>
      </c>
      <c r="L14" s="366" t="s">
        <v>483</v>
      </c>
      <c r="M14" s="367">
        <v>1.1000000000000001</v>
      </c>
      <c r="N14" s="367">
        <v>1.3</v>
      </c>
      <c r="O14" s="199" t="str">
        <f>CONCATENATE("Im Branchenvergleich weist die ",Stammdaten!$A$1," eine leicht höhere Umsatzrendite auf, was - im Verhältnis zum Umsatz - auf einen angemessenen Gewinn hinweist.")</f>
        <v>Im Branchenvergleich weist die Muster AG eine leicht höhere Umsatzrendite auf, was - im Verhältnis zum Umsatz - auf einen angemessenen Gewinn hinweist.</v>
      </c>
    </row>
    <row r="15" spans="1:15" ht="17.100000000000001" customHeight="1" x14ac:dyDescent="0.25">
      <c r="H15" s="199" t="s">
        <v>488</v>
      </c>
      <c r="I15" s="199">
        <v>3</v>
      </c>
      <c r="J15" s="369" t="str">
        <f>IF(AND(J3/I3&lt;N15,J3/I3&gt;=M15),3,"")</f>
        <v/>
      </c>
      <c r="K15" s="369">
        <f>IF(AND(K3/I3&lt;N15,K3/I3&gt;=M15),3,"")</f>
        <v>3</v>
      </c>
      <c r="L15" s="366" t="s">
        <v>483</v>
      </c>
      <c r="M15" s="367">
        <v>0.9</v>
      </c>
      <c r="N15" s="367">
        <v>1.1000000000000001</v>
      </c>
      <c r="O15" s="199" t="str">
        <f>CONCATENATE("Im Branchenvergleich weist die ",Stammdaten!$A$1," eine branchenübliche Umsatzrendite auf, was - im Verhältnis zum Umsatz - auf einen angemessenen Gewinn hinweist.")</f>
        <v>Im Branchenvergleich weist die Muster AG eine branchenübliche Umsatzrendite auf, was - im Verhältnis zum Umsatz - auf einen angemessenen Gewinn hinweist.</v>
      </c>
    </row>
    <row r="16" spans="1:15" ht="17.100000000000001" customHeight="1" x14ac:dyDescent="0.25">
      <c r="A16" s="433" t="str">
        <f>CONCATENATE("Positionierung der ",Stammdaten!$A$1," im Branchenvergleich ",Bewertung!H2,":")</f>
        <v>Positionierung der Muster AG im Branchenvergleich 2023:</v>
      </c>
      <c r="B16" s="433"/>
      <c r="D16" s="433" t="str">
        <f>CONCATENATE("Positionierung der ",Stammdaten!$A$1," im Branchenvergleich ",Bewertung!I2,":")</f>
        <v>Positionierung der Muster AG im Branchenvergleich 2024:</v>
      </c>
      <c r="E16" s="433"/>
      <c r="F16" s="433"/>
      <c r="H16" s="199" t="s">
        <v>489</v>
      </c>
      <c r="I16" s="199">
        <v>4</v>
      </c>
      <c r="J16" s="369" t="str">
        <f>IF(AND(J3/I3&lt;N16,J3/I3&gt;=M16),4,"")</f>
        <v/>
      </c>
      <c r="K16" s="369" t="str">
        <f>IF(AND(K3/I3&lt;N16,K3/I3&gt;=M16),4,"")</f>
        <v/>
      </c>
      <c r="L16" s="366" t="s">
        <v>483</v>
      </c>
      <c r="M16" s="367">
        <v>0.7</v>
      </c>
      <c r="N16" s="367">
        <v>0.9</v>
      </c>
      <c r="O16" s="199" t="str">
        <f>CONCATENATE("Im Branchenvergleich weist die ",Stammdaten!$A$1," eine leicht zu tiefe Umsatzrendite auf, was - im Verhältnis zum Umsatz - auf eher hohe Kostenstrukturen und damit einen eher tiefen Gewinn hinweist.")</f>
        <v>Im Branchenvergleich weist die Muster AG eine leicht zu tiefe Umsatzrendite auf, was - im Verhältnis zum Umsatz - auf eher hohe Kostenstrukturen und damit einen eher tiefen Gewinn hinweist.</v>
      </c>
    </row>
    <row r="17" spans="1:15" ht="17.100000000000001" customHeight="1" x14ac:dyDescent="0.25">
      <c r="A17" s="433"/>
      <c r="B17" s="433"/>
      <c r="D17" s="433"/>
      <c r="E17" s="433"/>
      <c r="F17" s="433"/>
      <c r="H17" s="199" t="s">
        <v>490</v>
      </c>
      <c r="I17" s="199">
        <v>5</v>
      </c>
      <c r="J17" s="369">
        <f>IF(J3/I3&lt;=N17,5,"")</f>
        <v>5</v>
      </c>
      <c r="K17" s="369" t="str">
        <f>IF(K3/I3&lt;=N17,5,"")</f>
        <v/>
      </c>
      <c r="L17" s="366" t="s">
        <v>485</v>
      </c>
      <c r="M17" s="368"/>
      <c r="N17" s="367">
        <v>0.7</v>
      </c>
      <c r="O17" s="199" t="str">
        <f>CONCATENATE("Im Branchenvergleich weist die ",Stammdaten!$A$1," eine deutlich zu tiefe Umsatzrendite auf, was - im Verhältnis zum Umsatz - auf zu hohe Kostenstrukturen und dadurch einen zu tiefen Gewinn hinweist.")</f>
        <v>Im Branchenvergleich weist die Muster AG eine deutlich zu tiefe Umsatzrendite auf, was - im Verhältnis zum Umsatz - auf zu hohe Kostenstrukturen und dadurch einen zu tiefen Gewinn hinweist.</v>
      </c>
    </row>
    <row r="18" spans="1:15" ht="17.100000000000001" customHeight="1" thickBot="1" x14ac:dyDescent="0.3">
      <c r="A18" s="434" t="s">
        <v>268</v>
      </c>
      <c r="B18" s="428" t="str">
        <f>VLOOKUP($J$11,$I$6:$O$10,7,)</f>
        <v>Im Branchenvergleich weist die Muster AG einen deutlich zu hohen Kapitalumschlag auf, was - im Verhältnis zum Umsatz - auf zu tiefe Investitonen hinweist.</v>
      </c>
      <c r="D18" s="200" t="s">
        <v>268</v>
      </c>
      <c r="E18" s="428" t="str">
        <f>VLOOKUP($K$11,$I$6:$O$10,7,)</f>
        <v>Im Branchenvergleich weist die Muster AG einen leicht zu hohen Kapitalumschlag auf, was - im Verhältnis zum Umsatz - etwas zu tiefe Investitonen hinweist.</v>
      </c>
      <c r="F18" s="428"/>
      <c r="J18" s="370">
        <f>SUM(J13:J17)</f>
        <v>5</v>
      </c>
      <c r="K18" s="370">
        <f>SUM(K13:K17)</f>
        <v>3</v>
      </c>
    </row>
    <row r="19" spans="1:15" ht="17.100000000000001" customHeight="1" thickTop="1" x14ac:dyDescent="0.25">
      <c r="A19" s="434"/>
      <c r="B19" s="428"/>
      <c r="E19" s="428"/>
      <c r="F19" s="428"/>
    </row>
    <row r="20" spans="1:15" ht="17.100000000000001" customHeight="1" x14ac:dyDescent="0.25">
      <c r="A20" s="434"/>
      <c r="B20" s="428"/>
      <c r="E20" s="428"/>
      <c r="F20" s="428"/>
      <c r="J20" s="372">
        <f>10*J11+J18</f>
        <v>15</v>
      </c>
      <c r="K20" s="372">
        <f>10*K11+K18</f>
        <v>23</v>
      </c>
    </row>
    <row r="21" spans="1:15" ht="17.100000000000001" customHeight="1" x14ac:dyDescent="0.25">
      <c r="A21" s="434" t="s">
        <v>268</v>
      </c>
      <c r="B21" s="428" t="str">
        <f>VLOOKUP($J$18,$I$13:$O$17,7,)</f>
        <v>Im Branchenvergleich weist die Muster AG eine deutlich zu tiefe Umsatzrendite auf, was - im Verhältnis zum Umsatz - auf zu hohe Kostenstrukturen und dadurch einen zu tiefen Gewinn hinweist.</v>
      </c>
      <c r="D21" s="434" t="s">
        <v>268</v>
      </c>
      <c r="E21" s="428" t="str">
        <f>VLOOKUP($K$18,$I$13:$O$17,7,)</f>
        <v>Im Branchenvergleich weist die Muster AG eine branchenübliche Umsatzrendite auf, was - im Verhältnis zum Umsatz - auf einen angemessenen Gewinn hinweist.</v>
      </c>
      <c r="F21" s="428"/>
    </row>
    <row r="22" spans="1:15" ht="17.100000000000001" customHeight="1" x14ac:dyDescent="0.25">
      <c r="A22" s="434"/>
      <c r="B22" s="428"/>
      <c r="D22" s="434"/>
      <c r="E22" s="428"/>
      <c r="F22" s="428"/>
      <c r="H22" s="198" t="s">
        <v>478</v>
      </c>
      <c r="I22" s="199">
        <v>11</v>
      </c>
      <c r="J22" s="199" t="str">
        <f>CONCATENATE("Die ",Stammdaten!$A$1," ist deutlich besser als der Mittelwert der Branche positioniert.")</f>
        <v>Die Muster AG ist deutlich besser als der Mittelwert der Branche positioniert.</v>
      </c>
    </row>
    <row r="23" spans="1:15" ht="17.100000000000001" customHeight="1" x14ac:dyDescent="0.25">
      <c r="A23" s="434"/>
      <c r="B23" s="428"/>
      <c r="D23" s="434"/>
      <c r="E23" s="428"/>
      <c r="F23" s="428"/>
      <c r="I23" s="199">
        <v>12</v>
      </c>
      <c r="J23" s="199" t="str">
        <f>CONCATENATE("Die ",Stammdaten!$A$1," ist besser als der Mittelwert der Branche positioniert.")</f>
        <v>Die Muster AG ist besser als der Mittelwert der Branche positioniert.</v>
      </c>
    </row>
    <row r="24" spans="1:15" ht="17.100000000000001" customHeight="1" x14ac:dyDescent="0.25">
      <c r="I24" s="199">
        <v>13</v>
      </c>
    </row>
    <row r="25" spans="1:15" ht="17.100000000000001" customHeight="1" x14ac:dyDescent="0.25">
      <c r="A25" s="435" t="str">
        <f>VLOOKUP($J$20,$I$22:$J$45,2,)</f>
        <v>Die Muster AG ist schlechter als der Mittelwert der Branche positioniert.</v>
      </c>
      <c r="B25" s="435"/>
      <c r="D25" s="435" t="str">
        <f>VLOOKUP($K$20,$I$22:$J$45,2,)</f>
        <v>Die Muster AG ist besser als der Mittelwert der Branche positioniert.</v>
      </c>
      <c r="E25" s="435"/>
      <c r="F25" s="435"/>
      <c r="I25" s="199">
        <v>14</v>
      </c>
    </row>
    <row r="26" spans="1:15" ht="17.100000000000001" customHeight="1" x14ac:dyDescent="0.25">
      <c r="A26" s="435"/>
      <c r="B26" s="435"/>
      <c r="D26" s="435"/>
      <c r="E26" s="435"/>
      <c r="F26" s="435"/>
      <c r="I26" s="199">
        <v>15</v>
      </c>
      <c r="J26" s="199" t="str">
        <f>CONCATENATE("Die ",Stammdaten!$A$1," ist schlechter als der Mittelwert der Branche positioniert.")</f>
        <v>Die Muster AG ist schlechter als der Mittelwert der Branche positioniert.</v>
      </c>
    </row>
    <row r="27" spans="1:15" ht="17.100000000000001" customHeight="1" x14ac:dyDescent="0.25">
      <c r="D27" s="200"/>
      <c r="E27" s="43"/>
      <c r="F27" s="43"/>
      <c r="I27" s="199">
        <v>21</v>
      </c>
      <c r="J27" s="199" t="str">
        <f>CONCATENATE("Die ",Stammdaten!$A$1," ist besser als der Mittelwert der Branche positioniert.")</f>
        <v>Die Muster AG ist besser als der Mittelwert der Branche positioniert.</v>
      </c>
    </row>
    <row r="28" spans="1:15" ht="17.100000000000001" customHeight="1" x14ac:dyDescent="0.25">
      <c r="A28" s="432" t="s">
        <v>295</v>
      </c>
      <c r="B28" s="432"/>
      <c r="D28" s="432" t="s">
        <v>295</v>
      </c>
      <c r="E28" s="432"/>
      <c r="F28" s="255"/>
      <c r="I28" s="199">
        <v>23</v>
      </c>
      <c r="J28" s="199" t="str">
        <f>CONCATENATE("Die ",Stammdaten!$A$1," ist besser als der Mittelwert der Branche positioniert.")</f>
        <v>Die Muster AG ist besser als der Mittelwert der Branche positioniert.</v>
      </c>
    </row>
    <row r="29" spans="1:15" ht="35.25" customHeight="1" x14ac:dyDescent="0.25">
      <c r="A29" s="200" t="s">
        <v>268</v>
      </c>
      <c r="B29" s="43" t="s">
        <v>532</v>
      </c>
      <c r="D29" s="200" t="s">
        <v>268</v>
      </c>
      <c r="E29" s="428" t="s">
        <v>471</v>
      </c>
      <c r="F29" s="428"/>
      <c r="I29" s="199">
        <v>24</v>
      </c>
    </row>
    <row r="30" spans="1:15" ht="17.100000000000001" customHeight="1" x14ac:dyDescent="0.25">
      <c r="I30" s="199">
        <v>25</v>
      </c>
      <c r="J30" s="199" t="str">
        <f>CONCATENATE("Die ",Stammdaten!$A$1," ist besser als der Mittelwert der Branche positioniert.")</f>
        <v>Die Muster AG ist besser als der Mittelwert der Branche positioniert.</v>
      </c>
    </row>
    <row r="31" spans="1:15" ht="17.100000000000001" customHeight="1" x14ac:dyDescent="0.25">
      <c r="I31" s="199">
        <v>31</v>
      </c>
    </row>
    <row r="32" spans="1:15" ht="17.100000000000001" customHeight="1" x14ac:dyDescent="0.25">
      <c r="I32" s="199">
        <v>32</v>
      </c>
    </row>
    <row r="33" spans="2:9" ht="17.100000000000001" customHeight="1" x14ac:dyDescent="0.25">
      <c r="I33" s="199">
        <v>33</v>
      </c>
    </row>
    <row r="34" spans="2:9" ht="17.100000000000001" customHeight="1" x14ac:dyDescent="0.25">
      <c r="I34" s="199">
        <v>34</v>
      </c>
    </row>
    <row r="35" spans="2:9" ht="17.100000000000001" customHeight="1" x14ac:dyDescent="0.25">
      <c r="I35" s="199">
        <v>35</v>
      </c>
    </row>
    <row r="36" spans="2:9" ht="17.100000000000001" customHeight="1" x14ac:dyDescent="0.25">
      <c r="I36" s="199">
        <v>41</v>
      </c>
    </row>
    <row r="37" spans="2:9" ht="17.100000000000001" customHeight="1" x14ac:dyDescent="0.25">
      <c r="I37" s="199">
        <v>42</v>
      </c>
    </row>
    <row r="38" spans="2:9" x14ac:dyDescent="0.25">
      <c r="I38" s="199">
        <v>43</v>
      </c>
    </row>
    <row r="39" spans="2:9" x14ac:dyDescent="0.25">
      <c r="I39" s="199">
        <v>44</v>
      </c>
    </row>
    <row r="40" spans="2:9" x14ac:dyDescent="0.25">
      <c r="I40" s="199">
        <v>45</v>
      </c>
    </row>
    <row r="41" spans="2:9" x14ac:dyDescent="0.25">
      <c r="I41" s="199">
        <v>51</v>
      </c>
    </row>
    <row r="42" spans="2:9" x14ac:dyDescent="0.25">
      <c r="I42" s="199">
        <v>52</v>
      </c>
    </row>
    <row r="43" spans="2:9" x14ac:dyDescent="0.25">
      <c r="I43" s="199">
        <v>53</v>
      </c>
    </row>
    <row r="44" spans="2:9" x14ac:dyDescent="0.25">
      <c r="B44" s="198"/>
      <c r="I44" s="199">
        <v>54</v>
      </c>
    </row>
    <row r="45" spans="2:9" x14ac:dyDescent="0.25">
      <c r="I45" s="199">
        <v>55</v>
      </c>
    </row>
    <row r="50" spans="2:3" x14ac:dyDescent="0.25">
      <c r="B50" s="198"/>
    </row>
    <row r="55" spans="2:3" x14ac:dyDescent="0.25">
      <c r="B55" s="198" t="s">
        <v>295</v>
      </c>
    </row>
    <row r="56" spans="2:3" x14ac:dyDescent="0.25">
      <c r="B56" s="199" t="s">
        <v>296</v>
      </c>
      <c r="C56" s="199" t="s">
        <v>300</v>
      </c>
    </row>
    <row r="57" spans="2:3" x14ac:dyDescent="0.25">
      <c r="B57" s="199" t="s">
        <v>301</v>
      </c>
      <c r="C57" s="199" t="s">
        <v>300</v>
      </c>
    </row>
    <row r="58" spans="2:3" x14ac:dyDescent="0.25">
      <c r="B58" s="199" t="s">
        <v>297</v>
      </c>
      <c r="C58" s="199" t="str">
        <f>CONCATENATE("Die Umsetzung von Outsourcing-Massnahmen sowie eine Reduktion des Nettoumlaufvermögens könnten zu einer Steigerung der Kapitalrendite führen.")</f>
        <v>Die Umsetzung von Outsourcing-Massnahmen sowie eine Reduktion des Nettoumlaufvermögens könnten zu einer Steigerung der Kapitalrendite führen.</v>
      </c>
    </row>
    <row r="59" spans="2:3" x14ac:dyDescent="0.25">
      <c r="B59" s="199" t="s">
        <v>302</v>
      </c>
      <c r="C59" s="199" t="str">
        <f>CONCATENATE("Kostensenkende Automatisierungsprojekte könnten zu einer Steigerung der Kapitalrendite führen.")</f>
        <v>Kostensenkende Automatisierungsprojekte könnten zu einer Steigerung der Kapitalrendite führen.</v>
      </c>
    </row>
    <row r="60" spans="2:3" x14ac:dyDescent="0.25">
      <c r="B60" s="199" t="s">
        <v>303</v>
      </c>
      <c r="C60" s="199" t="str">
        <f t="shared" ref="C60:C63" si="0">CONCATENATE("Kostensenkende Automatisierungsprojekte könnten zu einer Steigerung der Kapitalrendite führen.")</f>
        <v>Kostensenkende Automatisierungsprojekte könnten zu einer Steigerung der Kapitalrendite führen.</v>
      </c>
    </row>
    <row r="61" spans="2:3" x14ac:dyDescent="0.25">
      <c r="B61" s="199" t="s">
        <v>304</v>
      </c>
      <c r="C61" s="199" t="str">
        <f t="shared" si="0"/>
        <v>Kostensenkende Automatisierungsprojekte könnten zu einer Steigerung der Kapitalrendite führen.</v>
      </c>
    </row>
    <row r="62" spans="2:3" x14ac:dyDescent="0.25">
      <c r="B62" s="199" t="s">
        <v>298</v>
      </c>
      <c r="C62" s="199" t="str">
        <f t="shared" si="0"/>
        <v>Kostensenkende Automatisierungsprojekte könnten zu einer Steigerung der Kapitalrendite führen.</v>
      </c>
    </row>
    <row r="63" spans="2:3" x14ac:dyDescent="0.25">
      <c r="B63" s="199" t="s">
        <v>305</v>
      </c>
      <c r="C63" s="199" t="str">
        <f t="shared" si="0"/>
        <v>Kostensenkende Automatisierungsprojekte könnten zu einer Steigerung der Kapitalrendite führen.</v>
      </c>
    </row>
    <row r="64" spans="2:3" x14ac:dyDescent="0.25">
      <c r="B64" s="199" t="s">
        <v>299</v>
      </c>
      <c r="C64" s="199" t="str">
        <f>CONCATENATE("Die ",Stammdaten!A1," ist besser als der Mittelwert der Branche positioniert.")</f>
        <v>Die Muster AG ist besser als der Mittelwert der Branche positioniert.</v>
      </c>
    </row>
    <row r="65" spans="2:3" x14ac:dyDescent="0.25">
      <c r="C65" s="199" t="s">
        <v>378</v>
      </c>
    </row>
    <row r="68" spans="2:3" x14ac:dyDescent="0.25">
      <c r="B68" s="199">
        <v>101</v>
      </c>
      <c r="C68" s="199" t="str">
        <f>$C$56</f>
        <v xml:space="preserve">Kostensenkende, Ertragssteigernde Massnahmen sowie Reduktion des Kapitaleinsatzes durch Reduktion des Nettoumlaufvermögens und Outsourcing kapitalintensiver Bereiche könnten die Kapitalrendite verbessern. </v>
      </c>
    </row>
    <row r="69" spans="2:3" x14ac:dyDescent="0.25">
      <c r="B69" s="199">
        <v>102</v>
      </c>
      <c r="C69" s="199" t="str">
        <f>$C$56</f>
        <v xml:space="preserve">Kostensenkende, Ertragssteigernde Massnahmen sowie Reduktion des Kapitaleinsatzes durch Reduktion des Nettoumlaufvermögens und Outsourcing kapitalintensiver Bereiche könnten die Kapitalrendite verbessern. </v>
      </c>
    </row>
    <row r="70" spans="2:3" x14ac:dyDescent="0.25">
      <c r="B70" s="199">
        <v>103</v>
      </c>
      <c r="C70" s="199" t="str">
        <f>$C$57</f>
        <v xml:space="preserve">Kostensenkende, Ertragssteigernde Massnahmen sowie Reduktion des Kapitaleinsatzes durch Reduktion des Nettoumlaufvermögens und Outsourcing kapitalintensiver Bereiche könnten die Kapitalrendite verbessern. </v>
      </c>
    </row>
    <row r="71" spans="2:3" x14ac:dyDescent="0.25">
      <c r="B71" s="199">
        <v>104</v>
      </c>
      <c r="C71" s="199" t="str">
        <f>$C$58</f>
        <v>Die Umsetzung von Outsourcing-Massnahmen sowie eine Reduktion des Nettoumlaufvermögens könnten zu einer Steigerung der Kapitalrendite führen.</v>
      </c>
    </row>
    <row r="72" spans="2:3" x14ac:dyDescent="0.25">
      <c r="B72" s="199">
        <v>105</v>
      </c>
      <c r="C72" s="199" t="str">
        <f>$C$58</f>
        <v>Die Umsetzung von Outsourcing-Massnahmen sowie eine Reduktion des Nettoumlaufvermögens könnten zu einer Steigerung der Kapitalrendite führen.</v>
      </c>
    </row>
    <row r="73" spans="2:3" x14ac:dyDescent="0.25">
      <c r="B73" s="199">
        <v>201</v>
      </c>
      <c r="C73" s="199" t="str">
        <f>$C$56</f>
        <v xml:space="preserve">Kostensenkende, Ertragssteigernde Massnahmen sowie Reduktion des Kapitaleinsatzes durch Reduktion des Nettoumlaufvermögens und Outsourcing kapitalintensiver Bereiche könnten die Kapitalrendite verbessern. </v>
      </c>
    </row>
    <row r="74" spans="2:3" x14ac:dyDescent="0.25">
      <c r="B74" s="199">
        <v>202</v>
      </c>
      <c r="C74" s="199" t="str">
        <f>$C$56</f>
        <v xml:space="preserve">Kostensenkende, Ertragssteigernde Massnahmen sowie Reduktion des Kapitaleinsatzes durch Reduktion des Nettoumlaufvermögens und Outsourcing kapitalintensiver Bereiche könnten die Kapitalrendite verbessern. </v>
      </c>
    </row>
    <row r="75" spans="2:3" x14ac:dyDescent="0.25">
      <c r="B75" s="199">
        <v>203</v>
      </c>
      <c r="C75" s="199" t="str">
        <f>$C$57</f>
        <v xml:space="preserve">Kostensenkende, Ertragssteigernde Massnahmen sowie Reduktion des Kapitaleinsatzes durch Reduktion des Nettoumlaufvermögens und Outsourcing kapitalintensiver Bereiche könnten die Kapitalrendite verbessern. </v>
      </c>
    </row>
    <row r="76" spans="2:3" x14ac:dyDescent="0.25">
      <c r="B76" s="199">
        <v>204</v>
      </c>
      <c r="C76" s="199" t="str">
        <f>$C$58</f>
        <v>Die Umsetzung von Outsourcing-Massnahmen sowie eine Reduktion des Nettoumlaufvermögens könnten zu einer Steigerung der Kapitalrendite führen.</v>
      </c>
    </row>
    <row r="77" spans="2:3" x14ac:dyDescent="0.25">
      <c r="B77" s="199">
        <v>205</v>
      </c>
      <c r="C77" s="199" t="str">
        <f>$C$58</f>
        <v>Die Umsetzung von Outsourcing-Massnahmen sowie eine Reduktion des Nettoumlaufvermögens könnten zu einer Steigerung der Kapitalrendite führen.</v>
      </c>
    </row>
    <row r="78" spans="2:3" x14ac:dyDescent="0.25">
      <c r="B78" s="199">
        <v>301</v>
      </c>
      <c r="C78" s="199" t="str">
        <f>$C$59</f>
        <v>Kostensenkende Automatisierungsprojekte könnten zu einer Steigerung der Kapitalrendite führen.</v>
      </c>
    </row>
    <row r="79" spans="2:3" x14ac:dyDescent="0.25">
      <c r="B79" s="199">
        <v>302</v>
      </c>
      <c r="C79" s="199" t="str">
        <f>$C$59</f>
        <v>Kostensenkende Automatisierungsprojekte könnten zu einer Steigerung der Kapitalrendite führen.</v>
      </c>
    </row>
    <row r="80" spans="2:3" x14ac:dyDescent="0.25">
      <c r="B80" s="199">
        <v>303</v>
      </c>
      <c r="C80" s="199" t="str">
        <f>$C$60</f>
        <v>Kostensenkende Automatisierungsprojekte könnten zu einer Steigerung der Kapitalrendite führen.</v>
      </c>
    </row>
    <row r="81" spans="2:3" x14ac:dyDescent="0.25">
      <c r="B81" s="199">
        <v>304</v>
      </c>
      <c r="C81" s="199" t="str">
        <f>$C$61</f>
        <v>Kostensenkende Automatisierungsprojekte könnten zu einer Steigerung der Kapitalrendite führen.</v>
      </c>
    </row>
    <row r="82" spans="2:3" x14ac:dyDescent="0.25">
      <c r="B82" s="199">
        <v>305</v>
      </c>
      <c r="C82" s="199" t="str">
        <f>$C$61</f>
        <v>Kostensenkende Automatisierungsprojekte könnten zu einer Steigerung der Kapitalrendite führen.</v>
      </c>
    </row>
    <row r="83" spans="2:3" x14ac:dyDescent="0.25">
      <c r="B83" s="199">
        <v>401</v>
      </c>
      <c r="C83" s="199" t="str">
        <f>$C$62</f>
        <v>Kostensenkende Automatisierungsprojekte könnten zu einer Steigerung der Kapitalrendite führen.</v>
      </c>
    </row>
    <row r="84" spans="2:3" x14ac:dyDescent="0.25">
      <c r="B84" s="199">
        <v>402</v>
      </c>
      <c r="C84" s="199" t="str">
        <f>$C$62</f>
        <v>Kostensenkende Automatisierungsprojekte könnten zu einer Steigerung der Kapitalrendite führen.</v>
      </c>
    </row>
    <row r="85" spans="2:3" x14ac:dyDescent="0.25">
      <c r="B85" s="199">
        <v>403</v>
      </c>
      <c r="C85" s="199" t="str">
        <f>$C$63</f>
        <v>Kostensenkende Automatisierungsprojekte könnten zu einer Steigerung der Kapitalrendite führen.</v>
      </c>
    </row>
    <row r="86" spans="2:3" x14ac:dyDescent="0.25">
      <c r="B86" s="199">
        <v>404</v>
      </c>
      <c r="C86" s="199" t="str">
        <f>$C$64</f>
        <v>Die Muster AG ist besser als der Mittelwert der Branche positioniert.</v>
      </c>
    </row>
    <row r="87" spans="2:3" x14ac:dyDescent="0.25">
      <c r="B87" s="199">
        <v>405</v>
      </c>
      <c r="C87" s="199" t="str">
        <f>$C$64</f>
        <v>Die Muster AG ist besser als der Mittelwert der Branche positioniert.</v>
      </c>
    </row>
    <row r="88" spans="2:3" x14ac:dyDescent="0.25">
      <c r="B88" s="199">
        <v>501</v>
      </c>
      <c r="C88" s="199" t="str">
        <f>$C$62</f>
        <v>Kostensenkende Automatisierungsprojekte könnten zu einer Steigerung der Kapitalrendite führen.</v>
      </c>
    </row>
    <row r="89" spans="2:3" x14ac:dyDescent="0.25">
      <c r="B89" s="199">
        <v>502</v>
      </c>
      <c r="C89" s="199" t="str">
        <f>$C$62</f>
        <v>Kostensenkende Automatisierungsprojekte könnten zu einer Steigerung der Kapitalrendite führen.</v>
      </c>
    </row>
    <row r="90" spans="2:3" x14ac:dyDescent="0.25">
      <c r="B90" s="199">
        <v>503</v>
      </c>
      <c r="C90" s="199" t="str">
        <f>$C$63</f>
        <v>Kostensenkende Automatisierungsprojekte könnten zu einer Steigerung der Kapitalrendite führen.</v>
      </c>
    </row>
    <row r="91" spans="2:3" x14ac:dyDescent="0.25">
      <c r="B91" s="199">
        <v>504</v>
      </c>
      <c r="C91" s="199" t="str">
        <f>$C$64</f>
        <v>Die Muster AG ist besser als der Mittelwert der Branche positioniert.</v>
      </c>
    </row>
    <row r="92" spans="2:3" x14ac:dyDescent="0.25">
      <c r="B92" s="199">
        <v>505</v>
      </c>
      <c r="C92" s="199" t="str">
        <f>$C$64</f>
        <v>Die Muster AG ist besser als der Mittelwert der Branche positioniert.</v>
      </c>
    </row>
    <row r="93" spans="2:3" x14ac:dyDescent="0.25">
      <c r="B93" s="199">
        <v>506</v>
      </c>
      <c r="C93" s="199" t="s">
        <v>442</v>
      </c>
    </row>
  </sheetData>
  <sortState xmlns:xlrd2="http://schemas.microsoft.com/office/spreadsheetml/2017/richdata2" ref="C44:D48">
    <sortCondition ref="C44:C48"/>
  </sortState>
  <mergeCells count="14">
    <mergeCell ref="E29:F29"/>
    <mergeCell ref="A28:B28"/>
    <mergeCell ref="D28:E28"/>
    <mergeCell ref="B18:B20"/>
    <mergeCell ref="A16:B17"/>
    <mergeCell ref="A18:A20"/>
    <mergeCell ref="A21:A23"/>
    <mergeCell ref="B21:B23"/>
    <mergeCell ref="D21:D23"/>
    <mergeCell ref="A25:B26"/>
    <mergeCell ref="E18:F20"/>
    <mergeCell ref="E21:F23"/>
    <mergeCell ref="D25:F26"/>
    <mergeCell ref="D16:F17"/>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A3A32-F30F-40D2-BCA4-D5AAC4A513FE}">
  <dimension ref="A1:L15"/>
  <sheetViews>
    <sheetView showGridLines="0" zoomScaleNormal="100" workbookViewId="0">
      <selection activeCell="K4" sqref="K4:K7"/>
    </sheetView>
  </sheetViews>
  <sheetFormatPr baseColWidth="10" defaultColWidth="11.42578125" defaultRowHeight="16.5" x14ac:dyDescent="0.25"/>
  <cols>
    <col min="1" max="1" width="22.140625" style="251" customWidth="1"/>
    <col min="2" max="2" width="34.7109375" style="251" customWidth="1"/>
    <col min="3" max="3" width="8.7109375" style="251" customWidth="1"/>
    <col min="4" max="4" width="40.7109375" style="251" customWidth="1"/>
    <col min="5" max="5" width="30.7109375" style="251" customWidth="1"/>
    <col min="6" max="6" width="80.42578125" style="251" customWidth="1"/>
    <col min="7" max="16384" width="11.42578125" style="251"/>
  </cols>
  <sheetData>
    <row r="1" spans="1:12" ht="28.5" customHeight="1" x14ac:dyDescent="0.25">
      <c r="A1" s="189" t="str">
        <f>CONCATENATE("Bewertungsbericht ",Basisdaten!A1)</f>
        <v>Bewertungsbericht Muster AG, 6314 Unterägeri</v>
      </c>
      <c r="B1" s="189"/>
      <c r="C1" s="189"/>
      <c r="D1" s="189"/>
      <c r="E1" s="189" t="s">
        <v>134</v>
      </c>
    </row>
    <row r="2" spans="1:12" ht="18" customHeight="1" x14ac:dyDescent="0.25">
      <c r="A2" s="255" t="s">
        <v>414</v>
      </c>
      <c r="B2" s="255"/>
      <c r="D2" s="255"/>
      <c r="E2" s="255"/>
    </row>
    <row r="3" spans="1:12" ht="18" customHeight="1" x14ac:dyDescent="0.25">
      <c r="B3" s="291"/>
      <c r="C3" s="291"/>
      <c r="D3" s="291"/>
      <c r="E3" s="291"/>
      <c r="F3" s="291"/>
      <c r="G3" s="291"/>
      <c r="H3" s="291"/>
      <c r="I3" s="291"/>
      <c r="J3" s="291"/>
      <c r="K3" s="291"/>
      <c r="L3" s="291"/>
    </row>
    <row r="4" spans="1:12" ht="18" customHeight="1" x14ac:dyDescent="0.25">
      <c r="A4" s="428" t="str">
        <f>CONCATENATE("Die Zukunftswerte sind basierend auf dem Konzept der Fortschreibung ermittelt. Basis bildet die Umsatz und Kostenentwicklung der vergangenen Jahre ",Bewertung!C2," bis ",Bewertung!H2,".")</f>
        <v>Die Zukunftswerte sind basierend auf dem Konzept der Fortschreibung ermittelt. Basis bildet die Umsatz und Kostenentwicklung der vergangenen Jahre 2018 bis 2023.</v>
      </c>
      <c r="B4" s="431"/>
      <c r="C4" s="431"/>
      <c r="D4" s="431"/>
      <c r="E4" s="431"/>
      <c r="F4" s="291"/>
      <c r="G4" s="291"/>
      <c r="H4" s="291"/>
      <c r="I4" s="291"/>
      <c r="J4" s="291"/>
      <c r="K4" s="291"/>
      <c r="L4" s="291"/>
    </row>
    <row r="5" spans="1:12" ht="18" customHeight="1" x14ac:dyDescent="0.25">
      <c r="A5" s="246"/>
      <c r="B5" s="282"/>
      <c r="C5" s="282"/>
      <c r="D5" s="282"/>
      <c r="E5" s="282"/>
      <c r="F5" s="291"/>
      <c r="G5" s="309"/>
      <c r="H5" s="291"/>
      <c r="I5" s="291"/>
      <c r="J5" s="291"/>
      <c r="K5" s="291"/>
      <c r="L5" s="291"/>
    </row>
    <row r="6" spans="1:12" ht="18" customHeight="1" x14ac:dyDescent="0.25">
      <c r="A6" s="248" t="s">
        <v>415</v>
      </c>
      <c r="B6" s="428" t="str">
        <f>CONCATENATE("Das Umsatzwachstum basiert auf dem ",Bewertung!O86," ",TEXT(Bewertung!P86,"0.0%"))</f>
        <v>Das Umsatzwachstum basiert auf dem Wachstum der Jahre 2019 bis 2023, korrigiert um: 0.0%</v>
      </c>
      <c r="C6" s="428"/>
      <c r="D6" s="428"/>
      <c r="E6" s="428"/>
      <c r="F6" s="291"/>
      <c r="G6" s="291"/>
      <c r="H6" s="291"/>
      <c r="I6" s="291"/>
      <c r="J6" s="291"/>
      <c r="K6" s="291"/>
      <c r="L6" s="291"/>
    </row>
    <row r="7" spans="1:12" ht="36" customHeight="1" x14ac:dyDescent="0.25">
      <c r="A7" s="246"/>
      <c r="B7" s="428" t="s">
        <v>416</v>
      </c>
      <c r="C7" s="428"/>
      <c r="D7" s="428"/>
      <c r="E7" s="428"/>
      <c r="F7" s="291"/>
      <c r="G7" s="291"/>
      <c r="H7" s="291"/>
      <c r="I7" s="291"/>
      <c r="J7" s="291"/>
      <c r="K7" s="291"/>
      <c r="L7" s="291"/>
    </row>
    <row r="8" spans="1:12" ht="18" customHeight="1" x14ac:dyDescent="0.25">
      <c r="A8" s="246"/>
      <c r="B8" s="246"/>
      <c r="C8" s="246"/>
      <c r="D8" s="246"/>
      <c r="E8" s="246"/>
      <c r="F8" s="291"/>
      <c r="G8" s="291"/>
      <c r="H8" s="291"/>
      <c r="I8" s="291"/>
      <c r="J8" s="291"/>
      <c r="K8" s="291"/>
      <c r="L8" s="291"/>
    </row>
    <row r="9" spans="1:12" ht="18" customHeight="1" x14ac:dyDescent="0.25">
      <c r="A9" s="248" t="s">
        <v>418</v>
      </c>
      <c r="B9" s="428" t="s">
        <v>417</v>
      </c>
      <c r="C9" s="428"/>
      <c r="D9" s="428"/>
      <c r="E9" s="428"/>
      <c r="F9" s="291"/>
      <c r="G9" s="291"/>
      <c r="H9" s="291"/>
      <c r="I9" s="291"/>
      <c r="J9" s="291"/>
      <c r="K9" s="291"/>
      <c r="L9" s="291"/>
    </row>
    <row r="10" spans="1:12" ht="18" customHeight="1" x14ac:dyDescent="0.25">
      <c r="A10" s="246"/>
      <c r="B10" s="246" t="str">
        <f>CONCATENATE(Basisdaten!B34," (",Basisdaten!E34,"):")</f>
        <v>Cash-Ratio (Liqu. I):</v>
      </c>
      <c r="C10" s="256">
        <f>Basisdaten!F34</f>
        <v>0.35199999999999998</v>
      </c>
      <c r="D10" s="246"/>
      <c r="E10" s="246"/>
    </row>
    <row r="11" spans="1:12" ht="18" customHeight="1" x14ac:dyDescent="0.25">
      <c r="A11" s="246"/>
      <c r="B11" s="246" t="str">
        <f>CONCATENATE(Basisdaten!B42," (",Basisdaten!E42,"):")</f>
        <v>Eigenfinanzierungsgrad (EFG):</v>
      </c>
      <c r="C11" s="256">
        <f>Basisdaten!F42</f>
        <v>0.34399999999999997</v>
      </c>
      <c r="D11" s="246"/>
      <c r="E11" s="246"/>
    </row>
    <row r="12" spans="1:12" ht="18" customHeight="1" x14ac:dyDescent="0.25">
      <c r="A12" s="246"/>
      <c r="B12" s="246"/>
      <c r="C12" s="246"/>
      <c r="D12" s="246"/>
      <c r="E12" s="246"/>
    </row>
    <row r="13" spans="1:12" ht="18" customHeight="1" x14ac:dyDescent="0.25">
      <c r="A13" s="248" t="s">
        <v>419</v>
      </c>
      <c r="B13" s="428" t="str">
        <f>CONCATENATE("Die Gewinnausschüttung «offene Gewinnausschüttung» orientiert sich am Eigenfinanzierungsgrad von ",TEXT(C11,"00.0%"),".")</f>
        <v>Die Gewinnausschüttung «offene Gewinnausschüttung» orientiert sich am Eigenfinanzierungsgrad von 34.4%.</v>
      </c>
      <c r="C13" s="428"/>
      <c r="D13" s="428"/>
      <c r="E13" s="428"/>
    </row>
    <row r="14" spans="1:12" ht="36" customHeight="1" x14ac:dyDescent="0.25">
      <c r="A14" s="246"/>
      <c r="B14" s="428" t="str">
        <f>IF(Bewertung!H82&lt;0,'9 Unternehmensentwicklung'!F14,'9 Unternehmensentwicklung'!F15)</f>
        <v>Die «Gewinnausschüttung aus Umfinanzierung» von CHF -'300'000.- stellt eine virtuelle Ausschüttung dar, mit welcher das Eigenkapital auf den Branchendurchschnittswert von 34.4% eingestellt wird.</v>
      </c>
      <c r="C14" s="428"/>
      <c r="D14" s="428"/>
      <c r="E14" s="428"/>
      <c r="F14" s="43" t="str">
        <f>IF(Bewertung!H82=0,"",CONCATENATE("Die «Gewinnausschüttung aus Umfinanzierung» von CHF ",TEXT(Bewertung!H82,"#'000'000"),".- stellt eine virtuelle Ausschüttung dar, mit welcher das Eigenkapital auf den Branchendurchschnittswert von ",TEXT('9 Unternehmensentwicklung'!C11,"00.0%")," eingestellt wird."))</f>
        <v>Die «Gewinnausschüttung aus Umfinanzierung» von CHF -'300'000.- stellt eine virtuelle Ausschüttung dar, mit welcher das Eigenkapital auf den Branchendurchschnittswert von 34.4% eingestellt wird.</v>
      </c>
      <c r="G14" s="43"/>
      <c r="H14" s="43"/>
      <c r="I14" s="43"/>
    </row>
    <row r="15" spans="1:12" ht="49.5" x14ac:dyDescent="0.25">
      <c r="F15" s="43" t="str">
        <f>IF(Bewertung!H82=0,"",CONCATENATE("Die «Gewinnausschüttung aus Umfinanzierung» von CHF ",TEXT(Bewertung!H82,"#'000'000"),".- stellt eine virtuelle Einzahlung in das Eigenkapital dar, mit welcher das Eigenkapital auf den Branchendurchschnittswert von ",TEXT('9 Unternehmensentwicklung'!C11,"00.0%")," eingestellt wird."))</f>
        <v>Die «Gewinnausschüttung aus Umfinanzierung» von CHF -'300'000.- stellt eine virtuelle Einzahlung in das Eigenkapital dar, mit welcher das Eigenkapital auf den Branchendurchschnittswert von 34.4% eingestellt wird.</v>
      </c>
    </row>
  </sheetData>
  <mergeCells count="6">
    <mergeCell ref="B14:E14"/>
    <mergeCell ref="A4:E4"/>
    <mergeCell ref="B6:E6"/>
    <mergeCell ref="B7:E7"/>
    <mergeCell ref="B9:E9"/>
    <mergeCell ref="B13:E13"/>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A30A1-AA65-4681-B07D-D299DE4802BB}">
  <dimension ref="A1:L26"/>
  <sheetViews>
    <sheetView showGridLines="0" zoomScaleNormal="100" workbookViewId="0">
      <selection activeCell="K4" sqref="K4:K7"/>
    </sheetView>
  </sheetViews>
  <sheetFormatPr baseColWidth="10" defaultColWidth="11.42578125" defaultRowHeight="16.5" x14ac:dyDescent="0.3"/>
  <cols>
    <col min="1" max="1" width="4.28515625" style="1" customWidth="1"/>
    <col min="2" max="2" width="44.7109375" style="1" customWidth="1"/>
    <col min="3" max="3" width="8.7109375" style="1" customWidth="1"/>
    <col min="4" max="4" width="3.7109375" style="1" customWidth="1"/>
    <col min="5" max="5" width="68.7109375" style="1" customWidth="1"/>
    <col min="6" max="6" width="8.7109375" style="1" customWidth="1"/>
    <col min="7" max="7" width="17.7109375" style="1" customWidth="1"/>
    <col min="8" max="16384" width="11.42578125" style="1"/>
  </cols>
  <sheetData>
    <row r="1" spans="1:12" ht="28.5" customHeight="1" x14ac:dyDescent="0.3">
      <c r="A1" s="189" t="str">
        <f>CONCATENATE("Bewertungsbericht ",Basisdaten!A1)</f>
        <v>Bewertungsbericht Muster AG, 6314 Unterägeri</v>
      </c>
      <c r="B1" s="189"/>
      <c r="C1" s="189"/>
      <c r="D1" s="189"/>
      <c r="E1" s="189"/>
      <c r="F1" s="191" t="s">
        <v>134</v>
      </c>
    </row>
    <row r="2" spans="1:12" x14ac:dyDescent="0.3">
      <c r="A2" s="190" t="s">
        <v>336</v>
      </c>
      <c r="B2" s="190"/>
      <c r="E2" s="190"/>
      <c r="F2" s="190"/>
    </row>
    <row r="3" spans="1:12" x14ac:dyDescent="0.3">
      <c r="A3" s="1" t="s">
        <v>352</v>
      </c>
      <c r="G3" s="263"/>
      <c r="H3" s="263"/>
      <c r="I3" s="263"/>
      <c r="J3" s="263"/>
      <c r="K3" s="263"/>
      <c r="L3" s="263"/>
    </row>
    <row r="4" spans="1:12" ht="6" customHeight="1" x14ac:dyDescent="0.3">
      <c r="G4" s="263"/>
      <c r="H4" s="263"/>
      <c r="I4" s="263"/>
      <c r="J4" s="263"/>
      <c r="K4" s="263"/>
      <c r="L4" s="263"/>
    </row>
    <row r="5" spans="1:12" x14ac:dyDescent="0.3">
      <c r="B5" s="1" t="str">
        <f>Bewertung!A86</f>
        <v>Erlös aus Lieferungen und Leistungen</v>
      </c>
      <c r="C5" s="10">
        <f>IF(LEFT(E5,6)="Mittel","",Bewertung!N86)</f>
        <v>5.2396386397635331E-2</v>
      </c>
      <c r="D5" s="10"/>
      <c r="E5" s="1" t="str">
        <f>Bewertung!O86</f>
        <v>Wachstum der Jahre 2019 bis 2023, korrigiert um:</v>
      </c>
      <c r="F5" s="10">
        <f>Bewertung!P86</f>
        <v>0</v>
      </c>
      <c r="G5" s="308"/>
      <c r="H5" s="263"/>
      <c r="I5" s="263"/>
      <c r="J5" s="263"/>
      <c r="K5" s="263"/>
      <c r="L5" s="263"/>
    </row>
    <row r="6" spans="1:12" x14ac:dyDescent="0.3">
      <c r="B6" s="1" t="str">
        <f>Bewertung!A88</f>
        <v>Übrige Erlöse</v>
      </c>
      <c r="C6" s="10" t="str">
        <f>IF(LEFT(E6,6)="Mittel","",Bewertung!N88)</f>
        <v/>
      </c>
      <c r="D6" s="10"/>
      <c r="E6" s="1" t="str">
        <f>Bewertung!O88</f>
        <v>Mittelwert der 5 Vorjahre</v>
      </c>
      <c r="F6" s="10">
        <f>Bewertung!P88</f>
        <v>0</v>
      </c>
      <c r="G6" s="263"/>
      <c r="H6" s="263"/>
      <c r="I6" s="263"/>
      <c r="J6" s="263"/>
      <c r="K6" s="263"/>
      <c r="L6" s="263"/>
    </row>
    <row r="7" spans="1:12" x14ac:dyDescent="0.3">
      <c r="B7" s="1" t="str">
        <f>Bewertung!A90</f>
        <v>Bestandesänderungen / Elösminderungen etc.</v>
      </c>
      <c r="C7" s="10">
        <f>IF(LEFT(E7,6)="Mittel","",Bewertung!N90)</f>
        <v>-1.479786824999302E-2</v>
      </c>
      <c r="D7" s="10"/>
      <c r="E7" s="1" t="str">
        <f>Bewertung!O90</f>
        <v>der Leistungserlöse der Jahre 2019 bis 2023, korrigiert um:</v>
      </c>
      <c r="F7" s="10">
        <f>Bewertung!P90</f>
        <v>0</v>
      </c>
      <c r="G7" s="263"/>
      <c r="H7" s="263"/>
      <c r="I7" s="263"/>
      <c r="J7" s="263"/>
      <c r="K7" s="263"/>
      <c r="L7" s="263"/>
    </row>
    <row r="8" spans="1:12" ht="6" customHeight="1" x14ac:dyDescent="0.3">
      <c r="G8" s="263"/>
      <c r="H8" s="263"/>
      <c r="I8" s="263"/>
      <c r="J8" s="263"/>
      <c r="K8" s="263"/>
      <c r="L8" s="263"/>
    </row>
    <row r="9" spans="1:12" x14ac:dyDescent="0.3">
      <c r="B9" s="1" t="str">
        <f>Bewertung!A93</f>
        <v>Waren- und Materialaufwand</v>
      </c>
      <c r="C9" s="10">
        <f>IF(LEFT(E9,6)="Mittel","",Bewertung!N93)</f>
        <v>0.13354329418789468</v>
      </c>
      <c r="D9" s="10"/>
      <c r="E9" s="1" t="str">
        <f>Bewertung!O93</f>
        <v>in % der Umsatzerlöse der Jahre 2019 bis 2023, korrigiert um:</v>
      </c>
      <c r="F9" s="10">
        <f>Bewertung!P93</f>
        <v>-0.01</v>
      </c>
      <c r="G9" s="263"/>
      <c r="H9" s="263"/>
      <c r="I9" s="263"/>
      <c r="J9" s="263"/>
      <c r="K9" s="263"/>
      <c r="L9" s="263"/>
    </row>
    <row r="10" spans="1:12" x14ac:dyDescent="0.3">
      <c r="B10" s="1" t="str">
        <f>Bewertung!A95</f>
        <v>Fremdarbeiten</v>
      </c>
      <c r="C10" s="10">
        <f>IF(LEFT(E10,6)="Mittel","",Bewertung!N95)</f>
        <v>0.10866101658982265</v>
      </c>
      <c r="D10" s="10"/>
      <c r="E10" s="1" t="str">
        <f>Bewertung!O95</f>
        <v>in % der Betriebserlöse der Jahre 2019 bis 2023, korrigiert um:</v>
      </c>
      <c r="F10" s="10">
        <f>Bewertung!P95</f>
        <v>0</v>
      </c>
    </row>
    <row r="11" spans="1:12" x14ac:dyDescent="0.3">
      <c r="B11" s="1" t="str">
        <f>Bewertung!A98</f>
        <v>Personalaufwand</v>
      </c>
      <c r="C11" s="10">
        <f>IF(LEFT(E11,6)="Mittel","",Bewertung!N98)</f>
        <v>0.50990683856038554</v>
      </c>
      <c r="D11" s="10"/>
      <c r="E11" s="1" t="str">
        <f>Bewertung!O98</f>
        <v>in % der Umsatzerlöse der Jahre 2019 bis 2023, korrigiert um:</v>
      </c>
      <c r="F11" s="10">
        <f>Bewertung!P98</f>
        <v>-0.02</v>
      </c>
    </row>
    <row r="12" spans="1:12" x14ac:dyDescent="0.3">
      <c r="B12" s="1" t="str">
        <f>Bewertung!A100</f>
        <v>Raumaufwand</v>
      </c>
      <c r="C12" s="10">
        <f>IF(LEFT(E12,6)="Mittel","",Bewertung!N100)</f>
        <v>3.6931198644677622E-2</v>
      </c>
      <c r="D12" s="10"/>
      <c r="E12" s="1" t="str">
        <f>Bewertung!O100</f>
        <v>in % der Umsatzerlöse der Jahre 2019 bis 2023, korrigiert um:</v>
      </c>
      <c r="F12" s="10">
        <f>Bewertung!P100</f>
        <v>0</v>
      </c>
    </row>
    <row r="13" spans="1:12" x14ac:dyDescent="0.3">
      <c r="B13" s="1" t="str">
        <f>Bewertung!A102</f>
        <v>Betriebsaufwand</v>
      </c>
      <c r="C13" s="10">
        <f>IF(LEFT(E13,6)="Mittel","",Bewertung!N102)</f>
        <v>3.6606851456159439E-2</v>
      </c>
      <c r="D13" s="10"/>
      <c r="E13" s="1" t="str">
        <f>Bewertung!O102</f>
        <v>in % der Umsatzerlöse der Jahre 2019 bis 2023, korrigiert um:</v>
      </c>
      <c r="F13" s="10">
        <f>Bewertung!P102</f>
        <v>0</v>
      </c>
    </row>
    <row r="14" spans="1:12" x14ac:dyDescent="0.3">
      <c r="B14" s="1" t="str">
        <f>Bewertung!A104</f>
        <v>Verwaltungsaufwand</v>
      </c>
      <c r="C14" s="10">
        <f>IF(LEFT(E14,6)="Mittel","",Bewertung!N104)</f>
        <v>3.6128792525552074E-2</v>
      </c>
      <c r="D14" s="10"/>
      <c r="E14" s="1" t="str">
        <f>Bewertung!O104</f>
        <v>in % der Umsatzerlöse der Jahre 2019 bis 2023, korrigiert um:</v>
      </c>
      <c r="F14" s="10">
        <f>Bewertung!P104</f>
        <v>0</v>
      </c>
    </row>
    <row r="15" spans="1:12" x14ac:dyDescent="0.3">
      <c r="B15" s="1" t="str">
        <f>Bewertung!A106</f>
        <v>Liegenschaftenerfolg</v>
      </c>
      <c r="C15" s="10">
        <f>IF(LEFT(E15,6)="Mittel","",Bewertung!N106)</f>
        <v>0</v>
      </c>
      <c r="D15" s="10"/>
      <c r="E15" s="1" t="str">
        <f>Bewertung!O106</f>
        <v>keine</v>
      </c>
      <c r="F15" s="10">
        <f>Bewertung!P106</f>
        <v>0</v>
      </c>
    </row>
    <row r="16" spans="1:12" ht="6" customHeight="1" x14ac:dyDescent="0.3"/>
    <row r="17" spans="2:6" x14ac:dyDescent="0.3">
      <c r="B17" s="1" t="str">
        <f>Bewertung!A110</f>
        <v>Abschreibungen Mobile Sachanlagen</v>
      </c>
      <c r="C17" s="10">
        <f>IF(LEFT(E17,6)="Mittel","",Bewertung!N110)</f>
        <v>6.1295227272689143E-2</v>
      </c>
      <c r="D17" s="10"/>
      <c r="E17" s="1" t="str">
        <f>Bewertung!O110</f>
        <v>in % der Mobile Sachanlagen Vorjahr, korrigiert um:</v>
      </c>
      <c r="F17" s="10">
        <f>Bewertung!P110</f>
        <v>-0.08</v>
      </c>
    </row>
    <row r="18" spans="2:6" x14ac:dyDescent="0.3">
      <c r="B18" s="1" t="str">
        <f>Bewertung!A112</f>
        <v>Abschreibungen Anlagen in Leasing</v>
      </c>
      <c r="C18" s="10">
        <f>IF(LEFT(E18,6)="Mittel","",Bewertung!N112)</f>
        <v>0</v>
      </c>
      <c r="D18" s="10"/>
      <c r="E18" s="1" t="str">
        <f>Bewertung!O112</f>
        <v>in % der Anlagen in Leasing Vorjahr, korrigiert um:</v>
      </c>
      <c r="F18" s="10">
        <f>Bewertung!P112</f>
        <v>0</v>
      </c>
    </row>
    <row r="19" spans="2:6" x14ac:dyDescent="0.3">
      <c r="B19" s="1" t="str">
        <f>Bewertung!A114</f>
        <v>Abschreibungen Immobile Sachanlagen</v>
      </c>
      <c r="C19" s="10">
        <f>IF(LEFT(E19,6)="Mittel","",Bewertung!N114)</f>
        <v>0</v>
      </c>
      <c r="D19" s="10"/>
      <c r="E19" s="1" t="str">
        <f>Bewertung!O114</f>
        <v xml:space="preserve">in % der Immobile Sachanlagen Vorjahr, korrigiert um: </v>
      </c>
      <c r="F19" s="10">
        <f>Bewertung!P114</f>
        <v>0</v>
      </c>
    </row>
    <row r="20" spans="2:6" x14ac:dyDescent="0.3">
      <c r="B20" s="1" t="str">
        <f>Bewertung!A116</f>
        <v>Abschreibungen Finanzielle Anlagen</v>
      </c>
      <c r="C20" s="10">
        <f>IF(LEFT(E20,6)="Mittel","",Bewertung!N116)</f>
        <v>0</v>
      </c>
      <c r="D20" s="10"/>
      <c r="E20" s="1" t="str">
        <f>Bewertung!O116</f>
        <v>in % derFinanzielle Anlagen Vorjahr, korrigoert um:</v>
      </c>
      <c r="F20" s="10">
        <f>Bewertung!P116</f>
        <v>0</v>
      </c>
    </row>
    <row r="21" spans="2:6" x14ac:dyDescent="0.3">
      <c r="B21" s="1" t="str">
        <f>Bewertung!A118</f>
        <v>Abschreibungen Immaterielle Anlagen</v>
      </c>
      <c r="C21" s="10">
        <f>IF(LEFT(E21,6)="Mittel","",Bewertung!N118)</f>
        <v>0</v>
      </c>
      <c r="D21" s="10"/>
      <c r="E21" s="1" t="str">
        <f>Bewertung!O118</f>
        <v>in % derImmaterielle Anlagen Vorjahr, korrigiert um:</v>
      </c>
      <c r="F21" s="10">
        <f>Bewertung!P118</f>
        <v>0</v>
      </c>
    </row>
    <row r="22" spans="2:6" x14ac:dyDescent="0.3">
      <c r="B22" s="1" t="str">
        <f>Bewertung!A120</f>
        <v>Abschreibungen Forderungen gegen. Nahestehenden</v>
      </c>
      <c r="C22" s="10">
        <f>IF(LEFT(E22,6)="Mittel","",Bewertung!N120)</f>
        <v>0</v>
      </c>
      <c r="D22" s="10"/>
      <c r="E22" s="1" t="str">
        <f>Bewertung!O120</f>
        <v>in % der Forderungen gegen. Nahestehenden Vorjahr, korrigiert um:</v>
      </c>
      <c r="F22" s="10">
        <f>Bewertung!P120</f>
        <v>0</v>
      </c>
    </row>
    <row r="23" spans="2:6" ht="6" customHeight="1" x14ac:dyDescent="0.3"/>
    <row r="24" spans="2:6" x14ac:dyDescent="0.3">
      <c r="B24" s="1" t="str">
        <f>Bewertung!A123</f>
        <v>Ausserordentlicher Erfolg</v>
      </c>
      <c r="C24" s="10">
        <f>IF(LEFT(E24,6)="Mittel","",Bewertung!N123)</f>
        <v>0</v>
      </c>
      <c r="D24" s="10"/>
      <c r="E24" s="1" t="str">
        <f>Bewertung!O123</f>
        <v>keine</v>
      </c>
      <c r="F24" s="10">
        <f>Bewertung!P123</f>
        <v>0</v>
      </c>
    </row>
    <row r="25" spans="2:6" x14ac:dyDescent="0.3">
      <c r="B25" s="1" t="str">
        <f>Bewertung!A126</f>
        <v>Finanzerfolg</v>
      </c>
      <c r="C25" s="10" t="str">
        <f>IF(LEFT(E25,6)="Mittel","",Bewertung!N126)</f>
        <v/>
      </c>
      <c r="D25" s="10"/>
      <c r="E25" s="1" t="str">
        <f>Bewertung!O126</f>
        <v>Mittelwerte der 5 Vorjahre</v>
      </c>
      <c r="F25" s="10">
        <f>Bewertung!P126</f>
        <v>0</v>
      </c>
    </row>
    <row r="26" spans="2:6" x14ac:dyDescent="0.3">
      <c r="B26" s="1" t="str">
        <f>Bewertung!A129</f>
        <v>Steueraufwand</v>
      </c>
      <c r="C26" s="10">
        <f>Bewertung!N129</f>
        <v>0.12823231564754073</v>
      </c>
      <c r="D26" s="10"/>
      <c r="E26" s="1" t="str">
        <f>Bewertung!O129</f>
        <v>in % des EBT</v>
      </c>
      <c r="F26" s="10">
        <f>Bewertung!P129</f>
        <v>0</v>
      </c>
    </row>
  </sheetData>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AE7F0-CF39-483F-AC8E-20178DE87FA7}">
  <dimension ref="A1:L9"/>
  <sheetViews>
    <sheetView showGridLines="0" topLeftCell="A3" zoomScaleNormal="100" workbookViewId="0">
      <selection activeCell="K4" sqref="K4:K7"/>
    </sheetView>
  </sheetViews>
  <sheetFormatPr baseColWidth="10" defaultColWidth="11.42578125" defaultRowHeight="16.5" x14ac:dyDescent="0.3"/>
  <cols>
    <col min="1" max="1" width="5.140625" style="1" customWidth="1"/>
    <col min="2" max="2" width="44.7109375" style="1" customWidth="1"/>
    <col min="3" max="3" width="8.7109375" style="1" customWidth="1"/>
    <col min="4" max="4" width="3.7109375" style="1" customWidth="1"/>
    <col min="5" max="5" width="68.7109375" style="1" customWidth="1"/>
    <col min="6" max="6" width="8.7109375" style="1" customWidth="1"/>
    <col min="7" max="7" width="17.7109375" style="1" customWidth="1"/>
    <col min="8" max="16384" width="11.42578125" style="1"/>
  </cols>
  <sheetData>
    <row r="1" spans="1:12" ht="28.5" customHeight="1" x14ac:dyDescent="0.3">
      <c r="A1" s="189" t="str">
        <f>CONCATENATE("Bewertungsbericht ",Basisdaten!A1)</f>
        <v>Bewertungsbericht Muster AG, 6314 Unterägeri</v>
      </c>
      <c r="B1" s="189"/>
      <c r="C1" s="189"/>
      <c r="D1" s="189"/>
      <c r="E1" s="189"/>
      <c r="F1" s="191" t="s">
        <v>134</v>
      </c>
    </row>
    <row r="2" spans="1:12" x14ac:dyDescent="0.3">
      <c r="A2" s="190" t="s">
        <v>420</v>
      </c>
      <c r="B2" s="190"/>
      <c r="E2" s="190"/>
      <c r="F2" s="190"/>
    </row>
    <row r="3" spans="1:12" x14ac:dyDescent="0.3">
      <c r="A3" s="1" t="s">
        <v>353</v>
      </c>
      <c r="B3" s="263"/>
      <c r="C3" s="263"/>
      <c r="D3" s="263"/>
      <c r="E3" s="263"/>
      <c r="F3" s="263"/>
      <c r="G3" s="263"/>
      <c r="H3" s="263"/>
      <c r="I3" s="263"/>
      <c r="J3" s="263"/>
      <c r="K3" s="263"/>
      <c r="L3" s="263"/>
    </row>
    <row r="4" spans="1:12" x14ac:dyDescent="0.3">
      <c r="B4" s="1" t="str">
        <f>Basisdaten!B34</f>
        <v>Cash-Ratio</v>
      </c>
      <c r="C4" s="10">
        <f>Basisdaten!F34</f>
        <v>0.35199999999999998</v>
      </c>
      <c r="D4" s="263"/>
      <c r="E4" s="263"/>
      <c r="F4" s="263"/>
      <c r="G4" s="263"/>
      <c r="H4" s="263"/>
      <c r="I4" s="263"/>
      <c r="J4" s="263"/>
      <c r="K4" s="263"/>
      <c r="L4" s="263"/>
    </row>
    <row r="5" spans="1:12" x14ac:dyDescent="0.3">
      <c r="B5" s="1" t="str">
        <f>Basisdaten!B42</f>
        <v>Eigenfinanzierungsgrad</v>
      </c>
      <c r="C5" s="10">
        <f>Basisdaten!F42</f>
        <v>0.34399999999999997</v>
      </c>
      <c r="D5" s="263"/>
      <c r="E5" s="263"/>
      <c r="F5" s="263"/>
      <c r="G5" s="308"/>
      <c r="H5" s="263"/>
      <c r="I5" s="263"/>
      <c r="J5" s="263"/>
      <c r="K5" s="263"/>
      <c r="L5" s="263"/>
    </row>
    <row r="6" spans="1:12" x14ac:dyDescent="0.3">
      <c r="B6" s="263"/>
      <c r="C6" s="263"/>
      <c r="D6" s="263"/>
      <c r="E6" s="263"/>
      <c r="F6" s="263"/>
      <c r="G6" s="263"/>
      <c r="H6" s="263"/>
      <c r="I6" s="263"/>
      <c r="J6" s="263"/>
      <c r="K6" s="263"/>
      <c r="L6" s="263"/>
    </row>
    <row r="7" spans="1:12" x14ac:dyDescent="0.3">
      <c r="B7" s="263"/>
      <c r="C7" s="263"/>
      <c r="D7" s="263"/>
      <c r="E7" s="263"/>
      <c r="F7" s="263"/>
      <c r="G7" s="263"/>
      <c r="H7" s="263"/>
      <c r="I7" s="263"/>
      <c r="J7" s="263"/>
      <c r="K7" s="263"/>
      <c r="L7" s="263"/>
    </row>
    <row r="8" spans="1:12" x14ac:dyDescent="0.3">
      <c r="B8" s="263"/>
      <c r="C8" s="263"/>
      <c r="D8" s="263"/>
      <c r="E8" s="263"/>
      <c r="F8" s="263"/>
      <c r="G8" s="263"/>
      <c r="H8" s="263"/>
      <c r="I8" s="263"/>
      <c r="J8" s="263"/>
      <c r="K8" s="263"/>
      <c r="L8" s="263"/>
    </row>
    <row r="9" spans="1:12" x14ac:dyDescent="0.3">
      <c r="B9" s="263"/>
      <c r="C9" s="263"/>
      <c r="D9" s="263"/>
      <c r="E9" s="263"/>
      <c r="F9" s="263"/>
      <c r="G9" s="263"/>
      <c r="H9" s="263"/>
      <c r="I9" s="263"/>
      <c r="J9" s="263"/>
      <c r="K9" s="263"/>
      <c r="L9" s="263"/>
    </row>
  </sheetData>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424B-DFD1-478C-A9CD-FD24D88FC02C}">
  <dimension ref="A1:XFC67"/>
  <sheetViews>
    <sheetView showGridLines="0" zoomScale="115" zoomScaleNormal="115" workbookViewId="0"/>
  </sheetViews>
  <sheetFormatPr baseColWidth="10" defaultColWidth="11.42578125" defaultRowHeight="16.5" x14ac:dyDescent="0.3"/>
  <cols>
    <col min="1" max="1" width="57.42578125" style="1" bestFit="1" customWidth="1"/>
    <col min="2" max="12" width="12.7109375" style="1" customWidth="1"/>
    <col min="13" max="13" width="11.42578125" style="69"/>
    <col min="14" max="14" width="13.140625" style="69" bestFit="1" customWidth="1"/>
    <col min="15" max="19" width="11.42578125" style="69"/>
    <col min="20" max="16384" width="11.42578125" style="1"/>
  </cols>
  <sheetData>
    <row r="1" spans="1:19" s="199" customFormat="1" ht="30" customHeight="1" x14ac:dyDescent="0.25">
      <c r="A1" s="237" t="str">
        <f>Basisdaten!A1</f>
        <v>Muster AG, 6314 Unterägeri</v>
      </c>
      <c r="B1" s="237"/>
      <c r="C1" s="237"/>
      <c r="M1" s="238"/>
      <c r="N1" s="238"/>
      <c r="O1" s="238"/>
      <c r="P1" s="238"/>
      <c r="Q1" s="238"/>
      <c r="R1" s="238"/>
      <c r="S1" s="238"/>
    </row>
    <row r="2" spans="1:19" s="54" customFormat="1" ht="20.25" x14ac:dyDescent="0.3">
      <c r="A2" s="2" t="s">
        <v>383</v>
      </c>
      <c r="B2" s="3">
        <f t="shared" ref="B2:E2" si="0">C2-1</f>
        <v>2018</v>
      </c>
      <c r="C2" s="3">
        <f t="shared" si="0"/>
        <v>2019</v>
      </c>
      <c r="D2" s="3">
        <f t="shared" si="0"/>
        <v>2020</v>
      </c>
      <c r="E2" s="3">
        <f t="shared" si="0"/>
        <v>2021</v>
      </c>
      <c r="F2" s="3">
        <f>G2-1</f>
        <v>2022</v>
      </c>
      <c r="G2" s="3">
        <f>YEAR(Basisdaten!E11)</f>
        <v>2023</v>
      </c>
      <c r="H2" s="4">
        <f>G2+1</f>
        <v>2024</v>
      </c>
      <c r="I2" s="4">
        <f t="shared" ref="I2:K2" si="1">H2+1</f>
        <v>2025</v>
      </c>
      <c r="J2" s="4">
        <f t="shared" si="1"/>
        <v>2026</v>
      </c>
      <c r="K2" s="4">
        <f t="shared" si="1"/>
        <v>2027</v>
      </c>
      <c r="L2" s="4">
        <f>K2+1</f>
        <v>2028</v>
      </c>
      <c r="M2" s="70"/>
      <c r="P2" s="70"/>
      <c r="Q2" s="70"/>
      <c r="R2" s="70"/>
      <c r="S2" s="70"/>
    </row>
    <row r="3" spans="1:19" ht="16.5" customHeight="1" x14ac:dyDescent="0.3">
      <c r="A3" s="1" t="str">
        <f>Bewertung!A6</f>
        <v>Stille Reserven auf «Liquide Mittel»</v>
      </c>
      <c r="B3" s="9">
        <v>0</v>
      </c>
      <c r="C3" s="9">
        <v>0</v>
      </c>
      <c r="D3" s="9">
        <v>0</v>
      </c>
      <c r="E3" s="9">
        <v>0</v>
      </c>
      <c r="F3" s="9">
        <v>0</v>
      </c>
      <c r="G3" s="9">
        <v>0</v>
      </c>
      <c r="H3" s="6">
        <f t="shared" ref="H3:H10" si="2">G3</f>
        <v>0</v>
      </c>
      <c r="I3" s="6">
        <f t="shared" ref="I3" si="3">H3</f>
        <v>0</v>
      </c>
      <c r="J3" s="6">
        <f t="shared" ref="J3" si="4">I3</f>
        <v>0</v>
      </c>
      <c r="K3" s="6">
        <f t="shared" ref="K3" si="5">J3</f>
        <v>0</v>
      </c>
      <c r="L3" s="6">
        <f t="shared" ref="L3" si="6">K3</f>
        <v>0</v>
      </c>
      <c r="M3" s="409" t="s">
        <v>386</v>
      </c>
      <c r="N3" s="409"/>
      <c r="O3" s="409"/>
    </row>
    <row r="4" spans="1:19" x14ac:dyDescent="0.3">
      <c r="A4" s="1" t="str">
        <f>Bewertung!A8</f>
        <v>Stille Reserven auf «Forderungen aus L&amp;L»</v>
      </c>
      <c r="B4" s="9">
        <v>0</v>
      </c>
      <c r="C4" s="9">
        <v>0</v>
      </c>
      <c r="D4" s="9">
        <v>0</v>
      </c>
      <c r="E4" s="9">
        <v>0</v>
      </c>
      <c r="F4" s="9">
        <v>0</v>
      </c>
      <c r="G4" s="9">
        <v>0</v>
      </c>
      <c r="H4" s="6">
        <f t="shared" si="2"/>
        <v>0</v>
      </c>
      <c r="I4" s="6">
        <f t="shared" ref="I4:I10" si="7">H4</f>
        <v>0</v>
      </c>
      <c r="J4" s="6">
        <f t="shared" ref="J4:J10" si="8">I4</f>
        <v>0</v>
      </c>
      <c r="K4" s="6">
        <f t="shared" ref="K4:K10" si="9">J4</f>
        <v>0</v>
      </c>
      <c r="L4" s="6">
        <f t="shared" ref="L4:L10" si="10">K4</f>
        <v>0</v>
      </c>
      <c r="M4" s="409"/>
      <c r="N4" s="409"/>
      <c r="O4" s="409"/>
    </row>
    <row r="5" spans="1:19" x14ac:dyDescent="0.3">
      <c r="A5" s="1" t="str">
        <f>Bewertung!A10</f>
        <v>Stille Reserven auf «Übrige kurzfristige Forderungen»</v>
      </c>
      <c r="B5" s="9">
        <v>0</v>
      </c>
      <c r="C5" s="9">
        <v>0</v>
      </c>
      <c r="D5" s="9">
        <v>0</v>
      </c>
      <c r="E5" s="9">
        <v>0</v>
      </c>
      <c r="F5" s="9">
        <v>0</v>
      </c>
      <c r="G5" s="9">
        <v>0</v>
      </c>
      <c r="H5" s="6">
        <f t="shared" si="2"/>
        <v>0</v>
      </c>
      <c r="I5" s="6">
        <f t="shared" si="7"/>
        <v>0</v>
      </c>
      <c r="J5" s="6">
        <f t="shared" si="8"/>
        <v>0</v>
      </c>
      <c r="K5" s="6">
        <f t="shared" si="9"/>
        <v>0</v>
      </c>
      <c r="L5" s="6">
        <f t="shared" si="10"/>
        <v>0</v>
      </c>
      <c r="M5" s="409"/>
      <c r="N5" s="409"/>
      <c r="O5" s="409"/>
    </row>
    <row r="6" spans="1:19" x14ac:dyDescent="0.3">
      <c r="A6" s="1" t="str">
        <f>Bewertung!A12</f>
        <v>Stille Reserven auf «Vorräte / nicht fakturierte Dienstleistungen»</v>
      </c>
      <c r="B6" s="9">
        <v>110000</v>
      </c>
      <c r="C6" s="9">
        <v>115000</v>
      </c>
      <c r="D6" s="9">
        <v>130000</v>
      </c>
      <c r="E6" s="9">
        <v>120000</v>
      </c>
      <c r="F6" s="9">
        <v>115000</v>
      </c>
      <c r="G6" s="9">
        <v>108000</v>
      </c>
      <c r="H6" s="6">
        <f t="shared" ref="H6:H7" si="11">G6</f>
        <v>108000</v>
      </c>
      <c r="I6" s="6">
        <f t="shared" ref="I6:I7" si="12">H6</f>
        <v>108000</v>
      </c>
      <c r="J6" s="6">
        <f t="shared" ref="J6:J7" si="13">I6</f>
        <v>108000</v>
      </c>
      <c r="K6" s="6">
        <f t="shared" ref="K6:K7" si="14">J6</f>
        <v>108000</v>
      </c>
      <c r="L6" s="6">
        <f t="shared" ref="L6:L7" si="15">K6</f>
        <v>108000</v>
      </c>
      <c r="M6" s="409"/>
      <c r="N6" s="409"/>
      <c r="O6" s="409"/>
    </row>
    <row r="7" spans="1:19" x14ac:dyDescent="0.3">
      <c r="A7" s="1" t="str">
        <f>Bewertung!A14</f>
        <v>Stille Reserven auf «Angefangene Arbeiten»</v>
      </c>
      <c r="B7" s="9"/>
      <c r="C7" s="9"/>
      <c r="D7" s="9"/>
      <c r="E7" s="9"/>
      <c r="F7" s="9"/>
      <c r="G7" s="9"/>
      <c r="H7" s="6">
        <f t="shared" si="11"/>
        <v>0</v>
      </c>
      <c r="I7" s="6">
        <f t="shared" si="12"/>
        <v>0</v>
      </c>
      <c r="J7" s="6">
        <f t="shared" si="13"/>
        <v>0</v>
      </c>
      <c r="K7" s="6">
        <f t="shared" si="14"/>
        <v>0</v>
      </c>
      <c r="L7" s="6">
        <f t="shared" si="15"/>
        <v>0</v>
      </c>
      <c r="M7" s="409"/>
      <c r="N7" s="409"/>
      <c r="O7" s="409"/>
    </row>
    <row r="8" spans="1:19" x14ac:dyDescent="0.3">
      <c r="A8" s="1" t="str">
        <f>Bewertung!A16</f>
        <v>Stille Reserven auf «Vorauszahlungen an Lieferanten»</v>
      </c>
      <c r="B8" s="9">
        <v>0</v>
      </c>
      <c r="C8" s="9">
        <v>0</v>
      </c>
      <c r="D8" s="9">
        <v>0</v>
      </c>
      <c r="E8" s="9">
        <v>0</v>
      </c>
      <c r="F8" s="9">
        <v>0</v>
      </c>
      <c r="G8" s="9">
        <v>0</v>
      </c>
      <c r="H8" s="6">
        <f t="shared" si="2"/>
        <v>0</v>
      </c>
      <c r="I8" s="6">
        <f t="shared" si="7"/>
        <v>0</v>
      </c>
      <c r="J8" s="6">
        <f t="shared" si="8"/>
        <v>0</v>
      </c>
      <c r="K8" s="6">
        <f t="shared" si="9"/>
        <v>0</v>
      </c>
      <c r="L8" s="6">
        <f t="shared" si="10"/>
        <v>0</v>
      </c>
      <c r="M8" s="409"/>
      <c r="N8" s="409"/>
      <c r="O8" s="409"/>
    </row>
    <row r="9" spans="1:19" x14ac:dyDescent="0.3">
      <c r="A9" s="1" t="str">
        <f>Bewertung!A18</f>
        <v>Stille Reserven auf «Aktive Rechnungsabgrenzung Zinsen»</v>
      </c>
      <c r="B9" s="9">
        <v>0</v>
      </c>
      <c r="C9" s="9">
        <v>0</v>
      </c>
      <c r="D9" s="9">
        <v>0</v>
      </c>
      <c r="E9" s="9">
        <v>0</v>
      </c>
      <c r="F9" s="9">
        <v>0</v>
      </c>
      <c r="G9" s="9">
        <v>0</v>
      </c>
      <c r="H9" s="6">
        <f t="shared" si="2"/>
        <v>0</v>
      </c>
      <c r="I9" s="6">
        <f t="shared" si="7"/>
        <v>0</v>
      </c>
      <c r="J9" s="6">
        <f t="shared" si="8"/>
        <v>0</v>
      </c>
      <c r="K9" s="6">
        <f t="shared" si="9"/>
        <v>0</v>
      </c>
      <c r="L9" s="6">
        <f t="shared" si="10"/>
        <v>0</v>
      </c>
      <c r="M9" s="409"/>
      <c r="N9" s="409"/>
      <c r="O9" s="409"/>
    </row>
    <row r="10" spans="1:19" x14ac:dyDescent="0.3">
      <c r="A10" s="1" t="str">
        <f>Bewertung!A20</f>
        <v>Stille Reserven auf «Übrige aktive Rechnungsabgrenzung»</v>
      </c>
      <c r="B10" s="9">
        <v>0</v>
      </c>
      <c r="C10" s="9">
        <v>0</v>
      </c>
      <c r="D10" s="9">
        <v>0</v>
      </c>
      <c r="E10" s="9">
        <v>0</v>
      </c>
      <c r="F10" s="9">
        <v>0</v>
      </c>
      <c r="G10" s="9">
        <v>0</v>
      </c>
      <c r="H10" s="6">
        <f t="shared" si="2"/>
        <v>0</v>
      </c>
      <c r="I10" s="6">
        <f t="shared" si="7"/>
        <v>0</v>
      </c>
      <c r="J10" s="6">
        <f t="shared" si="8"/>
        <v>0</v>
      </c>
      <c r="K10" s="6">
        <f t="shared" si="9"/>
        <v>0</v>
      </c>
      <c r="L10" s="6">
        <f t="shared" si="10"/>
        <v>0</v>
      </c>
      <c r="M10" s="409"/>
      <c r="N10" s="409"/>
      <c r="O10" s="409"/>
    </row>
    <row r="11" spans="1:19" x14ac:dyDescent="0.3">
      <c r="A11" s="55" t="s">
        <v>153</v>
      </c>
      <c r="B11" s="80">
        <f>SUM(B3:B10)</f>
        <v>110000</v>
      </c>
      <c r="C11" s="80">
        <f t="shared" ref="C11:G11" si="16">SUM(C3:C10)</f>
        <v>115000</v>
      </c>
      <c r="D11" s="80">
        <f t="shared" si="16"/>
        <v>130000</v>
      </c>
      <c r="E11" s="80">
        <f t="shared" si="16"/>
        <v>120000</v>
      </c>
      <c r="F11" s="80">
        <f t="shared" si="16"/>
        <v>115000</v>
      </c>
      <c r="G11" s="80">
        <f t="shared" si="16"/>
        <v>108000</v>
      </c>
      <c r="H11" s="80">
        <f t="shared" ref="H11:L11" si="17">SUM(H3:H10)</f>
        <v>108000</v>
      </c>
      <c r="I11" s="80">
        <f t="shared" si="17"/>
        <v>108000</v>
      </c>
      <c r="J11" s="80">
        <f t="shared" si="17"/>
        <v>108000</v>
      </c>
      <c r="K11" s="80">
        <f t="shared" si="17"/>
        <v>108000</v>
      </c>
      <c r="L11" s="80">
        <f t="shared" si="17"/>
        <v>108000</v>
      </c>
      <c r="M11" s="409"/>
      <c r="N11" s="409"/>
      <c r="O11" s="409"/>
    </row>
    <row r="12" spans="1:19" x14ac:dyDescent="0.3">
      <c r="A12" s="1" t="str">
        <f>Bewertung!A23</f>
        <v>Stille Reserven auf «Mobile Sachanlagen»</v>
      </c>
      <c r="B12" s="9">
        <v>22000</v>
      </c>
      <c r="C12" s="9">
        <v>25000</v>
      </c>
      <c r="D12" s="9">
        <v>19000</v>
      </c>
      <c r="E12" s="9">
        <v>31000</v>
      </c>
      <c r="F12" s="9">
        <v>34000</v>
      </c>
      <c r="G12" s="9">
        <v>27000</v>
      </c>
      <c r="H12" s="6">
        <f>G12</f>
        <v>27000</v>
      </c>
      <c r="I12" s="6">
        <f t="shared" ref="I12:L12" si="18">H12</f>
        <v>27000</v>
      </c>
      <c r="J12" s="6">
        <f t="shared" si="18"/>
        <v>27000</v>
      </c>
      <c r="K12" s="6">
        <f t="shared" si="18"/>
        <v>27000</v>
      </c>
      <c r="L12" s="6">
        <f t="shared" si="18"/>
        <v>27000</v>
      </c>
      <c r="M12" s="409"/>
      <c r="N12" s="409"/>
      <c r="O12" s="409"/>
      <c r="P12" s="222"/>
      <c r="Q12" s="223"/>
    </row>
    <row r="13" spans="1:19" x14ac:dyDescent="0.3">
      <c r="A13" s="1" t="str">
        <f>Bewertung!A25</f>
        <v>Stille Reserven auf «Anlagen in Leasing»</v>
      </c>
      <c r="B13" s="9">
        <v>0</v>
      </c>
      <c r="C13" s="9">
        <v>0</v>
      </c>
      <c r="D13" s="9">
        <v>0</v>
      </c>
      <c r="E13" s="9">
        <v>0</v>
      </c>
      <c r="F13" s="9">
        <v>0</v>
      </c>
      <c r="G13" s="9">
        <v>0</v>
      </c>
      <c r="H13" s="6">
        <v>0</v>
      </c>
      <c r="I13" s="6">
        <f t="shared" ref="I13:I16" si="19">H13</f>
        <v>0</v>
      </c>
      <c r="J13" s="6">
        <f t="shared" ref="J13:J16" si="20">I13</f>
        <v>0</v>
      </c>
      <c r="K13" s="6">
        <f t="shared" ref="K13:K16" si="21">J13</f>
        <v>0</v>
      </c>
      <c r="L13" s="6">
        <f t="shared" ref="L13:L16" si="22">K13</f>
        <v>0</v>
      </c>
      <c r="M13" s="409"/>
      <c r="N13" s="409"/>
      <c r="O13" s="409"/>
      <c r="P13" s="222"/>
      <c r="Q13" s="223"/>
    </row>
    <row r="14" spans="1:19" x14ac:dyDescent="0.3">
      <c r="A14" s="1" t="str">
        <f>Bewertung!A27</f>
        <v>Stille Reserven auf «Immobile Sachanlagen»</v>
      </c>
      <c r="B14" s="9">
        <v>250000</v>
      </c>
      <c r="C14" s="9">
        <v>210000</v>
      </c>
      <c r="D14" s="9">
        <v>190000</v>
      </c>
      <c r="E14" s="9">
        <v>190000</v>
      </c>
      <c r="F14" s="9">
        <v>0</v>
      </c>
      <c r="G14" s="9">
        <v>0</v>
      </c>
      <c r="H14" s="6">
        <v>0</v>
      </c>
      <c r="I14" s="6">
        <f t="shared" si="19"/>
        <v>0</v>
      </c>
      <c r="J14" s="6">
        <f t="shared" si="20"/>
        <v>0</v>
      </c>
      <c r="K14" s="6">
        <f t="shared" si="21"/>
        <v>0</v>
      </c>
      <c r="L14" s="6">
        <f t="shared" si="22"/>
        <v>0</v>
      </c>
      <c r="M14" s="409"/>
      <c r="N14" s="409"/>
      <c r="O14" s="409"/>
      <c r="P14" s="222"/>
      <c r="Q14" s="223"/>
    </row>
    <row r="15" spans="1:19" x14ac:dyDescent="0.3">
      <c r="A15" s="1" t="str">
        <f>Bewertung!A29</f>
        <v>Stille Reserven auf «Finanzielle Anlagen»</v>
      </c>
      <c r="B15" s="9">
        <v>0</v>
      </c>
      <c r="C15" s="9">
        <v>0</v>
      </c>
      <c r="D15" s="9">
        <v>0</v>
      </c>
      <c r="E15" s="9">
        <v>0</v>
      </c>
      <c r="F15" s="9">
        <v>0</v>
      </c>
      <c r="G15" s="9">
        <v>0</v>
      </c>
      <c r="H15" s="6">
        <f t="shared" ref="H15:H16" si="23">G15</f>
        <v>0</v>
      </c>
      <c r="I15" s="6">
        <f t="shared" si="19"/>
        <v>0</v>
      </c>
      <c r="J15" s="6">
        <f t="shared" si="20"/>
        <v>0</v>
      </c>
      <c r="K15" s="6">
        <f t="shared" si="21"/>
        <v>0</v>
      </c>
      <c r="L15" s="6">
        <f t="shared" si="22"/>
        <v>0</v>
      </c>
      <c r="M15" s="409"/>
      <c r="N15" s="409"/>
      <c r="O15" s="409"/>
      <c r="P15" s="222"/>
      <c r="Q15" s="223"/>
    </row>
    <row r="16" spans="1:19" x14ac:dyDescent="0.3">
      <c r="A16" s="1" t="str">
        <f>Bewertung!A31</f>
        <v>Stille Reserven auf «Immaterielle Anlagen»</v>
      </c>
      <c r="B16" s="9">
        <v>0</v>
      </c>
      <c r="C16" s="9">
        <v>0</v>
      </c>
      <c r="D16" s="9">
        <v>0</v>
      </c>
      <c r="E16" s="9">
        <v>0</v>
      </c>
      <c r="F16" s="9">
        <v>0</v>
      </c>
      <c r="G16" s="9">
        <v>0</v>
      </c>
      <c r="H16" s="6">
        <f t="shared" si="23"/>
        <v>0</v>
      </c>
      <c r="I16" s="6">
        <f t="shared" si="19"/>
        <v>0</v>
      </c>
      <c r="J16" s="6">
        <f t="shared" si="20"/>
        <v>0</v>
      </c>
      <c r="K16" s="6">
        <f t="shared" si="21"/>
        <v>0</v>
      </c>
      <c r="L16" s="6">
        <f t="shared" si="22"/>
        <v>0</v>
      </c>
      <c r="M16" s="409"/>
      <c r="N16" s="409"/>
      <c r="O16" s="409"/>
      <c r="P16" s="222"/>
      <c r="Q16" s="223"/>
    </row>
    <row r="17" spans="1:2047 2053:3067 3073:5119 5125:6139 6145:8191 8197:9211 9217:11263 11269:12283 12289:14335 14341:15355 15361:16383" x14ac:dyDescent="0.3">
      <c r="A17" s="55" t="s">
        <v>154</v>
      </c>
      <c r="B17" s="80">
        <f t="shared" ref="B17:G17" si="24">SUM(B12:B16)</f>
        <v>272000</v>
      </c>
      <c r="C17" s="80">
        <f t="shared" si="24"/>
        <v>235000</v>
      </c>
      <c r="D17" s="80">
        <f t="shared" si="24"/>
        <v>209000</v>
      </c>
      <c r="E17" s="80">
        <f t="shared" si="24"/>
        <v>221000</v>
      </c>
      <c r="F17" s="80">
        <f t="shared" si="24"/>
        <v>34000</v>
      </c>
      <c r="G17" s="80">
        <f t="shared" si="24"/>
        <v>27000</v>
      </c>
      <c r="H17" s="80">
        <f t="shared" ref="H17:L17" si="25">SUM(H12:H16)</f>
        <v>27000</v>
      </c>
      <c r="I17" s="80">
        <f t="shared" si="25"/>
        <v>27000</v>
      </c>
      <c r="J17" s="80">
        <f t="shared" si="25"/>
        <v>27000</v>
      </c>
      <c r="K17" s="80">
        <f t="shared" si="25"/>
        <v>27000</v>
      </c>
      <c r="L17" s="80">
        <f t="shared" si="25"/>
        <v>27000</v>
      </c>
      <c r="M17" s="409"/>
      <c r="N17" s="409"/>
      <c r="O17" s="409"/>
      <c r="P17" s="71"/>
      <c r="Q17" s="71"/>
      <c r="R17" s="71"/>
      <c r="S17" s="71"/>
      <c r="Y17" s="56"/>
      <c r="Z17" s="57"/>
      <c r="AA17" s="57"/>
      <c r="AB17" s="57"/>
      <c r="AC17" s="57"/>
      <c r="AD17" s="57"/>
      <c r="AE17" s="57"/>
      <c r="AK17" s="56"/>
      <c r="AL17" s="57"/>
      <c r="AM17" s="57"/>
      <c r="AN17" s="57"/>
      <c r="AO17" s="57"/>
      <c r="AP17" s="57"/>
      <c r="AQ17" s="57"/>
      <c r="AW17" s="56"/>
      <c r="AX17" s="57"/>
      <c r="AY17" s="57"/>
      <c r="AZ17" s="57"/>
      <c r="BA17" s="57"/>
      <c r="BB17" s="57"/>
      <c r="BC17" s="57"/>
      <c r="BI17" s="56"/>
      <c r="BJ17" s="57"/>
      <c r="BK17" s="57"/>
      <c r="BL17" s="57"/>
      <c r="BM17" s="57"/>
      <c r="BN17" s="57"/>
      <c r="BO17" s="57"/>
      <c r="BU17" s="56"/>
      <c r="BV17" s="57"/>
      <c r="BW17" s="57"/>
      <c r="BX17" s="57"/>
      <c r="BY17" s="57"/>
      <c r="BZ17" s="57"/>
      <c r="CA17" s="57"/>
      <c r="CG17" s="56"/>
      <c r="CH17" s="57"/>
      <c r="CI17" s="57"/>
      <c r="CJ17" s="57"/>
      <c r="CK17" s="57"/>
      <c r="CL17" s="57"/>
      <c r="CM17" s="57"/>
      <c r="CS17" s="56"/>
      <c r="CT17" s="57"/>
      <c r="CU17" s="57"/>
      <c r="CV17" s="57"/>
      <c r="CW17" s="57"/>
      <c r="CX17" s="57"/>
      <c r="CY17" s="57"/>
      <c r="DE17" s="56"/>
      <c r="DF17" s="57"/>
      <c r="DG17" s="57"/>
      <c r="DH17" s="57"/>
      <c r="DI17" s="57"/>
      <c r="DJ17" s="57"/>
      <c r="DK17" s="57"/>
      <c r="DQ17" s="56"/>
      <c r="DR17" s="57"/>
      <c r="DS17" s="57"/>
      <c r="DT17" s="57"/>
      <c r="DU17" s="57"/>
      <c r="DV17" s="57"/>
      <c r="DW17" s="57"/>
      <c r="EC17" s="56"/>
      <c r="ED17" s="57"/>
      <c r="EE17" s="57"/>
      <c r="EF17" s="57"/>
      <c r="EG17" s="57"/>
      <c r="EH17" s="57"/>
      <c r="EI17" s="57"/>
      <c r="EO17" s="56"/>
      <c r="EP17" s="57"/>
      <c r="EQ17" s="57"/>
      <c r="ER17" s="57"/>
      <c r="ES17" s="57"/>
      <c r="ET17" s="57"/>
      <c r="EU17" s="57"/>
      <c r="FA17" s="56"/>
      <c r="FB17" s="57"/>
      <c r="FC17" s="57"/>
      <c r="FD17" s="57"/>
      <c r="FE17" s="57"/>
      <c r="FF17" s="57"/>
      <c r="FG17" s="57"/>
      <c r="FM17" s="56"/>
      <c r="FN17" s="57"/>
      <c r="FO17" s="57"/>
      <c r="FP17" s="57"/>
      <c r="FQ17" s="57"/>
      <c r="FR17" s="57"/>
      <c r="FS17" s="57"/>
      <c r="FY17" s="56"/>
      <c r="FZ17" s="57"/>
      <c r="GA17" s="57"/>
      <c r="GB17" s="57"/>
      <c r="GC17" s="57"/>
      <c r="GD17" s="57"/>
      <c r="GE17" s="57"/>
      <c r="GK17" s="56"/>
      <c r="GL17" s="57"/>
      <c r="GM17" s="57"/>
      <c r="GN17" s="57"/>
      <c r="GO17" s="57"/>
      <c r="GP17" s="57"/>
      <c r="GQ17" s="57"/>
      <c r="GW17" s="56"/>
      <c r="GX17" s="57"/>
      <c r="GY17" s="57"/>
      <c r="GZ17" s="57"/>
      <c r="HA17" s="57"/>
      <c r="HB17" s="57"/>
      <c r="HC17" s="57"/>
      <c r="HI17" s="56"/>
      <c r="HJ17" s="57"/>
      <c r="HK17" s="57"/>
      <c r="HL17" s="57"/>
      <c r="HM17" s="57"/>
      <c r="HN17" s="57"/>
      <c r="HO17" s="57"/>
      <c r="HU17" s="56"/>
      <c r="HV17" s="57"/>
      <c r="HW17" s="57"/>
      <c r="HX17" s="57"/>
      <c r="HY17" s="57"/>
      <c r="HZ17" s="57"/>
      <c r="IA17" s="57"/>
      <c r="IG17" s="56"/>
      <c r="IH17" s="57"/>
      <c r="II17" s="57"/>
      <c r="IJ17" s="57"/>
      <c r="IK17" s="57"/>
      <c r="IL17" s="57"/>
      <c r="IM17" s="57"/>
      <c r="IS17" s="56"/>
      <c r="IT17" s="57"/>
      <c r="IU17" s="57"/>
      <c r="IV17" s="57"/>
      <c r="IW17" s="57"/>
      <c r="IX17" s="57"/>
      <c r="IY17" s="57"/>
      <c r="JE17" s="56"/>
      <c r="JF17" s="57"/>
      <c r="JG17" s="57"/>
      <c r="JH17" s="57"/>
      <c r="JI17" s="57"/>
      <c r="JJ17" s="57"/>
      <c r="JK17" s="57"/>
      <c r="JQ17" s="56"/>
      <c r="JR17" s="57"/>
      <c r="JS17" s="57"/>
      <c r="JT17" s="57"/>
      <c r="JU17" s="57"/>
      <c r="JV17" s="57"/>
      <c r="JW17" s="57"/>
      <c r="KC17" s="56"/>
      <c r="KD17" s="57"/>
      <c r="KE17" s="57"/>
      <c r="KF17" s="57"/>
      <c r="KG17" s="57"/>
      <c r="KH17" s="57"/>
      <c r="KI17" s="57"/>
      <c r="KO17" s="56"/>
      <c r="KP17" s="57"/>
      <c r="KQ17" s="57"/>
      <c r="KR17" s="57"/>
      <c r="KS17" s="57"/>
      <c r="KT17" s="57"/>
      <c r="KU17" s="57"/>
      <c r="LA17" s="56"/>
      <c r="LB17" s="57"/>
      <c r="LC17" s="57"/>
      <c r="LD17" s="57"/>
      <c r="LE17" s="57"/>
      <c r="LF17" s="57"/>
      <c r="LG17" s="57"/>
      <c r="LM17" s="56"/>
      <c r="LN17" s="57"/>
      <c r="LO17" s="57"/>
      <c r="LP17" s="57"/>
      <c r="LQ17" s="57"/>
      <c r="LR17" s="57"/>
      <c r="LS17" s="57"/>
      <c r="LY17" s="56"/>
      <c r="LZ17" s="57"/>
      <c r="MA17" s="57"/>
      <c r="MB17" s="57"/>
      <c r="MC17" s="57"/>
      <c r="MD17" s="57"/>
      <c r="ME17" s="57"/>
      <c r="MK17" s="56"/>
      <c r="ML17" s="57"/>
      <c r="MM17" s="57"/>
      <c r="MN17" s="57"/>
      <c r="MO17" s="57"/>
      <c r="MP17" s="57"/>
      <c r="MQ17" s="57"/>
      <c r="MW17" s="56"/>
      <c r="MX17" s="57"/>
      <c r="MY17" s="57"/>
      <c r="MZ17" s="57"/>
      <c r="NA17" s="57"/>
      <c r="NB17" s="57"/>
      <c r="NC17" s="57"/>
      <c r="NI17" s="56"/>
      <c r="NJ17" s="57"/>
      <c r="NK17" s="57"/>
      <c r="NL17" s="57"/>
      <c r="NM17" s="57"/>
      <c r="NN17" s="57"/>
      <c r="NO17" s="57"/>
      <c r="NU17" s="56"/>
      <c r="NV17" s="57"/>
      <c r="NW17" s="57"/>
      <c r="NX17" s="57"/>
      <c r="NY17" s="57"/>
      <c r="NZ17" s="57"/>
      <c r="OA17" s="57"/>
      <c r="OG17" s="56"/>
      <c r="OH17" s="57"/>
      <c r="OI17" s="57"/>
      <c r="OJ17" s="57"/>
      <c r="OK17" s="57"/>
      <c r="OL17" s="57"/>
      <c r="OM17" s="57"/>
      <c r="OS17" s="56"/>
      <c r="OT17" s="57"/>
      <c r="OU17" s="57"/>
      <c r="OV17" s="57"/>
      <c r="OW17" s="57"/>
      <c r="OX17" s="57"/>
      <c r="OY17" s="57"/>
      <c r="PE17" s="56"/>
      <c r="PF17" s="57"/>
      <c r="PG17" s="57"/>
      <c r="PH17" s="57"/>
      <c r="PI17" s="57"/>
      <c r="PJ17" s="57"/>
      <c r="PK17" s="57"/>
      <c r="PQ17" s="56"/>
      <c r="PR17" s="57"/>
      <c r="PS17" s="57"/>
      <c r="PT17" s="57"/>
      <c r="PU17" s="57"/>
      <c r="PV17" s="57"/>
      <c r="PW17" s="57"/>
      <c r="QC17" s="56"/>
      <c r="QD17" s="57"/>
      <c r="QE17" s="57"/>
      <c r="QF17" s="57"/>
      <c r="QG17" s="57"/>
      <c r="QH17" s="57"/>
      <c r="QI17" s="57"/>
      <c r="QO17" s="56"/>
      <c r="QP17" s="57"/>
      <c r="QQ17" s="57"/>
      <c r="QR17" s="57"/>
      <c r="QS17" s="57"/>
      <c r="QT17" s="57"/>
      <c r="QU17" s="57"/>
      <c r="RA17" s="56"/>
      <c r="RB17" s="57"/>
      <c r="RC17" s="57"/>
      <c r="RD17" s="57"/>
      <c r="RE17" s="57"/>
      <c r="RF17" s="57"/>
      <c r="RG17" s="57"/>
      <c r="RM17" s="56"/>
      <c r="RN17" s="57"/>
      <c r="RO17" s="57"/>
      <c r="RP17" s="57"/>
      <c r="RQ17" s="57"/>
      <c r="RR17" s="57"/>
      <c r="RS17" s="57"/>
      <c r="RY17" s="56"/>
      <c r="RZ17" s="57"/>
      <c r="SA17" s="57"/>
      <c r="SB17" s="57"/>
      <c r="SC17" s="57"/>
      <c r="SD17" s="57"/>
      <c r="SE17" s="57"/>
      <c r="SK17" s="56"/>
      <c r="SL17" s="57"/>
      <c r="SM17" s="57"/>
      <c r="SN17" s="57"/>
      <c r="SO17" s="57"/>
      <c r="SP17" s="57"/>
      <c r="SQ17" s="57"/>
      <c r="SW17" s="56"/>
      <c r="SX17" s="57"/>
      <c r="SY17" s="57"/>
      <c r="SZ17" s="57"/>
      <c r="TA17" s="57"/>
      <c r="TB17" s="57"/>
      <c r="TC17" s="57"/>
      <c r="TI17" s="56"/>
      <c r="TJ17" s="57"/>
      <c r="TK17" s="57"/>
      <c r="TL17" s="57"/>
      <c r="TM17" s="57"/>
      <c r="TN17" s="57"/>
      <c r="TO17" s="57"/>
      <c r="TU17" s="56"/>
      <c r="TV17" s="57"/>
      <c r="TW17" s="57"/>
      <c r="TX17" s="57"/>
      <c r="TY17" s="57"/>
      <c r="TZ17" s="57"/>
      <c r="UA17" s="57"/>
      <c r="UG17" s="56"/>
      <c r="UH17" s="57"/>
      <c r="UI17" s="57"/>
      <c r="UJ17" s="57"/>
      <c r="UK17" s="57"/>
      <c r="UL17" s="57"/>
      <c r="UM17" s="57"/>
      <c r="US17" s="56"/>
      <c r="UT17" s="57"/>
      <c r="UU17" s="57"/>
      <c r="UV17" s="57"/>
      <c r="UW17" s="57"/>
      <c r="UX17" s="57"/>
      <c r="UY17" s="57"/>
      <c r="VE17" s="56"/>
      <c r="VF17" s="57"/>
      <c r="VG17" s="57"/>
      <c r="VH17" s="57"/>
      <c r="VI17" s="57"/>
      <c r="VJ17" s="57"/>
      <c r="VK17" s="57"/>
      <c r="VQ17" s="56"/>
      <c r="VR17" s="57"/>
      <c r="VS17" s="57"/>
      <c r="VT17" s="57"/>
      <c r="VU17" s="57"/>
      <c r="VV17" s="57"/>
      <c r="VW17" s="57"/>
      <c r="WC17" s="56"/>
      <c r="WD17" s="57"/>
      <c r="WE17" s="57"/>
      <c r="WF17" s="57"/>
      <c r="WG17" s="57"/>
      <c r="WH17" s="57"/>
      <c r="WI17" s="57"/>
      <c r="WO17" s="56"/>
      <c r="WP17" s="57"/>
      <c r="WQ17" s="57"/>
      <c r="WR17" s="57"/>
      <c r="WS17" s="57"/>
      <c r="WT17" s="57"/>
      <c r="WU17" s="57"/>
      <c r="XA17" s="56"/>
      <c r="XB17" s="57"/>
      <c r="XC17" s="57"/>
      <c r="XD17" s="57"/>
      <c r="XE17" s="57"/>
      <c r="XF17" s="57"/>
      <c r="XG17" s="57"/>
      <c r="XM17" s="56"/>
      <c r="XN17" s="57"/>
      <c r="XO17" s="57"/>
      <c r="XP17" s="57"/>
      <c r="XQ17" s="57"/>
      <c r="XR17" s="57"/>
      <c r="XS17" s="57"/>
      <c r="XY17" s="56"/>
      <c r="XZ17" s="57"/>
      <c r="YA17" s="57"/>
      <c r="YB17" s="57"/>
      <c r="YC17" s="57"/>
      <c r="YD17" s="57"/>
      <c r="YE17" s="57"/>
      <c r="YK17" s="56"/>
      <c r="YL17" s="57"/>
      <c r="YM17" s="57"/>
      <c r="YN17" s="57"/>
      <c r="YO17" s="57"/>
      <c r="YP17" s="57"/>
      <c r="YQ17" s="57"/>
      <c r="YW17" s="56"/>
      <c r="YX17" s="57"/>
      <c r="YY17" s="57"/>
      <c r="YZ17" s="57"/>
      <c r="ZA17" s="57"/>
      <c r="ZB17" s="57"/>
      <c r="ZC17" s="57"/>
      <c r="ZI17" s="56"/>
      <c r="ZJ17" s="57"/>
      <c r="ZK17" s="57"/>
      <c r="ZL17" s="57"/>
      <c r="ZM17" s="57"/>
      <c r="ZN17" s="57"/>
      <c r="ZO17" s="57"/>
      <c r="ZU17" s="56"/>
      <c r="ZV17" s="57"/>
      <c r="ZW17" s="57"/>
      <c r="ZX17" s="57"/>
      <c r="ZY17" s="57"/>
      <c r="ZZ17" s="57"/>
      <c r="AAA17" s="57"/>
      <c r="AAG17" s="56"/>
      <c r="AAH17" s="57"/>
      <c r="AAI17" s="57"/>
      <c r="AAJ17" s="57"/>
      <c r="AAK17" s="57"/>
      <c r="AAL17" s="57"/>
      <c r="AAM17" s="57"/>
      <c r="AAS17" s="56"/>
      <c r="AAT17" s="57"/>
      <c r="AAU17" s="57"/>
      <c r="AAV17" s="57"/>
      <c r="AAW17" s="57"/>
      <c r="AAX17" s="57"/>
      <c r="AAY17" s="57"/>
      <c r="ABE17" s="56"/>
      <c r="ABF17" s="57"/>
      <c r="ABG17" s="57"/>
      <c r="ABH17" s="57"/>
      <c r="ABI17" s="57"/>
      <c r="ABJ17" s="57"/>
      <c r="ABK17" s="57"/>
      <c r="ABQ17" s="56"/>
      <c r="ABR17" s="57"/>
      <c r="ABS17" s="57"/>
      <c r="ABT17" s="57"/>
      <c r="ABU17" s="57"/>
      <c r="ABV17" s="57"/>
      <c r="ABW17" s="57"/>
      <c r="ACC17" s="56"/>
      <c r="ACD17" s="57"/>
      <c r="ACE17" s="57"/>
      <c r="ACF17" s="57"/>
      <c r="ACG17" s="57"/>
      <c r="ACH17" s="57"/>
      <c r="ACI17" s="57"/>
      <c r="ACO17" s="56"/>
      <c r="ACP17" s="57"/>
      <c r="ACQ17" s="57"/>
      <c r="ACR17" s="57"/>
      <c r="ACS17" s="57"/>
      <c r="ACT17" s="57"/>
      <c r="ACU17" s="57"/>
      <c r="ADA17" s="56"/>
      <c r="ADB17" s="57"/>
      <c r="ADC17" s="57"/>
      <c r="ADD17" s="57"/>
      <c r="ADE17" s="57"/>
      <c r="ADF17" s="57"/>
      <c r="ADG17" s="57"/>
      <c r="ADM17" s="56"/>
      <c r="ADN17" s="57"/>
      <c r="ADO17" s="57"/>
      <c r="ADP17" s="57"/>
      <c r="ADQ17" s="57"/>
      <c r="ADR17" s="57"/>
      <c r="ADS17" s="57"/>
      <c r="ADY17" s="56"/>
      <c r="ADZ17" s="57"/>
      <c r="AEA17" s="57"/>
      <c r="AEB17" s="57"/>
      <c r="AEC17" s="57"/>
      <c r="AED17" s="57"/>
      <c r="AEE17" s="57"/>
      <c r="AEK17" s="56"/>
      <c r="AEL17" s="57"/>
      <c r="AEM17" s="57"/>
      <c r="AEN17" s="57"/>
      <c r="AEO17" s="57"/>
      <c r="AEP17" s="57"/>
      <c r="AEQ17" s="57"/>
      <c r="AEW17" s="56"/>
      <c r="AEX17" s="57"/>
      <c r="AEY17" s="57"/>
      <c r="AEZ17" s="57"/>
      <c r="AFA17" s="57"/>
      <c r="AFB17" s="57"/>
      <c r="AFC17" s="57"/>
      <c r="AFI17" s="56"/>
      <c r="AFJ17" s="57"/>
      <c r="AFK17" s="57"/>
      <c r="AFL17" s="57"/>
      <c r="AFM17" s="57"/>
      <c r="AFN17" s="57"/>
      <c r="AFO17" s="57"/>
      <c r="AFU17" s="56"/>
      <c r="AFV17" s="57"/>
      <c r="AFW17" s="57"/>
      <c r="AFX17" s="57"/>
      <c r="AFY17" s="57"/>
      <c r="AFZ17" s="57"/>
      <c r="AGA17" s="57"/>
      <c r="AGG17" s="56"/>
      <c r="AGH17" s="57"/>
      <c r="AGI17" s="57"/>
      <c r="AGJ17" s="57"/>
      <c r="AGK17" s="57"/>
      <c r="AGL17" s="57"/>
      <c r="AGM17" s="57"/>
      <c r="AGS17" s="56"/>
      <c r="AGT17" s="57"/>
      <c r="AGU17" s="57"/>
      <c r="AGV17" s="57"/>
      <c r="AGW17" s="57"/>
      <c r="AGX17" s="57"/>
      <c r="AGY17" s="57"/>
      <c r="AHE17" s="56"/>
      <c r="AHF17" s="57"/>
      <c r="AHG17" s="57"/>
      <c r="AHH17" s="57"/>
      <c r="AHI17" s="57"/>
      <c r="AHJ17" s="57"/>
      <c r="AHK17" s="57"/>
      <c r="AHQ17" s="56"/>
      <c r="AHR17" s="57"/>
      <c r="AHS17" s="57"/>
      <c r="AHT17" s="57"/>
      <c r="AHU17" s="57"/>
      <c r="AHV17" s="57"/>
      <c r="AHW17" s="57"/>
      <c r="AIC17" s="56"/>
      <c r="AID17" s="57"/>
      <c r="AIE17" s="57"/>
      <c r="AIF17" s="57"/>
      <c r="AIG17" s="57"/>
      <c r="AIH17" s="57"/>
      <c r="AII17" s="57"/>
      <c r="AIO17" s="56"/>
      <c r="AIP17" s="57"/>
      <c r="AIQ17" s="57"/>
      <c r="AIR17" s="57"/>
      <c r="AIS17" s="57"/>
      <c r="AIT17" s="57"/>
      <c r="AIU17" s="57"/>
      <c r="AJA17" s="56"/>
      <c r="AJB17" s="57"/>
      <c r="AJC17" s="57"/>
      <c r="AJD17" s="57"/>
      <c r="AJE17" s="57"/>
      <c r="AJF17" s="57"/>
      <c r="AJG17" s="57"/>
      <c r="AJM17" s="56"/>
      <c r="AJN17" s="57"/>
      <c r="AJO17" s="57"/>
      <c r="AJP17" s="57"/>
      <c r="AJQ17" s="57"/>
      <c r="AJR17" s="57"/>
      <c r="AJS17" s="57"/>
      <c r="AJY17" s="56"/>
      <c r="AJZ17" s="57"/>
      <c r="AKA17" s="57"/>
      <c r="AKB17" s="57"/>
      <c r="AKC17" s="57"/>
      <c r="AKD17" s="57"/>
      <c r="AKE17" s="57"/>
      <c r="AKK17" s="56"/>
      <c r="AKL17" s="57"/>
      <c r="AKM17" s="57"/>
      <c r="AKN17" s="57"/>
      <c r="AKO17" s="57"/>
      <c r="AKP17" s="57"/>
      <c r="AKQ17" s="57"/>
      <c r="AKW17" s="56"/>
      <c r="AKX17" s="57"/>
      <c r="AKY17" s="57"/>
      <c r="AKZ17" s="57"/>
      <c r="ALA17" s="57"/>
      <c r="ALB17" s="57"/>
      <c r="ALC17" s="57"/>
      <c r="ALI17" s="56"/>
      <c r="ALJ17" s="57"/>
      <c r="ALK17" s="57"/>
      <c r="ALL17" s="57"/>
      <c r="ALM17" s="57"/>
      <c r="ALN17" s="57"/>
      <c r="ALO17" s="57"/>
      <c r="ALU17" s="56"/>
      <c r="ALV17" s="57"/>
      <c r="ALW17" s="57"/>
      <c r="ALX17" s="57"/>
      <c r="ALY17" s="57"/>
      <c r="ALZ17" s="57"/>
      <c r="AMA17" s="57"/>
      <c r="AMG17" s="56"/>
      <c r="AMH17" s="57"/>
      <c r="AMI17" s="57"/>
      <c r="AMJ17" s="57"/>
      <c r="AMK17" s="57"/>
      <c r="AML17" s="57"/>
      <c r="AMM17" s="57"/>
      <c r="AMS17" s="56"/>
      <c r="AMT17" s="57"/>
      <c r="AMU17" s="57"/>
      <c r="AMV17" s="57"/>
      <c r="AMW17" s="57"/>
      <c r="AMX17" s="57"/>
      <c r="AMY17" s="57"/>
      <c r="ANE17" s="56"/>
      <c r="ANF17" s="57"/>
      <c r="ANG17" s="57"/>
      <c r="ANH17" s="57"/>
      <c r="ANI17" s="57"/>
      <c r="ANJ17" s="57"/>
      <c r="ANK17" s="57"/>
      <c r="ANQ17" s="56"/>
      <c r="ANR17" s="57"/>
      <c r="ANS17" s="57"/>
      <c r="ANT17" s="57"/>
      <c r="ANU17" s="57"/>
      <c r="ANV17" s="57"/>
      <c r="ANW17" s="57"/>
      <c r="AOC17" s="56"/>
      <c r="AOD17" s="57"/>
      <c r="AOE17" s="57"/>
      <c r="AOF17" s="57"/>
      <c r="AOG17" s="57"/>
      <c r="AOH17" s="57"/>
      <c r="AOI17" s="57"/>
      <c r="AOO17" s="56"/>
      <c r="AOP17" s="57"/>
      <c r="AOQ17" s="57"/>
      <c r="AOR17" s="57"/>
      <c r="AOS17" s="57"/>
      <c r="AOT17" s="57"/>
      <c r="AOU17" s="57"/>
      <c r="APA17" s="56"/>
      <c r="APB17" s="57"/>
      <c r="APC17" s="57"/>
      <c r="APD17" s="57"/>
      <c r="APE17" s="57"/>
      <c r="APF17" s="57"/>
      <c r="APG17" s="57"/>
      <c r="APM17" s="56"/>
      <c r="APN17" s="57"/>
      <c r="APO17" s="57"/>
      <c r="APP17" s="57"/>
      <c r="APQ17" s="57"/>
      <c r="APR17" s="57"/>
      <c r="APS17" s="57"/>
      <c r="APY17" s="56"/>
      <c r="APZ17" s="57"/>
      <c r="AQA17" s="57"/>
      <c r="AQB17" s="57"/>
      <c r="AQC17" s="57"/>
      <c r="AQD17" s="57"/>
      <c r="AQE17" s="57"/>
      <c r="AQK17" s="56"/>
      <c r="AQL17" s="57"/>
      <c r="AQM17" s="57"/>
      <c r="AQN17" s="57"/>
      <c r="AQO17" s="57"/>
      <c r="AQP17" s="57"/>
      <c r="AQQ17" s="57"/>
      <c r="AQW17" s="56"/>
      <c r="AQX17" s="57"/>
      <c r="AQY17" s="57"/>
      <c r="AQZ17" s="57"/>
      <c r="ARA17" s="57"/>
      <c r="ARB17" s="57"/>
      <c r="ARC17" s="57"/>
      <c r="ARI17" s="56"/>
      <c r="ARJ17" s="57"/>
      <c r="ARK17" s="57"/>
      <c r="ARL17" s="57"/>
      <c r="ARM17" s="57"/>
      <c r="ARN17" s="57"/>
      <c r="ARO17" s="57"/>
      <c r="ARU17" s="56"/>
      <c r="ARV17" s="57"/>
      <c r="ARW17" s="57"/>
      <c r="ARX17" s="57"/>
      <c r="ARY17" s="57"/>
      <c r="ARZ17" s="57"/>
      <c r="ASA17" s="57"/>
      <c r="ASG17" s="56"/>
      <c r="ASH17" s="57"/>
      <c r="ASI17" s="57"/>
      <c r="ASJ17" s="57"/>
      <c r="ASK17" s="57"/>
      <c r="ASL17" s="57"/>
      <c r="ASM17" s="57"/>
      <c r="ASS17" s="56"/>
      <c r="AST17" s="57"/>
      <c r="ASU17" s="57"/>
      <c r="ASV17" s="57"/>
      <c r="ASW17" s="57"/>
      <c r="ASX17" s="57"/>
      <c r="ASY17" s="57"/>
      <c r="ATE17" s="56"/>
      <c r="ATF17" s="57"/>
      <c r="ATG17" s="57"/>
      <c r="ATH17" s="57"/>
      <c r="ATI17" s="57"/>
      <c r="ATJ17" s="57"/>
      <c r="ATK17" s="57"/>
      <c r="ATQ17" s="56"/>
      <c r="ATR17" s="57"/>
      <c r="ATS17" s="57"/>
      <c r="ATT17" s="57"/>
      <c r="ATU17" s="57"/>
      <c r="ATV17" s="57"/>
      <c r="ATW17" s="57"/>
      <c r="AUC17" s="56"/>
      <c r="AUD17" s="57"/>
      <c r="AUE17" s="57"/>
      <c r="AUF17" s="57"/>
      <c r="AUG17" s="57"/>
      <c r="AUH17" s="57"/>
      <c r="AUI17" s="57"/>
      <c r="AUO17" s="56"/>
      <c r="AUP17" s="57"/>
      <c r="AUQ17" s="57"/>
      <c r="AUR17" s="57"/>
      <c r="AUS17" s="57"/>
      <c r="AUT17" s="57"/>
      <c r="AUU17" s="57"/>
      <c r="AVA17" s="56"/>
      <c r="AVB17" s="57"/>
      <c r="AVC17" s="57"/>
      <c r="AVD17" s="57"/>
      <c r="AVE17" s="57"/>
      <c r="AVF17" s="57"/>
      <c r="AVG17" s="57"/>
      <c r="AVM17" s="56"/>
      <c r="AVN17" s="57"/>
      <c r="AVO17" s="57"/>
      <c r="AVP17" s="57"/>
      <c r="AVQ17" s="57"/>
      <c r="AVR17" s="57"/>
      <c r="AVS17" s="57"/>
      <c r="AVY17" s="56"/>
      <c r="AVZ17" s="57"/>
      <c r="AWA17" s="57"/>
      <c r="AWB17" s="57"/>
      <c r="AWC17" s="57"/>
      <c r="AWD17" s="57"/>
      <c r="AWE17" s="57"/>
      <c r="AWK17" s="56"/>
      <c r="AWL17" s="57"/>
      <c r="AWM17" s="57"/>
      <c r="AWN17" s="57"/>
      <c r="AWO17" s="57"/>
      <c r="AWP17" s="57"/>
      <c r="AWQ17" s="57"/>
      <c r="AWW17" s="56"/>
      <c r="AWX17" s="57"/>
      <c r="AWY17" s="57"/>
      <c r="AWZ17" s="57"/>
      <c r="AXA17" s="57"/>
      <c r="AXB17" s="57"/>
      <c r="AXC17" s="57"/>
      <c r="AXI17" s="56"/>
      <c r="AXJ17" s="57"/>
      <c r="AXK17" s="57"/>
      <c r="AXL17" s="57"/>
      <c r="AXM17" s="57"/>
      <c r="AXN17" s="57"/>
      <c r="AXO17" s="57"/>
      <c r="AXU17" s="56"/>
      <c r="AXV17" s="57"/>
      <c r="AXW17" s="57"/>
      <c r="AXX17" s="57"/>
      <c r="AXY17" s="57"/>
      <c r="AXZ17" s="57"/>
      <c r="AYA17" s="57"/>
      <c r="AYG17" s="56"/>
      <c r="AYH17" s="57"/>
      <c r="AYI17" s="57"/>
      <c r="AYJ17" s="57"/>
      <c r="AYK17" s="57"/>
      <c r="AYL17" s="57"/>
      <c r="AYM17" s="57"/>
      <c r="AYS17" s="56"/>
      <c r="AYT17" s="57"/>
      <c r="AYU17" s="57"/>
      <c r="AYV17" s="57"/>
      <c r="AYW17" s="57"/>
      <c r="AYX17" s="57"/>
      <c r="AYY17" s="57"/>
      <c r="AZE17" s="56"/>
      <c r="AZF17" s="57"/>
      <c r="AZG17" s="57"/>
      <c r="AZH17" s="57"/>
      <c r="AZI17" s="57"/>
      <c r="AZJ17" s="57"/>
      <c r="AZK17" s="57"/>
      <c r="AZQ17" s="56"/>
      <c r="AZR17" s="57"/>
      <c r="AZS17" s="57"/>
      <c r="AZT17" s="57"/>
      <c r="AZU17" s="57"/>
      <c r="AZV17" s="57"/>
      <c r="AZW17" s="57"/>
      <c r="BAC17" s="56"/>
      <c r="BAD17" s="57"/>
      <c r="BAE17" s="57"/>
      <c r="BAF17" s="57"/>
      <c r="BAG17" s="57"/>
      <c r="BAH17" s="57"/>
      <c r="BAI17" s="57"/>
      <c r="BAO17" s="56"/>
      <c r="BAP17" s="57"/>
      <c r="BAQ17" s="57"/>
      <c r="BAR17" s="57"/>
      <c r="BAS17" s="57"/>
      <c r="BAT17" s="57"/>
      <c r="BAU17" s="57"/>
      <c r="BBA17" s="56"/>
      <c r="BBB17" s="57"/>
      <c r="BBC17" s="57"/>
      <c r="BBD17" s="57"/>
      <c r="BBE17" s="57"/>
      <c r="BBF17" s="57"/>
      <c r="BBG17" s="57"/>
      <c r="BBM17" s="56"/>
      <c r="BBN17" s="57"/>
      <c r="BBO17" s="57"/>
      <c r="BBP17" s="57"/>
      <c r="BBQ17" s="57"/>
      <c r="BBR17" s="57"/>
      <c r="BBS17" s="57"/>
      <c r="BBY17" s="56"/>
      <c r="BBZ17" s="57"/>
      <c r="BCA17" s="57"/>
      <c r="BCB17" s="57"/>
      <c r="BCC17" s="57"/>
      <c r="BCD17" s="57"/>
      <c r="BCE17" s="57"/>
      <c r="BCK17" s="56"/>
      <c r="BCL17" s="57"/>
      <c r="BCM17" s="57"/>
      <c r="BCN17" s="57"/>
      <c r="BCO17" s="57"/>
      <c r="BCP17" s="57"/>
      <c r="BCQ17" s="57"/>
      <c r="BCW17" s="56"/>
      <c r="BCX17" s="57"/>
      <c r="BCY17" s="57"/>
      <c r="BCZ17" s="57"/>
      <c r="BDA17" s="57"/>
      <c r="BDB17" s="57"/>
      <c r="BDC17" s="57"/>
      <c r="BDI17" s="56"/>
      <c r="BDJ17" s="57"/>
      <c r="BDK17" s="57"/>
      <c r="BDL17" s="57"/>
      <c r="BDM17" s="57"/>
      <c r="BDN17" s="57"/>
      <c r="BDO17" s="57"/>
      <c r="BDU17" s="56"/>
      <c r="BDV17" s="57"/>
      <c r="BDW17" s="57"/>
      <c r="BDX17" s="57"/>
      <c r="BDY17" s="57"/>
      <c r="BDZ17" s="57"/>
      <c r="BEA17" s="57"/>
      <c r="BEG17" s="56"/>
      <c r="BEH17" s="57"/>
      <c r="BEI17" s="57"/>
      <c r="BEJ17" s="57"/>
      <c r="BEK17" s="57"/>
      <c r="BEL17" s="57"/>
      <c r="BEM17" s="57"/>
      <c r="BES17" s="56"/>
      <c r="BET17" s="57"/>
      <c r="BEU17" s="57"/>
      <c r="BEV17" s="57"/>
      <c r="BEW17" s="57"/>
      <c r="BEX17" s="57"/>
      <c r="BEY17" s="57"/>
      <c r="BFE17" s="56"/>
      <c r="BFF17" s="57"/>
      <c r="BFG17" s="57"/>
      <c r="BFH17" s="57"/>
      <c r="BFI17" s="57"/>
      <c r="BFJ17" s="57"/>
      <c r="BFK17" s="57"/>
      <c r="BFQ17" s="56"/>
      <c r="BFR17" s="57"/>
      <c r="BFS17" s="57"/>
      <c r="BFT17" s="57"/>
      <c r="BFU17" s="57"/>
      <c r="BFV17" s="57"/>
      <c r="BFW17" s="57"/>
      <c r="BGC17" s="56"/>
      <c r="BGD17" s="57"/>
      <c r="BGE17" s="57"/>
      <c r="BGF17" s="57"/>
      <c r="BGG17" s="57"/>
      <c r="BGH17" s="57"/>
      <c r="BGI17" s="57"/>
      <c r="BGO17" s="56"/>
      <c r="BGP17" s="57"/>
      <c r="BGQ17" s="57"/>
      <c r="BGR17" s="57"/>
      <c r="BGS17" s="57"/>
      <c r="BGT17" s="57"/>
      <c r="BGU17" s="57"/>
      <c r="BHA17" s="56"/>
      <c r="BHB17" s="57"/>
      <c r="BHC17" s="57"/>
      <c r="BHD17" s="57"/>
      <c r="BHE17" s="57"/>
      <c r="BHF17" s="57"/>
      <c r="BHG17" s="57"/>
      <c r="BHM17" s="56"/>
      <c r="BHN17" s="57"/>
      <c r="BHO17" s="57"/>
      <c r="BHP17" s="57"/>
      <c r="BHQ17" s="57"/>
      <c r="BHR17" s="57"/>
      <c r="BHS17" s="57"/>
      <c r="BHY17" s="56"/>
      <c r="BHZ17" s="57"/>
      <c r="BIA17" s="57"/>
      <c r="BIB17" s="57"/>
      <c r="BIC17" s="57"/>
      <c r="BID17" s="57"/>
      <c r="BIE17" s="57"/>
      <c r="BIK17" s="56"/>
      <c r="BIL17" s="57"/>
      <c r="BIM17" s="57"/>
      <c r="BIN17" s="57"/>
      <c r="BIO17" s="57"/>
      <c r="BIP17" s="57"/>
      <c r="BIQ17" s="57"/>
      <c r="BIW17" s="56"/>
      <c r="BIX17" s="57"/>
      <c r="BIY17" s="57"/>
      <c r="BIZ17" s="57"/>
      <c r="BJA17" s="57"/>
      <c r="BJB17" s="57"/>
      <c r="BJC17" s="57"/>
      <c r="BJI17" s="56"/>
      <c r="BJJ17" s="57"/>
      <c r="BJK17" s="57"/>
      <c r="BJL17" s="57"/>
      <c r="BJM17" s="57"/>
      <c r="BJN17" s="57"/>
      <c r="BJO17" s="57"/>
      <c r="BJU17" s="56"/>
      <c r="BJV17" s="57"/>
      <c r="BJW17" s="57"/>
      <c r="BJX17" s="57"/>
      <c r="BJY17" s="57"/>
      <c r="BJZ17" s="57"/>
      <c r="BKA17" s="57"/>
      <c r="BKG17" s="56"/>
      <c r="BKH17" s="57"/>
      <c r="BKI17" s="57"/>
      <c r="BKJ17" s="57"/>
      <c r="BKK17" s="57"/>
      <c r="BKL17" s="57"/>
      <c r="BKM17" s="57"/>
      <c r="BKS17" s="56"/>
      <c r="BKT17" s="57"/>
      <c r="BKU17" s="57"/>
      <c r="BKV17" s="57"/>
      <c r="BKW17" s="57"/>
      <c r="BKX17" s="57"/>
      <c r="BKY17" s="57"/>
      <c r="BLE17" s="56"/>
      <c r="BLF17" s="57"/>
      <c r="BLG17" s="57"/>
      <c r="BLH17" s="57"/>
      <c r="BLI17" s="57"/>
      <c r="BLJ17" s="57"/>
      <c r="BLK17" s="57"/>
      <c r="BLQ17" s="56"/>
      <c r="BLR17" s="57"/>
      <c r="BLS17" s="57"/>
      <c r="BLT17" s="57"/>
      <c r="BLU17" s="57"/>
      <c r="BLV17" s="57"/>
      <c r="BLW17" s="57"/>
      <c r="BMC17" s="56"/>
      <c r="BMD17" s="57"/>
      <c r="BME17" s="57"/>
      <c r="BMF17" s="57"/>
      <c r="BMG17" s="57"/>
      <c r="BMH17" s="57"/>
      <c r="BMI17" s="57"/>
      <c r="BMO17" s="56"/>
      <c r="BMP17" s="57"/>
      <c r="BMQ17" s="57"/>
      <c r="BMR17" s="57"/>
      <c r="BMS17" s="57"/>
      <c r="BMT17" s="57"/>
      <c r="BMU17" s="57"/>
      <c r="BNA17" s="56"/>
      <c r="BNB17" s="57"/>
      <c r="BNC17" s="57"/>
      <c r="BND17" s="57"/>
      <c r="BNE17" s="57"/>
      <c r="BNF17" s="57"/>
      <c r="BNG17" s="57"/>
      <c r="BNM17" s="56"/>
      <c r="BNN17" s="57"/>
      <c r="BNO17" s="57"/>
      <c r="BNP17" s="57"/>
      <c r="BNQ17" s="57"/>
      <c r="BNR17" s="57"/>
      <c r="BNS17" s="57"/>
      <c r="BNY17" s="56"/>
      <c r="BNZ17" s="57"/>
      <c r="BOA17" s="57"/>
      <c r="BOB17" s="57"/>
      <c r="BOC17" s="57"/>
      <c r="BOD17" s="57"/>
      <c r="BOE17" s="57"/>
      <c r="BOK17" s="56"/>
      <c r="BOL17" s="57"/>
      <c r="BOM17" s="57"/>
      <c r="BON17" s="57"/>
      <c r="BOO17" s="57"/>
      <c r="BOP17" s="57"/>
      <c r="BOQ17" s="57"/>
      <c r="BOW17" s="56"/>
      <c r="BOX17" s="57"/>
      <c r="BOY17" s="57"/>
      <c r="BOZ17" s="57"/>
      <c r="BPA17" s="57"/>
      <c r="BPB17" s="57"/>
      <c r="BPC17" s="57"/>
      <c r="BPI17" s="56"/>
      <c r="BPJ17" s="57"/>
      <c r="BPK17" s="57"/>
      <c r="BPL17" s="57"/>
      <c r="BPM17" s="57"/>
      <c r="BPN17" s="57"/>
      <c r="BPO17" s="57"/>
      <c r="BPU17" s="56"/>
      <c r="BPV17" s="57"/>
      <c r="BPW17" s="57"/>
      <c r="BPX17" s="57"/>
      <c r="BPY17" s="57"/>
      <c r="BPZ17" s="57"/>
      <c r="BQA17" s="57"/>
      <c r="BQG17" s="56"/>
      <c r="BQH17" s="57"/>
      <c r="BQI17" s="57"/>
      <c r="BQJ17" s="57"/>
      <c r="BQK17" s="57"/>
      <c r="BQL17" s="57"/>
      <c r="BQM17" s="57"/>
      <c r="BQS17" s="56"/>
      <c r="BQT17" s="57"/>
      <c r="BQU17" s="57"/>
      <c r="BQV17" s="57"/>
      <c r="BQW17" s="57"/>
      <c r="BQX17" s="57"/>
      <c r="BQY17" s="57"/>
      <c r="BRE17" s="56"/>
      <c r="BRF17" s="57"/>
      <c r="BRG17" s="57"/>
      <c r="BRH17" s="57"/>
      <c r="BRI17" s="57"/>
      <c r="BRJ17" s="57"/>
      <c r="BRK17" s="57"/>
      <c r="BRQ17" s="56"/>
      <c r="BRR17" s="57"/>
      <c r="BRS17" s="57"/>
      <c r="BRT17" s="57"/>
      <c r="BRU17" s="57"/>
      <c r="BRV17" s="57"/>
      <c r="BRW17" s="57"/>
      <c r="BSC17" s="56"/>
      <c r="BSD17" s="57"/>
      <c r="BSE17" s="57"/>
      <c r="BSF17" s="57"/>
      <c r="BSG17" s="57"/>
      <c r="BSH17" s="57"/>
      <c r="BSI17" s="57"/>
      <c r="BSO17" s="56"/>
      <c r="BSP17" s="57"/>
      <c r="BSQ17" s="57"/>
      <c r="BSR17" s="57"/>
      <c r="BSS17" s="57"/>
      <c r="BST17" s="57"/>
      <c r="BSU17" s="57"/>
      <c r="BTA17" s="56"/>
      <c r="BTB17" s="57"/>
      <c r="BTC17" s="57"/>
      <c r="BTD17" s="57"/>
      <c r="BTE17" s="57"/>
      <c r="BTF17" s="57"/>
      <c r="BTG17" s="57"/>
      <c r="BTM17" s="56"/>
      <c r="BTN17" s="57"/>
      <c r="BTO17" s="57"/>
      <c r="BTP17" s="57"/>
      <c r="BTQ17" s="57"/>
      <c r="BTR17" s="57"/>
      <c r="BTS17" s="57"/>
      <c r="BTY17" s="56"/>
      <c r="BTZ17" s="57"/>
      <c r="BUA17" s="57"/>
      <c r="BUB17" s="57"/>
      <c r="BUC17" s="57"/>
      <c r="BUD17" s="57"/>
      <c r="BUE17" s="57"/>
      <c r="BUK17" s="56"/>
      <c r="BUL17" s="57"/>
      <c r="BUM17" s="57"/>
      <c r="BUN17" s="57"/>
      <c r="BUO17" s="57"/>
      <c r="BUP17" s="57"/>
      <c r="BUQ17" s="57"/>
      <c r="BUW17" s="56"/>
      <c r="BUX17" s="57"/>
      <c r="BUY17" s="57"/>
      <c r="BUZ17" s="57"/>
      <c r="BVA17" s="57"/>
      <c r="BVB17" s="57"/>
      <c r="BVC17" s="57"/>
      <c r="BVI17" s="56"/>
      <c r="BVJ17" s="57"/>
      <c r="BVK17" s="57"/>
      <c r="BVL17" s="57"/>
      <c r="BVM17" s="57"/>
      <c r="BVN17" s="57"/>
      <c r="BVO17" s="57"/>
      <c r="BVU17" s="56"/>
      <c r="BVV17" s="57"/>
      <c r="BVW17" s="57"/>
      <c r="BVX17" s="57"/>
      <c r="BVY17" s="57"/>
      <c r="BVZ17" s="57"/>
      <c r="BWA17" s="57"/>
      <c r="BWG17" s="56"/>
      <c r="BWH17" s="57"/>
      <c r="BWI17" s="57"/>
      <c r="BWJ17" s="57"/>
      <c r="BWK17" s="57"/>
      <c r="BWL17" s="57"/>
      <c r="BWM17" s="57"/>
      <c r="BWS17" s="56"/>
      <c r="BWT17" s="57"/>
      <c r="BWU17" s="57"/>
      <c r="BWV17" s="57"/>
      <c r="BWW17" s="57"/>
      <c r="BWX17" s="57"/>
      <c r="BWY17" s="57"/>
      <c r="BXE17" s="56"/>
      <c r="BXF17" s="57"/>
      <c r="BXG17" s="57"/>
      <c r="BXH17" s="57"/>
      <c r="BXI17" s="57"/>
      <c r="BXJ17" s="57"/>
      <c r="BXK17" s="57"/>
      <c r="BXQ17" s="56"/>
      <c r="BXR17" s="57"/>
      <c r="BXS17" s="57"/>
      <c r="BXT17" s="57"/>
      <c r="BXU17" s="57"/>
      <c r="BXV17" s="57"/>
      <c r="BXW17" s="57"/>
      <c r="BYC17" s="56"/>
      <c r="BYD17" s="57"/>
      <c r="BYE17" s="57"/>
      <c r="BYF17" s="57"/>
      <c r="BYG17" s="57"/>
      <c r="BYH17" s="57"/>
      <c r="BYI17" s="57"/>
      <c r="BYO17" s="56"/>
      <c r="BYP17" s="57"/>
      <c r="BYQ17" s="57"/>
      <c r="BYR17" s="57"/>
      <c r="BYS17" s="57"/>
      <c r="BYT17" s="57"/>
      <c r="BYU17" s="57"/>
      <c r="BZA17" s="56"/>
      <c r="BZB17" s="57"/>
      <c r="BZC17" s="57"/>
      <c r="BZD17" s="57"/>
      <c r="BZE17" s="57"/>
      <c r="BZF17" s="57"/>
      <c r="BZG17" s="57"/>
      <c r="BZM17" s="56"/>
      <c r="BZN17" s="57"/>
      <c r="BZO17" s="57"/>
      <c r="BZP17" s="57"/>
      <c r="BZQ17" s="57"/>
      <c r="BZR17" s="57"/>
      <c r="BZS17" s="57"/>
      <c r="BZY17" s="56"/>
      <c r="BZZ17" s="57"/>
      <c r="CAA17" s="57"/>
      <c r="CAB17" s="57"/>
      <c r="CAC17" s="57"/>
      <c r="CAD17" s="57"/>
      <c r="CAE17" s="57"/>
      <c r="CAK17" s="56"/>
      <c r="CAL17" s="57"/>
      <c r="CAM17" s="57"/>
      <c r="CAN17" s="57"/>
      <c r="CAO17" s="57"/>
      <c r="CAP17" s="57"/>
      <c r="CAQ17" s="57"/>
      <c r="CAW17" s="56"/>
      <c r="CAX17" s="57"/>
      <c r="CAY17" s="57"/>
      <c r="CAZ17" s="57"/>
      <c r="CBA17" s="57"/>
      <c r="CBB17" s="57"/>
      <c r="CBC17" s="57"/>
      <c r="CBI17" s="56"/>
      <c r="CBJ17" s="57"/>
      <c r="CBK17" s="57"/>
      <c r="CBL17" s="57"/>
      <c r="CBM17" s="57"/>
      <c r="CBN17" s="57"/>
      <c r="CBO17" s="57"/>
      <c r="CBU17" s="56"/>
      <c r="CBV17" s="57"/>
      <c r="CBW17" s="57"/>
      <c r="CBX17" s="57"/>
      <c r="CBY17" s="57"/>
      <c r="CBZ17" s="57"/>
      <c r="CCA17" s="57"/>
      <c r="CCG17" s="56"/>
      <c r="CCH17" s="57"/>
      <c r="CCI17" s="57"/>
      <c r="CCJ17" s="57"/>
      <c r="CCK17" s="57"/>
      <c r="CCL17" s="57"/>
      <c r="CCM17" s="57"/>
      <c r="CCS17" s="56"/>
      <c r="CCT17" s="57"/>
      <c r="CCU17" s="57"/>
      <c r="CCV17" s="57"/>
      <c r="CCW17" s="57"/>
      <c r="CCX17" s="57"/>
      <c r="CCY17" s="57"/>
      <c r="CDE17" s="56"/>
      <c r="CDF17" s="57"/>
      <c r="CDG17" s="57"/>
      <c r="CDH17" s="57"/>
      <c r="CDI17" s="57"/>
      <c r="CDJ17" s="57"/>
      <c r="CDK17" s="57"/>
      <c r="CDQ17" s="56"/>
      <c r="CDR17" s="57"/>
      <c r="CDS17" s="57"/>
      <c r="CDT17" s="57"/>
      <c r="CDU17" s="57"/>
      <c r="CDV17" s="57"/>
      <c r="CDW17" s="57"/>
      <c r="CEC17" s="56"/>
      <c r="CED17" s="57"/>
      <c r="CEE17" s="57"/>
      <c r="CEF17" s="57"/>
      <c r="CEG17" s="57"/>
      <c r="CEH17" s="57"/>
      <c r="CEI17" s="57"/>
      <c r="CEO17" s="56"/>
      <c r="CEP17" s="57"/>
      <c r="CEQ17" s="57"/>
      <c r="CER17" s="57"/>
      <c r="CES17" s="57"/>
      <c r="CET17" s="57"/>
      <c r="CEU17" s="57"/>
      <c r="CFA17" s="56"/>
      <c r="CFB17" s="57"/>
      <c r="CFC17" s="57"/>
      <c r="CFD17" s="57"/>
      <c r="CFE17" s="57"/>
      <c r="CFF17" s="57"/>
      <c r="CFG17" s="57"/>
      <c r="CFM17" s="56"/>
      <c r="CFN17" s="57"/>
      <c r="CFO17" s="57"/>
      <c r="CFP17" s="57"/>
      <c r="CFQ17" s="57"/>
      <c r="CFR17" s="57"/>
      <c r="CFS17" s="57"/>
      <c r="CFY17" s="56"/>
      <c r="CFZ17" s="57"/>
      <c r="CGA17" s="57"/>
      <c r="CGB17" s="57"/>
      <c r="CGC17" s="57"/>
      <c r="CGD17" s="57"/>
      <c r="CGE17" s="57"/>
      <c r="CGK17" s="56"/>
      <c r="CGL17" s="57"/>
      <c r="CGM17" s="57"/>
      <c r="CGN17" s="57"/>
      <c r="CGO17" s="57"/>
      <c r="CGP17" s="57"/>
      <c r="CGQ17" s="57"/>
      <c r="CGW17" s="56"/>
      <c r="CGX17" s="57"/>
      <c r="CGY17" s="57"/>
      <c r="CGZ17" s="57"/>
      <c r="CHA17" s="57"/>
      <c r="CHB17" s="57"/>
      <c r="CHC17" s="57"/>
      <c r="CHI17" s="56"/>
      <c r="CHJ17" s="57"/>
      <c r="CHK17" s="57"/>
      <c r="CHL17" s="57"/>
      <c r="CHM17" s="57"/>
      <c r="CHN17" s="57"/>
      <c r="CHO17" s="57"/>
      <c r="CHU17" s="56"/>
      <c r="CHV17" s="57"/>
      <c r="CHW17" s="57"/>
      <c r="CHX17" s="57"/>
      <c r="CHY17" s="57"/>
      <c r="CHZ17" s="57"/>
      <c r="CIA17" s="57"/>
      <c r="CIG17" s="56"/>
      <c r="CIH17" s="57"/>
      <c r="CII17" s="57"/>
      <c r="CIJ17" s="57"/>
      <c r="CIK17" s="57"/>
      <c r="CIL17" s="57"/>
      <c r="CIM17" s="57"/>
      <c r="CIS17" s="56"/>
      <c r="CIT17" s="57"/>
      <c r="CIU17" s="57"/>
      <c r="CIV17" s="57"/>
      <c r="CIW17" s="57"/>
      <c r="CIX17" s="57"/>
      <c r="CIY17" s="57"/>
      <c r="CJE17" s="56"/>
      <c r="CJF17" s="57"/>
      <c r="CJG17" s="57"/>
      <c r="CJH17" s="57"/>
      <c r="CJI17" s="57"/>
      <c r="CJJ17" s="57"/>
      <c r="CJK17" s="57"/>
      <c r="CJQ17" s="56"/>
      <c r="CJR17" s="57"/>
      <c r="CJS17" s="57"/>
      <c r="CJT17" s="57"/>
      <c r="CJU17" s="57"/>
      <c r="CJV17" s="57"/>
      <c r="CJW17" s="57"/>
      <c r="CKC17" s="56"/>
      <c r="CKD17" s="57"/>
      <c r="CKE17" s="57"/>
      <c r="CKF17" s="57"/>
      <c r="CKG17" s="57"/>
      <c r="CKH17" s="57"/>
      <c r="CKI17" s="57"/>
      <c r="CKO17" s="56"/>
      <c r="CKP17" s="57"/>
      <c r="CKQ17" s="57"/>
      <c r="CKR17" s="57"/>
      <c r="CKS17" s="57"/>
      <c r="CKT17" s="57"/>
      <c r="CKU17" s="57"/>
      <c r="CLA17" s="56"/>
      <c r="CLB17" s="57"/>
      <c r="CLC17" s="57"/>
      <c r="CLD17" s="57"/>
      <c r="CLE17" s="57"/>
      <c r="CLF17" s="57"/>
      <c r="CLG17" s="57"/>
      <c r="CLM17" s="56"/>
      <c r="CLN17" s="57"/>
      <c r="CLO17" s="57"/>
      <c r="CLP17" s="57"/>
      <c r="CLQ17" s="57"/>
      <c r="CLR17" s="57"/>
      <c r="CLS17" s="57"/>
      <c r="CLY17" s="56"/>
      <c r="CLZ17" s="57"/>
      <c r="CMA17" s="57"/>
      <c r="CMB17" s="57"/>
      <c r="CMC17" s="57"/>
      <c r="CMD17" s="57"/>
      <c r="CME17" s="57"/>
      <c r="CMK17" s="56"/>
      <c r="CML17" s="57"/>
      <c r="CMM17" s="57"/>
      <c r="CMN17" s="57"/>
      <c r="CMO17" s="57"/>
      <c r="CMP17" s="57"/>
      <c r="CMQ17" s="57"/>
      <c r="CMW17" s="56"/>
      <c r="CMX17" s="57"/>
      <c r="CMY17" s="57"/>
      <c r="CMZ17" s="57"/>
      <c r="CNA17" s="57"/>
      <c r="CNB17" s="57"/>
      <c r="CNC17" s="57"/>
      <c r="CNI17" s="56"/>
      <c r="CNJ17" s="57"/>
      <c r="CNK17" s="57"/>
      <c r="CNL17" s="57"/>
      <c r="CNM17" s="57"/>
      <c r="CNN17" s="57"/>
      <c r="CNO17" s="57"/>
      <c r="CNU17" s="56"/>
      <c r="CNV17" s="57"/>
      <c r="CNW17" s="57"/>
      <c r="CNX17" s="57"/>
      <c r="CNY17" s="57"/>
      <c r="CNZ17" s="57"/>
      <c r="COA17" s="57"/>
      <c r="COG17" s="56"/>
      <c r="COH17" s="57"/>
      <c r="COI17" s="57"/>
      <c r="COJ17" s="57"/>
      <c r="COK17" s="57"/>
      <c r="COL17" s="57"/>
      <c r="COM17" s="57"/>
      <c r="COS17" s="56"/>
      <c r="COT17" s="57"/>
      <c r="COU17" s="57"/>
      <c r="COV17" s="57"/>
      <c r="COW17" s="57"/>
      <c r="COX17" s="57"/>
      <c r="COY17" s="57"/>
      <c r="CPE17" s="56"/>
      <c r="CPF17" s="57"/>
      <c r="CPG17" s="57"/>
      <c r="CPH17" s="57"/>
      <c r="CPI17" s="57"/>
      <c r="CPJ17" s="57"/>
      <c r="CPK17" s="57"/>
      <c r="CPQ17" s="56"/>
      <c r="CPR17" s="57"/>
      <c r="CPS17" s="57"/>
      <c r="CPT17" s="57"/>
      <c r="CPU17" s="57"/>
      <c r="CPV17" s="57"/>
      <c r="CPW17" s="57"/>
      <c r="CQC17" s="56"/>
      <c r="CQD17" s="57"/>
      <c r="CQE17" s="57"/>
      <c r="CQF17" s="57"/>
      <c r="CQG17" s="57"/>
      <c r="CQH17" s="57"/>
      <c r="CQI17" s="57"/>
      <c r="CQO17" s="56"/>
      <c r="CQP17" s="57"/>
      <c r="CQQ17" s="57"/>
      <c r="CQR17" s="57"/>
      <c r="CQS17" s="57"/>
      <c r="CQT17" s="57"/>
      <c r="CQU17" s="57"/>
      <c r="CRA17" s="56"/>
      <c r="CRB17" s="57"/>
      <c r="CRC17" s="57"/>
      <c r="CRD17" s="57"/>
      <c r="CRE17" s="57"/>
      <c r="CRF17" s="57"/>
      <c r="CRG17" s="57"/>
      <c r="CRM17" s="56"/>
      <c r="CRN17" s="57"/>
      <c r="CRO17" s="57"/>
      <c r="CRP17" s="57"/>
      <c r="CRQ17" s="57"/>
      <c r="CRR17" s="57"/>
      <c r="CRS17" s="57"/>
      <c r="CRY17" s="56"/>
      <c r="CRZ17" s="57"/>
      <c r="CSA17" s="57"/>
      <c r="CSB17" s="57"/>
      <c r="CSC17" s="57"/>
      <c r="CSD17" s="57"/>
      <c r="CSE17" s="57"/>
      <c r="CSK17" s="56"/>
      <c r="CSL17" s="57"/>
      <c r="CSM17" s="57"/>
      <c r="CSN17" s="57"/>
      <c r="CSO17" s="57"/>
      <c r="CSP17" s="57"/>
      <c r="CSQ17" s="57"/>
      <c r="CSW17" s="56"/>
      <c r="CSX17" s="57"/>
      <c r="CSY17" s="57"/>
      <c r="CSZ17" s="57"/>
      <c r="CTA17" s="57"/>
      <c r="CTB17" s="57"/>
      <c r="CTC17" s="57"/>
      <c r="CTI17" s="56"/>
      <c r="CTJ17" s="57"/>
      <c r="CTK17" s="57"/>
      <c r="CTL17" s="57"/>
      <c r="CTM17" s="57"/>
      <c r="CTN17" s="57"/>
      <c r="CTO17" s="57"/>
      <c r="CTU17" s="56"/>
      <c r="CTV17" s="57"/>
      <c r="CTW17" s="57"/>
      <c r="CTX17" s="57"/>
      <c r="CTY17" s="57"/>
      <c r="CTZ17" s="57"/>
      <c r="CUA17" s="57"/>
      <c r="CUG17" s="56"/>
      <c r="CUH17" s="57"/>
      <c r="CUI17" s="57"/>
      <c r="CUJ17" s="57"/>
      <c r="CUK17" s="57"/>
      <c r="CUL17" s="57"/>
      <c r="CUM17" s="57"/>
      <c r="CUS17" s="56"/>
      <c r="CUT17" s="57"/>
      <c r="CUU17" s="57"/>
      <c r="CUV17" s="57"/>
      <c r="CUW17" s="57"/>
      <c r="CUX17" s="57"/>
      <c r="CUY17" s="57"/>
      <c r="CVE17" s="56"/>
      <c r="CVF17" s="57"/>
      <c r="CVG17" s="57"/>
      <c r="CVH17" s="57"/>
      <c r="CVI17" s="57"/>
      <c r="CVJ17" s="57"/>
      <c r="CVK17" s="57"/>
      <c r="CVQ17" s="56"/>
      <c r="CVR17" s="57"/>
      <c r="CVS17" s="57"/>
      <c r="CVT17" s="57"/>
      <c r="CVU17" s="57"/>
      <c r="CVV17" s="57"/>
      <c r="CVW17" s="57"/>
      <c r="CWC17" s="56"/>
      <c r="CWD17" s="57"/>
      <c r="CWE17" s="57"/>
      <c r="CWF17" s="57"/>
      <c r="CWG17" s="57"/>
      <c r="CWH17" s="57"/>
      <c r="CWI17" s="57"/>
      <c r="CWO17" s="56"/>
      <c r="CWP17" s="57"/>
      <c r="CWQ17" s="57"/>
      <c r="CWR17" s="57"/>
      <c r="CWS17" s="57"/>
      <c r="CWT17" s="57"/>
      <c r="CWU17" s="57"/>
      <c r="CXA17" s="56"/>
      <c r="CXB17" s="57"/>
      <c r="CXC17" s="57"/>
      <c r="CXD17" s="57"/>
      <c r="CXE17" s="57"/>
      <c r="CXF17" s="57"/>
      <c r="CXG17" s="57"/>
      <c r="CXM17" s="56"/>
      <c r="CXN17" s="57"/>
      <c r="CXO17" s="57"/>
      <c r="CXP17" s="57"/>
      <c r="CXQ17" s="57"/>
      <c r="CXR17" s="57"/>
      <c r="CXS17" s="57"/>
      <c r="CXY17" s="56"/>
      <c r="CXZ17" s="57"/>
      <c r="CYA17" s="57"/>
      <c r="CYB17" s="57"/>
      <c r="CYC17" s="57"/>
      <c r="CYD17" s="57"/>
      <c r="CYE17" s="57"/>
      <c r="CYK17" s="56"/>
      <c r="CYL17" s="57"/>
      <c r="CYM17" s="57"/>
      <c r="CYN17" s="57"/>
      <c r="CYO17" s="57"/>
      <c r="CYP17" s="57"/>
      <c r="CYQ17" s="57"/>
      <c r="CYW17" s="56"/>
      <c r="CYX17" s="57"/>
      <c r="CYY17" s="57"/>
      <c r="CYZ17" s="57"/>
      <c r="CZA17" s="57"/>
      <c r="CZB17" s="57"/>
      <c r="CZC17" s="57"/>
      <c r="CZI17" s="56"/>
      <c r="CZJ17" s="57"/>
      <c r="CZK17" s="57"/>
      <c r="CZL17" s="57"/>
      <c r="CZM17" s="57"/>
      <c r="CZN17" s="57"/>
      <c r="CZO17" s="57"/>
      <c r="CZU17" s="56"/>
      <c r="CZV17" s="57"/>
      <c r="CZW17" s="57"/>
      <c r="CZX17" s="57"/>
      <c r="CZY17" s="57"/>
      <c r="CZZ17" s="57"/>
      <c r="DAA17" s="57"/>
      <c r="DAG17" s="56"/>
      <c r="DAH17" s="57"/>
      <c r="DAI17" s="57"/>
      <c r="DAJ17" s="57"/>
      <c r="DAK17" s="57"/>
      <c r="DAL17" s="57"/>
      <c r="DAM17" s="57"/>
      <c r="DAS17" s="56"/>
      <c r="DAT17" s="57"/>
      <c r="DAU17" s="57"/>
      <c r="DAV17" s="57"/>
      <c r="DAW17" s="57"/>
      <c r="DAX17" s="57"/>
      <c r="DAY17" s="57"/>
      <c r="DBE17" s="56"/>
      <c r="DBF17" s="57"/>
      <c r="DBG17" s="57"/>
      <c r="DBH17" s="57"/>
      <c r="DBI17" s="57"/>
      <c r="DBJ17" s="57"/>
      <c r="DBK17" s="57"/>
      <c r="DBQ17" s="56"/>
      <c r="DBR17" s="57"/>
      <c r="DBS17" s="57"/>
      <c r="DBT17" s="57"/>
      <c r="DBU17" s="57"/>
      <c r="DBV17" s="57"/>
      <c r="DBW17" s="57"/>
      <c r="DCC17" s="56"/>
      <c r="DCD17" s="57"/>
      <c r="DCE17" s="57"/>
      <c r="DCF17" s="57"/>
      <c r="DCG17" s="57"/>
      <c r="DCH17" s="57"/>
      <c r="DCI17" s="57"/>
      <c r="DCO17" s="56"/>
      <c r="DCP17" s="57"/>
      <c r="DCQ17" s="57"/>
      <c r="DCR17" s="57"/>
      <c r="DCS17" s="57"/>
      <c r="DCT17" s="57"/>
      <c r="DCU17" s="57"/>
      <c r="DDA17" s="56"/>
      <c r="DDB17" s="57"/>
      <c r="DDC17" s="57"/>
      <c r="DDD17" s="57"/>
      <c r="DDE17" s="57"/>
      <c r="DDF17" s="57"/>
      <c r="DDG17" s="57"/>
      <c r="DDM17" s="56"/>
      <c r="DDN17" s="57"/>
      <c r="DDO17" s="57"/>
      <c r="DDP17" s="57"/>
      <c r="DDQ17" s="57"/>
      <c r="DDR17" s="57"/>
      <c r="DDS17" s="57"/>
      <c r="DDY17" s="56"/>
      <c r="DDZ17" s="57"/>
      <c r="DEA17" s="57"/>
      <c r="DEB17" s="57"/>
      <c r="DEC17" s="57"/>
      <c r="DED17" s="57"/>
      <c r="DEE17" s="57"/>
      <c r="DEK17" s="56"/>
      <c r="DEL17" s="57"/>
      <c r="DEM17" s="57"/>
      <c r="DEN17" s="57"/>
      <c r="DEO17" s="57"/>
      <c r="DEP17" s="57"/>
      <c r="DEQ17" s="57"/>
      <c r="DEW17" s="56"/>
      <c r="DEX17" s="57"/>
      <c r="DEY17" s="57"/>
      <c r="DEZ17" s="57"/>
      <c r="DFA17" s="57"/>
      <c r="DFB17" s="57"/>
      <c r="DFC17" s="57"/>
      <c r="DFI17" s="56"/>
      <c r="DFJ17" s="57"/>
      <c r="DFK17" s="57"/>
      <c r="DFL17" s="57"/>
      <c r="DFM17" s="57"/>
      <c r="DFN17" s="57"/>
      <c r="DFO17" s="57"/>
      <c r="DFU17" s="56"/>
      <c r="DFV17" s="57"/>
      <c r="DFW17" s="57"/>
      <c r="DFX17" s="57"/>
      <c r="DFY17" s="57"/>
      <c r="DFZ17" s="57"/>
      <c r="DGA17" s="57"/>
      <c r="DGG17" s="56"/>
      <c r="DGH17" s="57"/>
      <c r="DGI17" s="57"/>
      <c r="DGJ17" s="57"/>
      <c r="DGK17" s="57"/>
      <c r="DGL17" s="57"/>
      <c r="DGM17" s="57"/>
      <c r="DGS17" s="56"/>
      <c r="DGT17" s="57"/>
      <c r="DGU17" s="57"/>
      <c r="DGV17" s="57"/>
      <c r="DGW17" s="57"/>
      <c r="DGX17" s="57"/>
      <c r="DGY17" s="57"/>
      <c r="DHE17" s="56"/>
      <c r="DHF17" s="57"/>
      <c r="DHG17" s="57"/>
      <c r="DHH17" s="57"/>
      <c r="DHI17" s="57"/>
      <c r="DHJ17" s="57"/>
      <c r="DHK17" s="57"/>
      <c r="DHQ17" s="56"/>
      <c r="DHR17" s="57"/>
      <c r="DHS17" s="57"/>
      <c r="DHT17" s="57"/>
      <c r="DHU17" s="57"/>
      <c r="DHV17" s="57"/>
      <c r="DHW17" s="57"/>
      <c r="DIC17" s="56"/>
      <c r="DID17" s="57"/>
      <c r="DIE17" s="57"/>
      <c r="DIF17" s="57"/>
      <c r="DIG17" s="57"/>
      <c r="DIH17" s="57"/>
      <c r="DII17" s="57"/>
      <c r="DIO17" s="56"/>
      <c r="DIP17" s="57"/>
      <c r="DIQ17" s="57"/>
      <c r="DIR17" s="57"/>
      <c r="DIS17" s="57"/>
      <c r="DIT17" s="57"/>
      <c r="DIU17" s="57"/>
      <c r="DJA17" s="56"/>
      <c r="DJB17" s="57"/>
      <c r="DJC17" s="57"/>
      <c r="DJD17" s="57"/>
      <c r="DJE17" s="57"/>
      <c r="DJF17" s="57"/>
      <c r="DJG17" s="57"/>
      <c r="DJM17" s="56"/>
      <c r="DJN17" s="57"/>
      <c r="DJO17" s="57"/>
      <c r="DJP17" s="57"/>
      <c r="DJQ17" s="57"/>
      <c r="DJR17" s="57"/>
      <c r="DJS17" s="57"/>
      <c r="DJY17" s="56"/>
      <c r="DJZ17" s="57"/>
      <c r="DKA17" s="57"/>
      <c r="DKB17" s="57"/>
      <c r="DKC17" s="57"/>
      <c r="DKD17" s="57"/>
      <c r="DKE17" s="57"/>
      <c r="DKK17" s="56"/>
      <c r="DKL17" s="57"/>
      <c r="DKM17" s="57"/>
      <c r="DKN17" s="57"/>
      <c r="DKO17" s="57"/>
      <c r="DKP17" s="57"/>
      <c r="DKQ17" s="57"/>
      <c r="DKW17" s="56"/>
      <c r="DKX17" s="57"/>
      <c r="DKY17" s="57"/>
      <c r="DKZ17" s="57"/>
      <c r="DLA17" s="57"/>
      <c r="DLB17" s="57"/>
      <c r="DLC17" s="57"/>
      <c r="DLI17" s="56"/>
      <c r="DLJ17" s="57"/>
      <c r="DLK17" s="57"/>
      <c r="DLL17" s="57"/>
      <c r="DLM17" s="57"/>
      <c r="DLN17" s="57"/>
      <c r="DLO17" s="57"/>
      <c r="DLU17" s="56"/>
      <c r="DLV17" s="57"/>
      <c r="DLW17" s="57"/>
      <c r="DLX17" s="57"/>
      <c r="DLY17" s="57"/>
      <c r="DLZ17" s="57"/>
      <c r="DMA17" s="57"/>
      <c r="DMG17" s="56"/>
      <c r="DMH17" s="57"/>
      <c r="DMI17" s="57"/>
      <c r="DMJ17" s="57"/>
      <c r="DMK17" s="57"/>
      <c r="DML17" s="57"/>
      <c r="DMM17" s="57"/>
      <c r="DMS17" s="56"/>
      <c r="DMT17" s="57"/>
      <c r="DMU17" s="57"/>
      <c r="DMV17" s="57"/>
      <c r="DMW17" s="57"/>
      <c r="DMX17" s="57"/>
      <c r="DMY17" s="57"/>
      <c r="DNE17" s="56"/>
      <c r="DNF17" s="57"/>
      <c r="DNG17" s="57"/>
      <c r="DNH17" s="57"/>
      <c r="DNI17" s="57"/>
      <c r="DNJ17" s="57"/>
      <c r="DNK17" s="57"/>
      <c r="DNQ17" s="56"/>
      <c r="DNR17" s="57"/>
      <c r="DNS17" s="57"/>
      <c r="DNT17" s="57"/>
      <c r="DNU17" s="57"/>
      <c r="DNV17" s="57"/>
      <c r="DNW17" s="57"/>
      <c r="DOC17" s="56"/>
      <c r="DOD17" s="57"/>
      <c r="DOE17" s="57"/>
      <c r="DOF17" s="57"/>
      <c r="DOG17" s="57"/>
      <c r="DOH17" s="57"/>
      <c r="DOI17" s="57"/>
      <c r="DOO17" s="56"/>
      <c r="DOP17" s="57"/>
      <c r="DOQ17" s="57"/>
      <c r="DOR17" s="57"/>
      <c r="DOS17" s="57"/>
      <c r="DOT17" s="57"/>
      <c r="DOU17" s="57"/>
      <c r="DPA17" s="56"/>
      <c r="DPB17" s="57"/>
      <c r="DPC17" s="57"/>
      <c r="DPD17" s="57"/>
      <c r="DPE17" s="57"/>
      <c r="DPF17" s="57"/>
      <c r="DPG17" s="57"/>
      <c r="DPM17" s="56"/>
      <c r="DPN17" s="57"/>
      <c r="DPO17" s="57"/>
      <c r="DPP17" s="57"/>
      <c r="DPQ17" s="57"/>
      <c r="DPR17" s="57"/>
      <c r="DPS17" s="57"/>
      <c r="DPY17" s="56"/>
      <c r="DPZ17" s="57"/>
      <c r="DQA17" s="57"/>
      <c r="DQB17" s="57"/>
      <c r="DQC17" s="57"/>
      <c r="DQD17" s="57"/>
      <c r="DQE17" s="57"/>
      <c r="DQK17" s="56"/>
      <c r="DQL17" s="57"/>
      <c r="DQM17" s="57"/>
      <c r="DQN17" s="57"/>
      <c r="DQO17" s="57"/>
      <c r="DQP17" s="57"/>
      <c r="DQQ17" s="57"/>
      <c r="DQW17" s="56"/>
      <c r="DQX17" s="57"/>
      <c r="DQY17" s="57"/>
      <c r="DQZ17" s="57"/>
      <c r="DRA17" s="57"/>
      <c r="DRB17" s="57"/>
      <c r="DRC17" s="57"/>
      <c r="DRI17" s="56"/>
      <c r="DRJ17" s="57"/>
      <c r="DRK17" s="57"/>
      <c r="DRL17" s="57"/>
      <c r="DRM17" s="57"/>
      <c r="DRN17" s="57"/>
      <c r="DRO17" s="57"/>
      <c r="DRU17" s="56"/>
      <c r="DRV17" s="57"/>
      <c r="DRW17" s="57"/>
      <c r="DRX17" s="57"/>
      <c r="DRY17" s="57"/>
      <c r="DRZ17" s="57"/>
      <c r="DSA17" s="57"/>
      <c r="DSG17" s="56"/>
      <c r="DSH17" s="57"/>
      <c r="DSI17" s="57"/>
      <c r="DSJ17" s="57"/>
      <c r="DSK17" s="57"/>
      <c r="DSL17" s="57"/>
      <c r="DSM17" s="57"/>
      <c r="DSS17" s="56"/>
      <c r="DST17" s="57"/>
      <c r="DSU17" s="57"/>
      <c r="DSV17" s="57"/>
      <c r="DSW17" s="57"/>
      <c r="DSX17" s="57"/>
      <c r="DSY17" s="57"/>
      <c r="DTE17" s="56"/>
      <c r="DTF17" s="57"/>
      <c r="DTG17" s="57"/>
      <c r="DTH17" s="57"/>
      <c r="DTI17" s="57"/>
      <c r="DTJ17" s="57"/>
      <c r="DTK17" s="57"/>
      <c r="DTQ17" s="56"/>
      <c r="DTR17" s="57"/>
      <c r="DTS17" s="57"/>
      <c r="DTT17" s="57"/>
      <c r="DTU17" s="57"/>
      <c r="DTV17" s="57"/>
      <c r="DTW17" s="57"/>
      <c r="DUC17" s="56"/>
      <c r="DUD17" s="57"/>
      <c r="DUE17" s="57"/>
      <c r="DUF17" s="57"/>
      <c r="DUG17" s="57"/>
      <c r="DUH17" s="57"/>
      <c r="DUI17" s="57"/>
      <c r="DUO17" s="56"/>
      <c r="DUP17" s="57"/>
      <c r="DUQ17" s="57"/>
      <c r="DUR17" s="57"/>
      <c r="DUS17" s="57"/>
      <c r="DUT17" s="57"/>
      <c r="DUU17" s="57"/>
      <c r="DVA17" s="56"/>
      <c r="DVB17" s="57"/>
      <c r="DVC17" s="57"/>
      <c r="DVD17" s="57"/>
      <c r="DVE17" s="57"/>
      <c r="DVF17" s="57"/>
      <c r="DVG17" s="57"/>
      <c r="DVM17" s="56"/>
      <c r="DVN17" s="57"/>
      <c r="DVO17" s="57"/>
      <c r="DVP17" s="57"/>
      <c r="DVQ17" s="57"/>
      <c r="DVR17" s="57"/>
      <c r="DVS17" s="57"/>
      <c r="DVY17" s="56"/>
      <c r="DVZ17" s="57"/>
      <c r="DWA17" s="57"/>
      <c r="DWB17" s="57"/>
      <c r="DWC17" s="57"/>
      <c r="DWD17" s="57"/>
      <c r="DWE17" s="57"/>
      <c r="DWK17" s="56"/>
      <c r="DWL17" s="57"/>
      <c r="DWM17" s="57"/>
      <c r="DWN17" s="57"/>
      <c r="DWO17" s="57"/>
      <c r="DWP17" s="57"/>
      <c r="DWQ17" s="57"/>
      <c r="DWW17" s="56"/>
      <c r="DWX17" s="57"/>
      <c r="DWY17" s="57"/>
      <c r="DWZ17" s="57"/>
      <c r="DXA17" s="57"/>
      <c r="DXB17" s="57"/>
      <c r="DXC17" s="57"/>
      <c r="DXI17" s="56"/>
      <c r="DXJ17" s="57"/>
      <c r="DXK17" s="57"/>
      <c r="DXL17" s="57"/>
      <c r="DXM17" s="57"/>
      <c r="DXN17" s="57"/>
      <c r="DXO17" s="57"/>
      <c r="DXU17" s="56"/>
      <c r="DXV17" s="57"/>
      <c r="DXW17" s="57"/>
      <c r="DXX17" s="57"/>
      <c r="DXY17" s="57"/>
      <c r="DXZ17" s="57"/>
      <c r="DYA17" s="57"/>
      <c r="DYG17" s="56"/>
      <c r="DYH17" s="57"/>
      <c r="DYI17" s="57"/>
      <c r="DYJ17" s="57"/>
      <c r="DYK17" s="57"/>
      <c r="DYL17" s="57"/>
      <c r="DYM17" s="57"/>
      <c r="DYS17" s="56"/>
      <c r="DYT17" s="57"/>
      <c r="DYU17" s="57"/>
      <c r="DYV17" s="57"/>
      <c r="DYW17" s="57"/>
      <c r="DYX17" s="57"/>
      <c r="DYY17" s="57"/>
      <c r="DZE17" s="56"/>
      <c r="DZF17" s="57"/>
      <c r="DZG17" s="57"/>
      <c r="DZH17" s="57"/>
      <c r="DZI17" s="57"/>
      <c r="DZJ17" s="57"/>
      <c r="DZK17" s="57"/>
      <c r="DZQ17" s="56"/>
      <c r="DZR17" s="57"/>
      <c r="DZS17" s="57"/>
      <c r="DZT17" s="57"/>
      <c r="DZU17" s="57"/>
      <c r="DZV17" s="57"/>
      <c r="DZW17" s="57"/>
      <c r="EAC17" s="56"/>
      <c r="EAD17" s="57"/>
      <c r="EAE17" s="57"/>
      <c r="EAF17" s="57"/>
      <c r="EAG17" s="57"/>
      <c r="EAH17" s="57"/>
      <c r="EAI17" s="57"/>
      <c r="EAO17" s="56"/>
      <c r="EAP17" s="57"/>
      <c r="EAQ17" s="57"/>
      <c r="EAR17" s="57"/>
      <c r="EAS17" s="57"/>
      <c r="EAT17" s="57"/>
      <c r="EAU17" s="57"/>
      <c r="EBA17" s="56"/>
      <c r="EBB17" s="57"/>
      <c r="EBC17" s="57"/>
      <c r="EBD17" s="57"/>
      <c r="EBE17" s="57"/>
      <c r="EBF17" s="57"/>
      <c r="EBG17" s="57"/>
      <c r="EBM17" s="56"/>
      <c r="EBN17" s="57"/>
      <c r="EBO17" s="57"/>
      <c r="EBP17" s="57"/>
      <c r="EBQ17" s="57"/>
      <c r="EBR17" s="57"/>
      <c r="EBS17" s="57"/>
      <c r="EBY17" s="56"/>
      <c r="EBZ17" s="57"/>
      <c r="ECA17" s="57"/>
      <c r="ECB17" s="57"/>
      <c r="ECC17" s="57"/>
      <c r="ECD17" s="57"/>
      <c r="ECE17" s="57"/>
      <c r="ECK17" s="56"/>
      <c r="ECL17" s="57"/>
      <c r="ECM17" s="57"/>
      <c r="ECN17" s="57"/>
      <c r="ECO17" s="57"/>
      <c r="ECP17" s="57"/>
      <c r="ECQ17" s="57"/>
      <c r="ECW17" s="56"/>
      <c r="ECX17" s="57"/>
      <c r="ECY17" s="57"/>
      <c r="ECZ17" s="57"/>
      <c r="EDA17" s="57"/>
      <c r="EDB17" s="57"/>
      <c r="EDC17" s="57"/>
      <c r="EDI17" s="56"/>
      <c r="EDJ17" s="57"/>
      <c r="EDK17" s="57"/>
      <c r="EDL17" s="57"/>
      <c r="EDM17" s="57"/>
      <c r="EDN17" s="57"/>
      <c r="EDO17" s="57"/>
      <c r="EDU17" s="56"/>
      <c r="EDV17" s="57"/>
      <c r="EDW17" s="57"/>
      <c r="EDX17" s="57"/>
      <c r="EDY17" s="57"/>
      <c r="EDZ17" s="57"/>
      <c r="EEA17" s="57"/>
      <c r="EEG17" s="56"/>
      <c r="EEH17" s="57"/>
      <c r="EEI17" s="57"/>
      <c r="EEJ17" s="57"/>
      <c r="EEK17" s="57"/>
      <c r="EEL17" s="57"/>
      <c r="EEM17" s="57"/>
      <c r="EES17" s="56"/>
      <c r="EET17" s="57"/>
      <c r="EEU17" s="57"/>
      <c r="EEV17" s="57"/>
      <c r="EEW17" s="57"/>
      <c r="EEX17" s="57"/>
      <c r="EEY17" s="57"/>
      <c r="EFE17" s="56"/>
      <c r="EFF17" s="57"/>
      <c r="EFG17" s="57"/>
      <c r="EFH17" s="57"/>
      <c r="EFI17" s="57"/>
      <c r="EFJ17" s="57"/>
      <c r="EFK17" s="57"/>
      <c r="EFQ17" s="56"/>
      <c r="EFR17" s="57"/>
      <c r="EFS17" s="57"/>
      <c r="EFT17" s="57"/>
      <c r="EFU17" s="57"/>
      <c r="EFV17" s="57"/>
      <c r="EFW17" s="57"/>
      <c r="EGC17" s="56"/>
      <c r="EGD17" s="57"/>
      <c r="EGE17" s="57"/>
      <c r="EGF17" s="57"/>
      <c r="EGG17" s="57"/>
      <c r="EGH17" s="57"/>
      <c r="EGI17" s="57"/>
      <c r="EGO17" s="56"/>
      <c r="EGP17" s="57"/>
      <c r="EGQ17" s="57"/>
      <c r="EGR17" s="57"/>
      <c r="EGS17" s="57"/>
      <c r="EGT17" s="57"/>
      <c r="EGU17" s="57"/>
      <c r="EHA17" s="56"/>
      <c r="EHB17" s="57"/>
      <c r="EHC17" s="57"/>
      <c r="EHD17" s="57"/>
      <c r="EHE17" s="57"/>
      <c r="EHF17" s="57"/>
      <c r="EHG17" s="57"/>
      <c r="EHM17" s="56"/>
      <c r="EHN17" s="57"/>
      <c r="EHO17" s="57"/>
      <c r="EHP17" s="57"/>
      <c r="EHQ17" s="57"/>
      <c r="EHR17" s="57"/>
      <c r="EHS17" s="57"/>
      <c r="EHY17" s="56"/>
      <c r="EHZ17" s="57"/>
      <c r="EIA17" s="57"/>
      <c r="EIB17" s="57"/>
      <c r="EIC17" s="57"/>
      <c r="EID17" s="57"/>
      <c r="EIE17" s="57"/>
      <c r="EIK17" s="56"/>
      <c r="EIL17" s="57"/>
      <c r="EIM17" s="57"/>
      <c r="EIN17" s="57"/>
      <c r="EIO17" s="57"/>
      <c r="EIP17" s="57"/>
      <c r="EIQ17" s="57"/>
      <c r="EIW17" s="56"/>
      <c r="EIX17" s="57"/>
      <c r="EIY17" s="57"/>
      <c r="EIZ17" s="57"/>
      <c r="EJA17" s="57"/>
      <c r="EJB17" s="57"/>
      <c r="EJC17" s="57"/>
      <c r="EJI17" s="56"/>
      <c r="EJJ17" s="57"/>
      <c r="EJK17" s="57"/>
      <c r="EJL17" s="57"/>
      <c r="EJM17" s="57"/>
      <c r="EJN17" s="57"/>
      <c r="EJO17" s="57"/>
      <c r="EJU17" s="56"/>
      <c r="EJV17" s="57"/>
      <c r="EJW17" s="57"/>
      <c r="EJX17" s="57"/>
      <c r="EJY17" s="57"/>
      <c r="EJZ17" s="57"/>
      <c r="EKA17" s="57"/>
      <c r="EKG17" s="56"/>
      <c r="EKH17" s="57"/>
      <c r="EKI17" s="57"/>
      <c r="EKJ17" s="57"/>
      <c r="EKK17" s="57"/>
      <c r="EKL17" s="57"/>
      <c r="EKM17" s="57"/>
      <c r="EKS17" s="56"/>
      <c r="EKT17" s="57"/>
      <c r="EKU17" s="57"/>
      <c r="EKV17" s="57"/>
      <c r="EKW17" s="57"/>
      <c r="EKX17" s="57"/>
      <c r="EKY17" s="57"/>
      <c r="ELE17" s="56"/>
      <c r="ELF17" s="57"/>
      <c r="ELG17" s="57"/>
      <c r="ELH17" s="57"/>
      <c r="ELI17" s="57"/>
      <c r="ELJ17" s="57"/>
      <c r="ELK17" s="57"/>
      <c r="ELQ17" s="56"/>
      <c r="ELR17" s="57"/>
      <c r="ELS17" s="57"/>
      <c r="ELT17" s="57"/>
      <c r="ELU17" s="57"/>
      <c r="ELV17" s="57"/>
      <c r="ELW17" s="57"/>
      <c r="EMC17" s="56"/>
      <c r="EMD17" s="57"/>
      <c r="EME17" s="57"/>
      <c r="EMF17" s="57"/>
      <c r="EMG17" s="57"/>
      <c r="EMH17" s="57"/>
      <c r="EMI17" s="57"/>
      <c r="EMO17" s="56"/>
      <c r="EMP17" s="57"/>
      <c r="EMQ17" s="57"/>
      <c r="EMR17" s="57"/>
      <c r="EMS17" s="57"/>
      <c r="EMT17" s="57"/>
      <c r="EMU17" s="57"/>
      <c r="ENA17" s="56"/>
      <c r="ENB17" s="57"/>
      <c r="ENC17" s="57"/>
      <c r="END17" s="57"/>
      <c r="ENE17" s="57"/>
      <c r="ENF17" s="57"/>
      <c r="ENG17" s="57"/>
      <c r="ENM17" s="56"/>
      <c r="ENN17" s="57"/>
      <c r="ENO17" s="57"/>
      <c r="ENP17" s="57"/>
      <c r="ENQ17" s="57"/>
      <c r="ENR17" s="57"/>
      <c r="ENS17" s="57"/>
      <c r="ENY17" s="56"/>
      <c r="ENZ17" s="57"/>
      <c r="EOA17" s="57"/>
      <c r="EOB17" s="57"/>
      <c r="EOC17" s="57"/>
      <c r="EOD17" s="57"/>
      <c r="EOE17" s="57"/>
      <c r="EOK17" s="56"/>
      <c r="EOL17" s="57"/>
      <c r="EOM17" s="57"/>
      <c r="EON17" s="57"/>
      <c r="EOO17" s="57"/>
      <c r="EOP17" s="57"/>
      <c r="EOQ17" s="57"/>
      <c r="EOW17" s="56"/>
      <c r="EOX17" s="57"/>
      <c r="EOY17" s="57"/>
      <c r="EOZ17" s="57"/>
      <c r="EPA17" s="57"/>
      <c r="EPB17" s="57"/>
      <c r="EPC17" s="57"/>
      <c r="EPI17" s="56"/>
      <c r="EPJ17" s="57"/>
      <c r="EPK17" s="57"/>
      <c r="EPL17" s="57"/>
      <c r="EPM17" s="57"/>
      <c r="EPN17" s="57"/>
      <c r="EPO17" s="57"/>
      <c r="EPU17" s="56"/>
      <c r="EPV17" s="57"/>
      <c r="EPW17" s="57"/>
      <c r="EPX17" s="57"/>
      <c r="EPY17" s="57"/>
      <c r="EPZ17" s="57"/>
      <c r="EQA17" s="57"/>
      <c r="EQG17" s="56"/>
      <c r="EQH17" s="57"/>
      <c r="EQI17" s="57"/>
      <c r="EQJ17" s="57"/>
      <c r="EQK17" s="57"/>
      <c r="EQL17" s="57"/>
      <c r="EQM17" s="57"/>
      <c r="EQS17" s="56"/>
      <c r="EQT17" s="57"/>
      <c r="EQU17" s="57"/>
      <c r="EQV17" s="57"/>
      <c r="EQW17" s="57"/>
      <c r="EQX17" s="57"/>
      <c r="EQY17" s="57"/>
      <c r="ERE17" s="56"/>
      <c r="ERF17" s="57"/>
      <c r="ERG17" s="57"/>
      <c r="ERH17" s="57"/>
      <c r="ERI17" s="57"/>
      <c r="ERJ17" s="57"/>
      <c r="ERK17" s="57"/>
      <c r="ERQ17" s="56"/>
      <c r="ERR17" s="57"/>
      <c r="ERS17" s="57"/>
      <c r="ERT17" s="57"/>
      <c r="ERU17" s="57"/>
      <c r="ERV17" s="57"/>
      <c r="ERW17" s="57"/>
      <c r="ESC17" s="56"/>
      <c r="ESD17" s="57"/>
      <c r="ESE17" s="57"/>
      <c r="ESF17" s="57"/>
      <c r="ESG17" s="57"/>
      <c r="ESH17" s="57"/>
      <c r="ESI17" s="57"/>
      <c r="ESO17" s="56"/>
      <c r="ESP17" s="57"/>
      <c r="ESQ17" s="57"/>
      <c r="ESR17" s="57"/>
      <c r="ESS17" s="57"/>
      <c r="EST17" s="57"/>
      <c r="ESU17" s="57"/>
      <c r="ETA17" s="56"/>
      <c r="ETB17" s="57"/>
      <c r="ETC17" s="57"/>
      <c r="ETD17" s="57"/>
      <c r="ETE17" s="57"/>
      <c r="ETF17" s="57"/>
      <c r="ETG17" s="57"/>
      <c r="ETM17" s="56"/>
      <c r="ETN17" s="57"/>
      <c r="ETO17" s="57"/>
      <c r="ETP17" s="57"/>
      <c r="ETQ17" s="57"/>
      <c r="ETR17" s="57"/>
      <c r="ETS17" s="57"/>
      <c r="ETY17" s="56"/>
      <c r="ETZ17" s="57"/>
      <c r="EUA17" s="57"/>
      <c r="EUB17" s="57"/>
      <c r="EUC17" s="57"/>
      <c r="EUD17" s="57"/>
      <c r="EUE17" s="57"/>
      <c r="EUK17" s="56"/>
      <c r="EUL17" s="57"/>
      <c r="EUM17" s="57"/>
      <c r="EUN17" s="57"/>
      <c r="EUO17" s="57"/>
      <c r="EUP17" s="57"/>
      <c r="EUQ17" s="57"/>
      <c r="EUW17" s="56"/>
      <c r="EUX17" s="57"/>
      <c r="EUY17" s="57"/>
      <c r="EUZ17" s="57"/>
      <c r="EVA17" s="57"/>
      <c r="EVB17" s="57"/>
      <c r="EVC17" s="57"/>
      <c r="EVI17" s="56"/>
      <c r="EVJ17" s="57"/>
      <c r="EVK17" s="57"/>
      <c r="EVL17" s="57"/>
      <c r="EVM17" s="57"/>
      <c r="EVN17" s="57"/>
      <c r="EVO17" s="57"/>
      <c r="EVU17" s="56"/>
      <c r="EVV17" s="57"/>
      <c r="EVW17" s="57"/>
      <c r="EVX17" s="57"/>
      <c r="EVY17" s="57"/>
      <c r="EVZ17" s="57"/>
      <c r="EWA17" s="57"/>
      <c r="EWG17" s="56"/>
      <c r="EWH17" s="57"/>
      <c r="EWI17" s="57"/>
      <c r="EWJ17" s="57"/>
      <c r="EWK17" s="57"/>
      <c r="EWL17" s="57"/>
      <c r="EWM17" s="57"/>
      <c r="EWS17" s="56"/>
      <c r="EWT17" s="57"/>
      <c r="EWU17" s="57"/>
      <c r="EWV17" s="57"/>
      <c r="EWW17" s="57"/>
      <c r="EWX17" s="57"/>
      <c r="EWY17" s="57"/>
      <c r="EXE17" s="56"/>
      <c r="EXF17" s="57"/>
      <c r="EXG17" s="57"/>
      <c r="EXH17" s="57"/>
      <c r="EXI17" s="57"/>
      <c r="EXJ17" s="57"/>
      <c r="EXK17" s="57"/>
      <c r="EXQ17" s="56"/>
      <c r="EXR17" s="57"/>
      <c r="EXS17" s="57"/>
      <c r="EXT17" s="57"/>
      <c r="EXU17" s="57"/>
      <c r="EXV17" s="57"/>
      <c r="EXW17" s="57"/>
      <c r="EYC17" s="56"/>
      <c r="EYD17" s="57"/>
      <c r="EYE17" s="57"/>
      <c r="EYF17" s="57"/>
      <c r="EYG17" s="57"/>
      <c r="EYH17" s="57"/>
      <c r="EYI17" s="57"/>
      <c r="EYO17" s="56"/>
      <c r="EYP17" s="57"/>
      <c r="EYQ17" s="57"/>
      <c r="EYR17" s="57"/>
      <c r="EYS17" s="57"/>
      <c r="EYT17" s="57"/>
      <c r="EYU17" s="57"/>
      <c r="EZA17" s="56"/>
      <c r="EZB17" s="57"/>
      <c r="EZC17" s="57"/>
      <c r="EZD17" s="57"/>
      <c r="EZE17" s="57"/>
      <c r="EZF17" s="57"/>
      <c r="EZG17" s="57"/>
      <c r="EZM17" s="56"/>
      <c r="EZN17" s="57"/>
      <c r="EZO17" s="57"/>
      <c r="EZP17" s="57"/>
      <c r="EZQ17" s="57"/>
      <c r="EZR17" s="57"/>
      <c r="EZS17" s="57"/>
      <c r="EZY17" s="56"/>
      <c r="EZZ17" s="57"/>
      <c r="FAA17" s="57"/>
      <c r="FAB17" s="57"/>
      <c r="FAC17" s="57"/>
      <c r="FAD17" s="57"/>
      <c r="FAE17" s="57"/>
      <c r="FAK17" s="56"/>
      <c r="FAL17" s="57"/>
      <c r="FAM17" s="57"/>
      <c r="FAN17" s="57"/>
      <c r="FAO17" s="57"/>
      <c r="FAP17" s="57"/>
      <c r="FAQ17" s="57"/>
      <c r="FAW17" s="56"/>
      <c r="FAX17" s="57"/>
      <c r="FAY17" s="57"/>
      <c r="FAZ17" s="57"/>
      <c r="FBA17" s="57"/>
      <c r="FBB17" s="57"/>
      <c r="FBC17" s="57"/>
      <c r="FBI17" s="56"/>
      <c r="FBJ17" s="57"/>
      <c r="FBK17" s="57"/>
      <c r="FBL17" s="57"/>
      <c r="FBM17" s="57"/>
      <c r="FBN17" s="57"/>
      <c r="FBO17" s="57"/>
      <c r="FBU17" s="56"/>
      <c r="FBV17" s="57"/>
      <c r="FBW17" s="57"/>
      <c r="FBX17" s="57"/>
      <c r="FBY17" s="57"/>
      <c r="FBZ17" s="57"/>
      <c r="FCA17" s="57"/>
      <c r="FCG17" s="56"/>
      <c r="FCH17" s="57"/>
      <c r="FCI17" s="57"/>
      <c r="FCJ17" s="57"/>
      <c r="FCK17" s="57"/>
      <c r="FCL17" s="57"/>
      <c r="FCM17" s="57"/>
      <c r="FCS17" s="56"/>
      <c r="FCT17" s="57"/>
      <c r="FCU17" s="57"/>
      <c r="FCV17" s="57"/>
      <c r="FCW17" s="57"/>
      <c r="FCX17" s="57"/>
      <c r="FCY17" s="57"/>
      <c r="FDE17" s="56"/>
      <c r="FDF17" s="57"/>
      <c r="FDG17" s="57"/>
      <c r="FDH17" s="57"/>
      <c r="FDI17" s="57"/>
      <c r="FDJ17" s="57"/>
      <c r="FDK17" s="57"/>
      <c r="FDQ17" s="56"/>
      <c r="FDR17" s="57"/>
      <c r="FDS17" s="57"/>
      <c r="FDT17" s="57"/>
      <c r="FDU17" s="57"/>
      <c r="FDV17" s="57"/>
      <c r="FDW17" s="57"/>
      <c r="FEC17" s="56"/>
      <c r="FED17" s="57"/>
      <c r="FEE17" s="57"/>
      <c r="FEF17" s="57"/>
      <c r="FEG17" s="57"/>
      <c r="FEH17" s="57"/>
      <c r="FEI17" s="57"/>
      <c r="FEO17" s="56"/>
      <c r="FEP17" s="57"/>
      <c r="FEQ17" s="57"/>
      <c r="FER17" s="57"/>
      <c r="FES17" s="57"/>
      <c r="FET17" s="57"/>
      <c r="FEU17" s="57"/>
      <c r="FFA17" s="56"/>
      <c r="FFB17" s="57"/>
      <c r="FFC17" s="57"/>
      <c r="FFD17" s="57"/>
      <c r="FFE17" s="57"/>
      <c r="FFF17" s="57"/>
      <c r="FFG17" s="57"/>
      <c r="FFM17" s="56"/>
      <c r="FFN17" s="57"/>
      <c r="FFO17" s="57"/>
      <c r="FFP17" s="57"/>
      <c r="FFQ17" s="57"/>
      <c r="FFR17" s="57"/>
      <c r="FFS17" s="57"/>
      <c r="FFY17" s="56"/>
      <c r="FFZ17" s="57"/>
      <c r="FGA17" s="57"/>
      <c r="FGB17" s="57"/>
      <c r="FGC17" s="57"/>
      <c r="FGD17" s="57"/>
      <c r="FGE17" s="57"/>
      <c r="FGK17" s="56"/>
      <c r="FGL17" s="57"/>
      <c r="FGM17" s="57"/>
      <c r="FGN17" s="57"/>
      <c r="FGO17" s="57"/>
      <c r="FGP17" s="57"/>
      <c r="FGQ17" s="57"/>
      <c r="FGW17" s="56"/>
      <c r="FGX17" s="57"/>
      <c r="FGY17" s="57"/>
      <c r="FGZ17" s="57"/>
      <c r="FHA17" s="57"/>
      <c r="FHB17" s="57"/>
      <c r="FHC17" s="57"/>
      <c r="FHI17" s="56"/>
      <c r="FHJ17" s="57"/>
      <c r="FHK17" s="57"/>
      <c r="FHL17" s="57"/>
      <c r="FHM17" s="57"/>
      <c r="FHN17" s="57"/>
      <c r="FHO17" s="57"/>
      <c r="FHU17" s="56"/>
      <c r="FHV17" s="57"/>
      <c r="FHW17" s="57"/>
      <c r="FHX17" s="57"/>
      <c r="FHY17" s="57"/>
      <c r="FHZ17" s="57"/>
      <c r="FIA17" s="57"/>
      <c r="FIG17" s="56"/>
      <c r="FIH17" s="57"/>
      <c r="FII17" s="57"/>
      <c r="FIJ17" s="57"/>
      <c r="FIK17" s="57"/>
      <c r="FIL17" s="57"/>
      <c r="FIM17" s="57"/>
      <c r="FIS17" s="56"/>
      <c r="FIT17" s="57"/>
      <c r="FIU17" s="57"/>
      <c r="FIV17" s="57"/>
      <c r="FIW17" s="57"/>
      <c r="FIX17" s="57"/>
      <c r="FIY17" s="57"/>
      <c r="FJE17" s="56"/>
      <c r="FJF17" s="57"/>
      <c r="FJG17" s="57"/>
      <c r="FJH17" s="57"/>
      <c r="FJI17" s="57"/>
      <c r="FJJ17" s="57"/>
      <c r="FJK17" s="57"/>
      <c r="FJQ17" s="56"/>
      <c r="FJR17" s="57"/>
      <c r="FJS17" s="57"/>
      <c r="FJT17" s="57"/>
      <c r="FJU17" s="57"/>
      <c r="FJV17" s="57"/>
      <c r="FJW17" s="57"/>
      <c r="FKC17" s="56"/>
      <c r="FKD17" s="57"/>
      <c r="FKE17" s="57"/>
      <c r="FKF17" s="57"/>
      <c r="FKG17" s="57"/>
      <c r="FKH17" s="57"/>
      <c r="FKI17" s="57"/>
      <c r="FKO17" s="56"/>
      <c r="FKP17" s="57"/>
      <c r="FKQ17" s="57"/>
      <c r="FKR17" s="57"/>
      <c r="FKS17" s="57"/>
      <c r="FKT17" s="57"/>
      <c r="FKU17" s="57"/>
      <c r="FLA17" s="56"/>
      <c r="FLB17" s="57"/>
      <c r="FLC17" s="57"/>
      <c r="FLD17" s="57"/>
      <c r="FLE17" s="57"/>
      <c r="FLF17" s="57"/>
      <c r="FLG17" s="57"/>
      <c r="FLM17" s="56"/>
      <c r="FLN17" s="57"/>
      <c r="FLO17" s="57"/>
      <c r="FLP17" s="57"/>
      <c r="FLQ17" s="57"/>
      <c r="FLR17" s="57"/>
      <c r="FLS17" s="57"/>
      <c r="FLY17" s="56"/>
      <c r="FLZ17" s="57"/>
      <c r="FMA17" s="57"/>
      <c r="FMB17" s="57"/>
      <c r="FMC17" s="57"/>
      <c r="FMD17" s="57"/>
      <c r="FME17" s="57"/>
      <c r="FMK17" s="56"/>
      <c r="FML17" s="57"/>
      <c r="FMM17" s="57"/>
      <c r="FMN17" s="57"/>
      <c r="FMO17" s="57"/>
      <c r="FMP17" s="57"/>
      <c r="FMQ17" s="57"/>
      <c r="FMW17" s="56"/>
      <c r="FMX17" s="57"/>
      <c r="FMY17" s="57"/>
      <c r="FMZ17" s="57"/>
      <c r="FNA17" s="57"/>
      <c r="FNB17" s="57"/>
      <c r="FNC17" s="57"/>
      <c r="FNI17" s="56"/>
      <c r="FNJ17" s="57"/>
      <c r="FNK17" s="57"/>
      <c r="FNL17" s="57"/>
      <c r="FNM17" s="57"/>
      <c r="FNN17" s="57"/>
      <c r="FNO17" s="57"/>
      <c r="FNU17" s="56"/>
      <c r="FNV17" s="57"/>
      <c r="FNW17" s="57"/>
      <c r="FNX17" s="57"/>
      <c r="FNY17" s="57"/>
      <c r="FNZ17" s="57"/>
      <c r="FOA17" s="57"/>
      <c r="FOG17" s="56"/>
      <c r="FOH17" s="57"/>
      <c r="FOI17" s="57"/>
      <c r="FOJ17" s="57"/>
      <c r="FOK17" s="57"/>
      <c r="FOL17" s="57"/>
      <c r="FOM17" s="57"/>
      <c r="FOS17" s="56"/>
      <c r="FOT17" s="57"/>
      <c r="FOU17" s="57"/>
      <c r="FOV17" s="57"/>
      <c r="FOW17" s="57"/>
      <c r="FOX17" s="57"/>
      <c r="FOY17" s="57"/>
      <c r="FPE17" s="56"/>
      <c r="FPF17" s="57"/>
      <c r="FPG17" s="57"/>
      <c r="FPH17" s="57"/>
      <c r="FPI17" s="57"/>
      <c r="FPJ17" s="57"/>
      <c r="FPK17" s="57"/>
      <c r="FPQ17" s="56"/>
      <c r="FPR17" s="57"/>
      <c r="FPS17" s="57"/>
      <c r="FPT17" s="57"/>
      <c r="FPU17" s="57"/>
      <c r="FPV17" s="57"/>
      <c r="FPW17" s="57"/>
      <c r="FQC17" s="56"/>
      <c r="FQD17" s="57"/>
      <c r="FQE17" s="57"/>
      <c r="FQF17" s="57"/>
      <c r="FQG17" s="57"/>
      <c r="FQH17" s="57"/>
      <c r="FQI17" s="57"/>
      <c r="FQO17" s="56"/>
      <c r="FQP17" s="57"/>
      <c r="FQQ17" s="57"/>
      <c r="FQR17" s="57"/>
      <c r="FQS17" s="57"/>
      <c r="FQT17" s="57"/>
      <c r="FQU17" s="57"/>
      <c r="FRA17" s="56"/>
      <c r="FRB17" s="57"/>
      <c r="FRC17" s="57"/>
      <c r="FRD17" s="57"/>
      <c r="FRE17" s="57"/>
      <c r="FRF17" s="57"/>
      <c r="FRG17" s="57"/>
      <c r="FRM17" s="56"/>
      <c r="FRN17" s="57"/>
      <c r="FRO17" s="57"/>
      <c r="FRP17" s="57"/>
      <c r="FRQ17" s="57"/>
      <c r="FRR17" s="57"/>
      <c r="FRS17" s="57"/>
      <c r="FRY17" s="56"/>
      <c r="FRZ17" s="57"/>
      <c r="FSA17" s="57"/>
      <c r="FSB17" s="57"/>
      <c r="FSC17" s="57"/>
      <c r="FSD17" s="57"/>
      <c r="FSE17" s="57"/>
      <c r="FSK17" s="56"/>
      <c r="FSL17" s="57"/>
      <c r="FSM17" s="57"/>
      <c r="FSN17" s="57"/>
      <c r="FSO17" s="57"/>
      <c r="FSP17" s="57"/>
      <c r="FSQ17" s="57"/>
      <c r="FSW17" s="56"/>
      <c r="FSX17" s="57"/>
      <c r="FSY17" s="57"/>
      <c r="FSZ17" s="57"/>
      <c r="FTA17" s="57"/>
      <c r="FTB17" s="57"/>
      <c r="FTC17" s="57"/>
      <c r="FTI17" s="56"/>
      <c r="FTJ17" s="57"/>
      <c r="FTK17" s="57"/>
      <c r="FTL17" s="57"/>
      <c r="FTM17" s="57"/>
      <c r="FTN17" s="57"/>
      <c r="FTO17" s="57"/>
      <c r="FTU17" s="56"/>
      <c r="FTV17" s="57"/>
      <c r="FTW17" s="57"/>
      <c r="FTX17" s="57"/>
      <c r="FTY17" s="57"/>
      <c r="FTZ17" s="57"/>
      <c r="FUA17" s="57"/>
      <c r="FUG17" s="56"/>
      <c r="FUH17" s="57"/>
      <c r="FUI17" s="57"/>
      <c r="FUJ17" s="57"/>
      <c r="FUK17" s="57"/>
      <c r="FUL17" s="57"/>
      <c r="FUM17" s="57"/>
      <c r="FUS17" s="56"/>
      <c r="FUT17" s="57"/>
      <c r="FUU17" s="57"/>
      <c r="FUV17" s="57"/>
      <c r="FUW17" s="57"/>
      <c r="FUX17" s="57"/>
      <c r="FUY17" s="57"/>
      <c r="FVE17" s="56"/>
      <c r="FVF17" s="57"/>
      <c r="FVG17" s="57"/>
      <c r="FVH17" s="57"/>
      <c r="FVI17" s="57"/>
      <c r="FVJ17" s="57"/>
      <c r="FVK17" s="57"/>
      <c r="FVQ17" s="56"/>
      <c r="FVR17" s="57"/>
      <c r="FVS17" s="57"/>
      <c r="FVT17" s="57"/>
      <c r="FVU17" s="57"/>
      <c r="FVV17" s="57"/>
      <c r="FVW17" s="57"/>
      <c r="FWC17" s="56"/>
      <c r="FWD17" s="57"/>
      <c r="FWE17" s="57"/>
      <c r="FWF17" s="57"/>
      <c r="FWG17" s="57"/>
      <c r="FWH17" s="57"/>
      <c r="FWI17" s="57"/>
      <c r="FWO17" s="56"/>
      <c r="FWP17" s="57"/>
      <c r="FWQ17" s="57"/>
      <c r="FWR17" s="57"/>
      <c r="FWS17" s="57"/>
      <c r="FWT17" s="57"/>
      <c r="FWU17" s="57"/>
      <c r="FXA17" s="56"/>
      <c r="FXB17" s="57"/>
      <c r="FXC17" s="57"/>
      <c r="FXD17" s="57"/>
      <c r="FXE17" s="57"/>
      <c r="FXF17" s="57"/>
      <c r="FXG17" s="57"/>
      <c r="FXM17" s="56"/>
      <c r="FXN17" s="57"/>
      <c r="FXO17" s="57"/>
      <c r="FXP17" s="57"/>
      <c r="FXQ17" s="57"/>
      <c r="FXR17" s="57"/>
      <c r="FXS17" s="57"/>
      <c r="FXY17" s="56"/>
      <c r="FXZ17" s="57"/>
      <c r="FYA17" s="57"/>
      <c r="FYB17" s="57"/>
      <c r="FYC17" s="57"/>
      <c r="FYD17" s="57"/>
      <c r="FYE17" s="57"/>
      <c r="FYK17" s="56"/>
      <c r="FYL17" s="57"/>
      <c r="FYM17" s="57"/>
      <c r="FYN17" s="57"/>
      <c r="FYO17" s="57"/>
      <c r="FYP17" s="57"/>
      <c r="FYQ17" s="57"/>
      <c r="FYW17" s="56"/>
      <c r="FYX17" s="57"/>
      <c r="FYY17" s="57"/>
      <c r="FYZ17" s="57"/>
      <c r="FZA17" s="57"/>
      <c r="FZB17" s="57"/>
      <c r="FZC17" s="57"/>
      <c r="FZI17" s="56"/>
      <c r="FZJ17" s="57"/>
      <c r="FZK17" s="57"/>
      <c r="FZL17" s="57"/>
      <c r="FZM17" s="57"/>
      <c r="FZN17" s="57"/>
      <c r="FZO17" s="57"/>
      <c r="FZU17" s="56"/>
      <c r="FZV17" s="57"/>
      <c r="FZW17" s="57"/>
      <c r="FZX17" s="57"/>
      <c r="FZY17" s="57"/>
      <c r="FZZ17" s="57"/>
      <c r="GAA17" s="57"/>
      <c r="GAG17" s="56"/>
      <c r="GAH17" s="57"/>
      <c r="GAI17" s="57"/>
      <c r="GAJ17" s="57"/>
      <c r="GAK17" s="57"/>
      <c r="GAL17" s="57"/>
      <c r="GAM17" s="57"/>
      <c r="GAS17" s="56"/>
      <c r="GAT17" s="57"/>
      <c r="GAU17" s="57"/>
      <c r="GAV17" s="57"/>
      <c r="GAW17" s="57"/>
      <c r="GAX17" s="57"/>
      <c r="GAY17" s="57"/>
      <c r="GBE17" s="56"/>
      <c r="GBF17" s="57"/>
      <c r="GBG17" s="57"/>
      <c r="GBH17" s="57"/>
      <c r="GBI17" s="57"/>
      <c r="GBJ17" s="57"/>
      <c r="GBK17" s="57"/>
      <c r="GBQ17" s="56"/>
      <c r="GBR17" s="57"/>
      <c r="GBS17" s="57"/>
      <c r="GBT17" s="57"/>
      <c r="GBU17" s="57"/>
      <c r="GBV17" s="57"/>
      <c r="GBW17" s="57"/>
      <c r="GCC17" s="56"/>
      <c r="GCD17" s="57"/>
      <c r="GCE17" s="57"/>
      <c r="GCF17" s="57"/>
      <c r="GCG17" s="57"/>
      <c r="GCH17" s="57"/>
      <c r="GCI17" s="57"/>
      <c r="GCO17" s="56"/>
      <c r="GCP17" s="57"/>
      <c r="GCQ17" s="57"/>
      <c r="GCR17" s="57"/>
      <c r="GCS17" s="57"/>
      <c r="GCT17" s="57"/>
      <c r="GCU17" s="57"/>
      <c r="GDA17" s="56"/>
      <c r="GDB17" s="57"/>
      <c r="GDC17" s="57"/>
      <c r="GDD17" s="57"/>
      <c r="GDE17" s="57"/>
      <c r="GDF17" s="57"/>
      <c r="GDG17" s="57"/>
      <c r="GDM17" s="56"/>
      <c r="GDN17" s="57"/>
      <c r="GDO17" s="57"/>
      <c r="GDP17" s="57"/>
      <c r="GDQ17" s="57"/>
      <c r="GDR17" s="57"/>
      <c r="GDS17" s="57"/>
      <c r="GDY17" s="56"/>
      <c r="GDZ17" s="57"/>
      <c r="GEA17" s="57"/>
      <c r="GEB17" s="57"/>
      <c r="GEC17" s="57"/>
      <c r="GED17" s="57"/>
      <c r="GEE17" s="57"/>
      <c r="GEK17" s="56"/>
      <c r="GEL17" s="57"/>
      <c r="GEM17" s="57"/>
      <c r="GEN17" s="57"/>
      <c r="GEO17" s="57"/>
      <c r="GEP17" s="57"/>
      <c r="GEQ17" s="57"/>
      <c r="GEW17" s="56"/>
      <c r="GEX17" s="57"/>
      <c r="GEY17" s="57"/>
      <c r="GEZ17" s="57"/>
      <c r="GFA17" s="57"/>
      <c r="GFB17" s="57"/>
      <c r="GFC17" s="57"/>
      <c r="GFI17" s="56"/>
      <c r="GFJ17" s="57"/>
      <c r="GFK17" s="57"/>
      <c r="GFL17" s="57"/>
      <c r="GFM17" s="57"/>
      <c r="GFN17" s="57"/>
      <c r="GFO17" s="57"/>
      <c r="GFU17" s="56"/>
      <c r="GFV17" s="57"/>
      <c r="GFW17" s="57"/>
      <c r="GFX17" s="57"/>
      <c r="GFY17" s="57"/>
      <c r="GFZ17" s="57"/>
      <c r="GGA17" s="57"/>
      <c r="GGG17" s="56"/>
      <c r="GGH17" s="57"/>
      <c r="GGI17" s="57"/>
      <c r="GGJ17" s="57"/>
      <c r="GGK17" s="57"/>
      <c r="GGL17" s="57"/>
      <c r="GGM17" s="57"/>
      <c r="GGS17" s="56"/>
      <c r="GGT17" s="57"/>
      <c r="GGU17" s="57"/>
      <c r="GGV17" s="57"/>
      <c r="GGW17" s="57"/>
      <c r="GGX17" s="57"/>
      <c r="GGY17" s="57"/>
      <c r="GHE17" s="56"/>
      <c r="GHF17" s="57"/>
      <c r="GHG17" s="57"/>
      <c r="GHH17" s="57"/>
      <c r="GHI17" s="57"/>
      <c r="GHJ17" s="57"/>
      <c r="GHK17" s="57"/>
      <c r="GHQ17" s="56"/>
      <c r="GHR17" s="57"/>
      <c r="GHS17" s="57"/>
      <c r="GHT17" s="57"/>
      <c r="GHU17" s="57"/>
      <c r="GHV17" s="57"/>
      <c r="GHW17" s="57"/>
      <c r="GIC17" s="56"/>
      <c r="GID17" s="57"/>
      <c r="GIE17" s="57"/>
      <c r="GIF17" s="57"/>
      <c r="GIG17" s="57"/>
      <c r="GIH17" s="57"/>
      <c r="GII17" s="57"/>
      <c r="GIO17" s="56"/>
      <c r="GIP17" s="57"/>
      <c r="GIQ17" s="57"/>
      <c r="GIR17" s="57"/>
      <c r="GIS17" s="57"/>
      <c r="GIT17" s="57"/>
      <c r="GIU17" s="57"/>
      <c r="GJA17" s="56"/>
      <c r="GJB17" s="57"/>
      <c r="GJC17" s="57"/>
      <c r="GJD17" s="57"/>
      <c r="GJE17" s="57"/>
      <c r="GJF17" s="57"/>
      <c r="GJG17" s="57"/>
      <c r="GJM17" s="56"/>
      <c r="GJN17" s="57"/>
      <c r="GJO17" s="57"/>
      <c r="GJP17" s="57"/>
      <c r="GJQ17" s="57"/>
      <c r="GJR17" s="57"/>
      <c r="GJS17" s="57"/>
      <c r="GJY17" s="56"/>
      <c r="GJZ17" s="57"/>
      <c r="GKA17" s="57"/>
      <c r="GKB17" s="57"/>
      <c r="GKC17" s="57"/>
      <c r="GKD17" s="57"/>
      <c r="GKE17" s="57"/>
      <c r="GKK17" s="56"/>
      <c r="GKL17" s="57"/>
      <c r="GKM17" s="57"/>
      <c r="GKN17" s="57"/>
      <c r="GKO17" s="57"/>
      <c r="GKP17" s="57"/>
      <c r="GKQ17" s="57"/>
      <c r="GKW17" s="56"/>
      <c r="GKX17" s="57"/>
      <c r="GKY17" s="57"/>
      <c r="GKZ17" s="57"/>
      <c r="GLA17" s="57"/>
      <c r="GLB17" s="57"/>
      <c r="GLC17" s="57"/>
      <c r="GLI17" s="56"/>
      <c r="GLJ17" s="57"/>
      <c r="GLK17" s="57"/>
      <c r="GLL17" s="57"/>
      <c r="GLM17" s="57"/>
      <c r="GLN17" s="57"/>
      <c r="GLO17" s="57"/>
      <c r="GLU17" s="56"/>
      <c r="GLV17" s="57"/>
      <c r="GLW17" s="57"/>
      <c r="GLX17" s="57"/>
      <c r="GLY17" s="57"/>
      <c r="GLZ17" s="57"/>
      <c r="GMA17" s="57"/>
      <c r="GMG17" s="56"/>
      <c r="GMH17" s="57"/>
      <c r="GMI17" s="57"/>
      <c r="GMJ17" s="57"/>
      <c r="GMK17" s="57"/>
      <c r="GML17" s="57"/>
      <c r="GMM17" s="57"/>
      <c r="GMS17" s="56"/>
      <c r="GMT17" s="57"/>
      <c r="GMU17" s="57"/>
      <c r="GMV17" s="57"/>
      <c r="GMW17" s="57"/>
      <c r="GMX17" s="57"/>
      <c r="GMY17" s="57"/>
      <c r="GNE17" s="56"/>
      <c r="GNF17" s="57"/>
      <c r="GNG17" s="57"/>
      <c r="GNH17" s="57"/>
      <c r="GNI17" s="57"/>
      <c r="GNJ17" s="57"/>
      <c r="GNK17" s="57"/>
      <c r="GNQ17" s="56"/>
      <c r="GNR17" s="57"/>
      <c r="GNS17" s="57"/>
      <c r="GNT17" s="57"/>
      <c r="GNU17" s="57"/>
      <c r="GNV17" s="57"/>
      <c r="GNW17" s="57"/>
      <c r="GOC17" s="56"/>
      <c r="GOD17" s="57"/>
      <c r="GOE17" s="57"/>
      <c r="GOF17" s="57"/>
      <c r="GOG17" s="57"/>
      <c r="GOH17" s="57"/>
      <c r="GOI17" s="57"/>
      <c r="GOO17" s="56"/>
      <c r="GOP17" s="57"/>
      <c r="GOQ17" s="57"/>
      <c r="GOR17" s="57"/>
      <c r="GOS17" s="57"/>
      <c r="GOT17" s="57"/>
      <c r="GOU17" s="57"/>
      <c r="GPA17" s="56"/>
      <c r="GPB17" s="57"/>
      <c r="GPC17" s="57"/>
      <c r="GPD17" s="57"/>
      <c r="GPE17" s="57"/>
      <c r="GPF17" s="57"/>
      <c r="GPG17" s="57"/>
      <c r="GPM17" s="56"/>
      <c r="GPN17" s="57"/>
      <c r="GPO17" s="57"/>
      <c r="GPP17" s="57"/>
      <c r="GPQ17" s="57"/>
      <c r="GPR17" s="57"/>
      <c r="GPS17" s="57"/>
      <c r="GPY17" s="56"/>
      <c r="GPZ17" s="57"/>
      <c r="GQA17" s="57"/>
      <c r="GQB17" s="57"/>
      <c r="GQC17" s="57"/>
      <c r="GQD17" s="57"/>
      <c r="GQE17" s="57"/>
      <c r="GQK17" s="56"/>
      <c r="GQL17" s="57"/>
      <c r="GQM17" s="57"/>
      <c r="GQN17" s="57"/>
      <c r="GQO17" s="57"/>
      <c r="GQP17" s="57"/>
      <c r="GQQ17" s="57"/>
      <c r="GQW17" s="56"/>
      <c r="GQX17" s="57"/>
      <c r="GQY17" s="57"/>
      <c r="GQZ17" s="57"/>
      <c r="GRA17" s="57"/>
      <c r="GRB17" s="57"/>
      <c r="GRC17" s="57"/>
      <c r="GRI17" s="56"/>
      <c r="GRJ17" s="57"/>
      <c r="GRK17" s="57"/>
      <c r="GRL17" s="57"/>
      <c r="GRM17" s="57"/>
      <c r="GRN17" s="57"/>
      <c r="GRO17" s="57"/>
      <c r="GRU17" s="56"/>
      <c r="GRV17" s="57"/>
      <c r="GRW17" s="57"/>
      <c r="GRX17" s="57"/>
      <c r="GRY17" s="57"/>
      <c r="GRZ17" s="57"/>
      <c r="GSA17" s="57"/>
      <c r="GSG17" s="56"/>
      <c r="GSH17" s="57"/>
      <c r="GSI17" s="57"/>
      <c r="GSJ17" s="57"/>
      <c r="GSK17" s="57"/>
      <c r="GSL17" s="57"/>
      <c r="GSM17" s="57"/>
      <c r="GSS17" s="56"/>
      <c r="GST17" s="57"/>
      <c r="GSU17" s="57"/>
      <c r="GSV17" s="57"/>
      <c r="GSW17" s="57"/>
      <c r="GSX17" s="57"/>
      <c r="GSY17" s="57"/>
      <c r="GTE17" s="56"/>
      <c r="GTF17" s="57"/>
      <c r="GTG17" s="57"/>
      <c r="GTH17" s="57"/>
      <c r="GTI17" s="57"/>
      <c r="GTJ17" s="57"/>
      <c r="GTK17" s="57"/>
      <c r="GTQ17" s="56"/>
      <c r="GTR17" s="57"/>
      <c r="GTS17" s="57"/>
      <c r="GTT17" s="57"/>
      <c r="GTU17" s="57"/>
      <c r="GTV17" s="57"/>
      <c r="GTW17" s="57"/>
      <c r="GUC17" s="56"/>
      <c r="GUD17" s="57"/>
      <c r="GUE17" s="57"/>
      <c r="GUF17" s="57"/>
      <c r="GUG17" s="57"/>
      <c r="GUH17" s="57"/>
      <c r="GUI17" s="57"/>
      <c r="GUO17" s="56"/>
      <c r="GUP17" s="57"/>
      <c r="GUQ17" s="57"/>
      <c r="GUR17" s="57"/>
      <c r="GUS17" s="57"/>
      <c r="GUT17" s="57"/>
      <c r="GUU17" s="57"/>
      <c r="GVA17" s="56"/>
      <c r="GVB17" s="57"/>
      <c r="GVC17" s="57"/>
      <c r="GVD17" s="57"/>
      <c r="GVE17" s="57"/>
      <c r="GVF17" s="57"/>
      <c r="GVG17" s="57"/>
      <c r="GVM17" s="56"/>
      <c r="GVN17" s="57"/>
      <c r="GVO17" s="57"/>
      <c r="GVP17" s="57"/>
      <c r="GVQ17" s="57"/>
      <c r="GVR17" s="57"/>
      <c r="GVS17" s="57"/>
      <c r="GVY17" s="56"/>
      <c r="GVZ17" s="57"/>
      <c r="GWA17" s="57"/>
      <c r="GWB17" s="57"/>
      <c r="GWC17" s="57"/>
      <c r="GWD17" s="57"/>
      <c r="GWE17" s="57"/>
      <c r="GWK17" s="56"/>
      <c r="GWL17" s="57"/>
      <c r="GWM17" s="57"/>
      <c r="GWN17" s="57"/>
      <c r="GWO17" s="57"/>
      <c r="GWP17" s="57"/>
      <c r="GWQ17" s="57"/>
      <c r="GWW17" s="56"/>
      <c r="GWX17" s="57"/>
      <c r="GWY17" s="57"/>
      <c r="GWZ17" s="57"/>
      <c r="GXA17" s="57"/>
      <c r="GXB17" s="57"/>
      <c r="GXC17" s="57"/>
      <c r="GXI17" s="56"/>
      <c r="GXJ17" s="57"/>
      <c r="GXK17" s="57"/>
      <c r="GXL17" s="57"/>
      <c r="GXM17" s="57"/>
      <c r="GXN17" s="57"/>
      <c r="GXO17" s="57"/>
      <c r="GXU17" s="56"/>
      <c r="GXV17" s="57"/>
      <c r="GXW17" s="57"/>
      <c r="GXX17" s="57"/>
      <c r="GXY17" s="57"/>
      <c r="GXZ17" s="57"/>
      <c r="GYA17" s="57"/>
      <c r="GYG17" s="56"/>
      <c r="GYH17" s="57"/>
      <c r="GYI17" s="57"/>
      <c r="GYJ17" s="57"/>
      <c r="GYK17" s="57"/>
      <c r="GYL17" s="57"/>
      <c r="GYM17" s="57"/>
      <c r="GYS17" s="56"/>
      <c r="GYT17" s="57"/>
      <c r="GYU17" s="57"/>
      <c r="GYV17" s="57"/>
      <c r="GYW17" s="57"/>
      <c r="GYX17" s="57"/>
      <c r="GYY17" s="57"/>
      <c r="GZE17" s="56"/>
      <c r="GZF17" s="57"/>
      <c r="GZG17" s="57"/>
      <c r="GZH17" s="57"/>
      <c r="GZI17" s="57"/>
      <c r="GZJ17" s="57"/>
      <c r="GZK17" s="57"/>
      <c r="GZQ17" s="56"/>
      <c r="GZR17" s="57"/>
      <c r="GZS17" s="57"/>
      <c r="GZT17" s="57"/>
      <c r="GZU17" s="57"/>
      <c r="GZV17" s="57"/>
      <c r="GZW17" s="57"/>
      <c r="HAC17" s="56"/>
      <c r="HAD17" s="57"/>
      <c r="HAE17" s="57"/>
      <c r="HAF17" s="57"/>
      <c r="HAG17" s="57"/>
      <c r="HAH17" s="57"/>
      <c r="HAI17" s="57"/>
      <c r="HAO17" s="56"/>
      <c r="HAP17" s="57"/>
      <c r="HAQ17" s="57"/>
      <c r="HAR17" s="57"/>
      <c r="HAS17" s="57"/>
      <c r="HAT17" s="57"/>
      <c r="HAU17" s="57"/>
      <c r="HBA17" s="56"/>
      <c r="HBB17" s="57"/>
      <c r="HBC17" s="57"/>
      <c r="HBD17" s="57"/>
      <c r="HBE17" s="57"/>
      <c r="HBF17" s="57"/>
      <c r="HBG17" s="57"/>
      <c r="HBM17" s="56"/>
      <c r="HBN17" s="57"/>
      <c r="HBO17" s="57"/>
      <c r="HBP17" s="57"/>
      <c r="HBQ17" s="57"/>
      <c r="HBR17" s="57"/>
      <c r="HBS17" s="57"/>
      <c r="HBY17" s="56"/>
      <c r="HBZ17" s="57"/>
      <c r="HCA17" s="57"/>
      <c r="HCB17" s="57"/>
      <c r="HCC17" s="57"/>
      <c r="HCD17" s="57"/>
      <c r="HCE17" s="57"/>
      <c r="HCK17" s="56"/>
      <c r="HCL17" s="57"/>
      <c r="HCM17" s="57"/>
      <c r="HCN17" s="57"/>
      <c r="HCO17" s="57"/>
      <c r="HCP17" s="57"/>
      <c r="HCQ17" s="57"/>
      <c r="HCW17" s="56"/>
      <c r="HCX17" s="57"/>
      <c r="HCY17" s="57"/>
      <c r="HCZ17" s="57"/>
      <c r="HDA17" s="57"/>
      <c r="HDB17" s="57"/>
      <c r="HDC17" s="57"/>
      <c r="HDI17" s="56"/>
      <c r="HDJ17" s="57"/>
      <c r="HDK17" s="57"/>
      <c r="HDL17" s="57"/>
      <c r="HDM17" s="57"/>
      <c r="HDN17" s="57"/>
      <c r="HDO17" s="57"/>
      <c r="HDU17" s="56"/>
      <c r="HDV17" s="57"/>
      <c r="HDW17" s="57"/>
      <c r="HDX17" s="57"/>
      <c r="HDY17" s="57"/>
      <c r="HDZ17" s="57"/>
      <c r="HEA17" s="57"/>
      <c r="HEG17" s="56"/>
      <c r="HEH17" s="57"/>
      <c r="HEI17" s="57"/>
      <c r="HEJ17" s="57"/>
      <c r="HEK17" s="57"/>
      <c r="HEL17" s="57"/>
      <c r="HEM17" s="57"/>
      <c r="HES17" s="56"/>
      <c r="HET17" s="57"/>
      <c r="HEU17" s="57"/>
      <c r="HEV17" s="57"/>
      <c r="HEW17" s="57"/>
      <c r="HEX17" s="57"/>
      <c r="HEY17" s="57"/>
      <c r="HFE17" s="56"/>
      <c r="HFF17" s="57"/>
      <c r="HFG17" s="57"/>
      <c r="HFH17" s="57"/>
      <c r="HFI17" s="57"/>
      <c r="HFJ17" s="57"/>
      <c r="HFK17" s="57"/>
      <c r="HFQ17" s="56"/>
      <c r="HFR17" s="57"/>
      <c r="HFS17" s="57"/>
      <c r="HFT17" s="57"/>
      <c r="HFU17" s="57"/>
      <c r="HFV17" s="57"/>
      <c r="HFW17" s="57"/>
      <c r="HGC17" s="56"/>
      <c r="HGD17" s="57"/>
      <c r="HGE17" s="57"/>
      <c r="HGF17" s="57"/>
      <c r="HGG17" s="57"/>
      <c r="HGH17" s="57"/>
      <c r="HGI17" s="57"/>
      <c r="HGO17" s="56"/>
      <c r="HGP17" s="57"/>
      <c r="HGQ17" s="57"/>
      <c r="HGR17" s="57"/>
      <c r="HGS17" s="57"/>
      <c r="HGT17" s="57"/>
      <c r="HGU17" s="57"/>
      <c r="HHA17" s="56"/>
      <c r="HHB17" s="57"/>
      <c r="HHC17" s="57"/>
      <c r="HHD17" s="57"/>
      <c r="HHE17" s="57"/>
      <c r="HHF17" s="57"/>
      <c r="HHG17" s="57"/>
      <c r="HHM17" s="56"/>
      <c r="HHN17" s="57"/>
      <c r="HHO17" s="57"/>
      <c r="HHP17" s="57"/>
      <c r="HHQ17" s="57"/>
      <c r="HHR17" s="57"/>
      <c r="HHS17" s="57"/>
      <c r="HHY17" s="56"/>
      <c r="HHZ17" s="57"/>
      <c r="HIA17" s="57"/>
      <c r="HIB17" s="57"/>
      <c r="HIC17" s="57"/>
      <c r="HID17" s="57"/>
      <c r="HIE17" s="57"/>
      <c r="HIK17" s="56"/>
      <c r="HIL17" s="57"/>
      <c r="HIM17" s="57"/>
      <c r="HIN17" s="57"/>
      <c r="HIO17" s="57"/>
      <c r="HIP17" s="57"/>
      <c r="HIQ17" s="57"/>
      <c r="HIW17" s="56"/>
      <c r="HIX17" s="57"/>
      <c r="HIY17" s="57"/>
      <c r="HIZ17" s="57"/>
      <c r="HJA17" s="57"/>
      <c r="HJB17" s="57"/>
      <c r="HJC17" s="57"/>
      <c r="HJI17" s="56"/>
      <c r="HJJ17" s="57"/>
      <c r="HJK17" s="57"/>
      <c r="HJL17" s="57"/>
      <c r="HJM17" s="57"/>
      <c r="HJN17" s="57"/>
      <c r="HJO17" s="57"/>
      <c r="HJU17" s="56"/>
      <c r="HJV17" s="57"/>
      <c r="HJW17" s="57"/>
      <c r="HJX17" s="57"/>
      <c r="HJY17" s="57"/>
      <c r="HJZ17" s="57"/>
      <c r="HKA17" s="57"/>
      <c r="HKG17" s="56"/>
      <c r="HKH17" s="57"/>
      <c r="HKI17" s="57"/>
      <c r="HKJ17" s="57"/>
      <c r="HKK17" s="57"/>
      <c r="HKL17" s="57"/>
      <c r="HKM17" s="57"/>
      <c r="HKS17" s="56"/>
      <c r="HKT17" s="57"/>
      <c r="HKU17" s="57"/>
      <c r="HKV17" s="57"/>
      <c r="HKW17" s="57"/>
      <c r="HKX17" s="57"/>
      <c r="HKY17" s="57"/>
      <c r="HLE17" s="56"/>
      <c r="HLF17" s="57"/>
      <c r="HLG17" s="57"/>
      <c r="HLH17" s="57"/>
      <c r="HLI17" s="57"/>
      <c r="HLJ17" s="57"/>
      <c r="HLK17" s="57"/>
      <c r="HLQ17" s="56"/>
      <c r="HLR17" s="57"/>
      <c r="HLS17" s="57"/>
      <c r="HLT17" s="57"/>
      <c r="HLU17" s="57"/>
      <c r="HLV17" s="57"/>
      <c r="HLW17" s="57"/>
      <c r="HMC17" s="56"/>
      <c r="HMD17" s="57"/>
      <c r="HME17" s="57"/>
      <c r="HMF17" s="57"/>
      <c r="HMG17" s="57"/>
      <c r="HMH17" s="57"/>
      <c r="HMI17" s="57"/>
      <c r="HMO17" s="56"/>
      <c r="HMP17" s="57"/>
      <c r="HMQ17" s="57"/>
      <c r="HMR17" s="57"/>
      <c r="HMS17" s="57"/>
      <c r="HMT17" s="57"/>
      <c r="HMU17" s="57"/>
      <c r="HNA17" s="56"/>
      <c r="HNB17" s="57"/>
      <c r="HNC17" s="57"/>
      <c r="HND17" s="57"/>
      <c r="HNE17" s="57"/>
      <c r="HNF17" s="57"/>
      <c r="HNG17" s="57"/>
      <c r="HNM17" s="56"/>
      <c r="HNN17" s="57"/>
      <c r="HNO17" s="57"/>
      <c r="HNP17" s="57"/>
      <c r="HNQ17" s="57"/>
      <c r="HNR17" s="57"/>
      <c r="HNS17" s="57"/>
      <c r="HNY17" s="56"/>
      <c r="HNZ17" s="57"/>
      <c r="HOA17" s="57"/>
      <c r="HOB17" s="57"/>
      <c r="HOC17" s="57"/>
      <c r="HOD17" s="57"/>
      <c r="HOE17" s="57"/>
      <c r="HOK17" s="56"/>
      <c r="HOL17" s="57"/>
      <c r="HOM17" s="57"/>
      <c r="HON17" s="57"/>
      <c r="HOO17" s="57"/>
      <c r="HOP17" s="57"/>
      <c r="HOQ17" s="57"/>
      <c r="HOW17" s="56"/>
      <c r="HOX17" s="57"/>
      <c r="HOY17" s="57"/>
      <c r="HOZ17" s="57"/>
      <c r="HPA17" s="57"/>
      <c r="HPB17" s="57"/>
      <c r="HPC17" s="57"/>
      <c r="HPI17" s="56"/>
      <c r="HPJ17" s="57"/>
      <c r="HPK17" s="57"/>
      <c r="HPL17" s="57"/>
      <c r="HPM17" s="57"/>
      <c r="HPN17" s="57"/>
      <c r="HPO17" s="57"/>
      <c r="HPU17" s="56"/>
      <c r="HPV17" s="57"/>
      <c r="HPW17" s="57"/>
      <c r="HPX17" s="57"/>
      <c r="HPY17" s="57"/>
      <c r="HPZ17" s="57"/>
      <c r="HQA17" s="57"/>
      <c r="HQG17" s="56"/>
      <c r="HQH17" s="57"/>
      <c r="HQI17" s="57"/>
      <c r="HQJ17" s="57"/>
      <c r="HQK17" s="57"/>
      <c r="HQL17" s="57"/>
      <c r="HQM17" s="57"/>
      <c r="HQS17" s="56"/>
      <c r="HQT17" s="57"/>
      <c r="HQU17" s="57"/>
      <c r="HQV17" s="57"/>
      <c r="HQW17" s="57"/>
      <c r="HQX17" s="57"/>
      <c r="HQY17" s="57"/>
      <c r="HRE17" s="56"/>
      <c r="HRF17" s="57"/>
      <c r="HRG17" s="57"/>
      <c r="HRH17" s="57"/>
      <c r="HRI17" s="57"/>
      <c r="HRJ17" s="57"/>
      <c r="HRK17" s="57"/>
      <c r="HRQ17" s="56"/>
      <c r="HRR17" s="57"/>
      <c r="HRS17" s="57"/>
      <c r="HRT17" s="57"/>
      <c r="HRU17" s="57"/>
      <c r="HRV17" s="57"/>
      <c r="HRW17" s="57"/>
      <c r="HSC17" s="56"/>
      <c r="HSD17" s="57"/>
      <c r="HSE17" s="57"/>
      <c r="HSF17" s="57"/>
      <c r="HSG17" s="57"/>
      <c r="HSH17" s="57"/>
      <c r="HSI17" s="57"/>
      <c r="HSO17" s="56"/>
      <c r="HSP17" s="57"/>
      <c r="HSQ17" s="57"/>
      <c r="HSR17" s="57"/>
      <c r="HSS17" s="57"/>
      <c r="HST17" s="57"/>
      <c r="HSU17" s="57"/>
      <c r="HTA17" s="56"/>
      <c r="HTB17" s="57"/>
      <c r="HTC17" s="57"/>
      <c r="HTD17" s="57"/>
      <c r="HTE17" s="57"/>
      <c r="HTF17" s="57"/>
      <c r="HTG17" s="57"/>
      <c r="HTM17" s="56"/>
      <c r="HTN17" s="57"/>
      <c r="HTO17" s="57"/>
      <c r="HTP17" s="57"/>
      <c r="HTQ17" s="57"/>
      <c r="HTR17" s="57"/>
      <c r="HTS17" s="57"/>
      <c r="HTY17" s="56"/>
      <c r="HTZ17" s="57"/>
      <c r="HUA17" s="57"/>
      <c r="HUB17" s="57"/>
      <c r="HUC17" s="57"/>
      <c r="HUD17" s="57"/>
      <c r="HUE17" s="57"/>
      <c r="HUK17" s="56"/>
      <c r="HUL17" s="57"/>
      <c r="HUM17" s="57"/>
      <c r="HUN17" s="57"/>
      <c r="HUO17" s="57"/>
      <c r="HUP17" s="57"/>
      <c r="HUQ17" s="57"/>
      <c r="HUW17" s="56"/>
      <c r="HUX17" s="57"/>
      <c r="HUY17" s="57"/>
      <c r="HUZ17" s="57"/>
      <c r="HVA17" s="57"/>
      <c r="HVB17" s="57"/>
      <c r="HVC17" s="57"/>
      <c r="HVI17" s="56"/>
      <c r="HVJ17" s="57"/>
      <c r="HVK17" s="57"/>
      <c r="HVL17" s="57"/>
      <c r="HVM17" s="57"/>
      <c r="HVN17" s="57"/>
      <c r="HVO17" s="57"/>
      <c r="HVU17" s="56"/>
      <c r="HVV17" s="57"/>
      <c r="HVW17" s="57"/>
      <c r="HVX17" s="57"/>
      <c r="HVY17" s="57"/>
      <c r="HVZ17" s="57"/>
      <c r="HWA17" s="57"/>
      <c r="HWG17" s="56"/>
      <c r="HWH17" s="57"/>
      <c r="HWI17" s="57"/>
      <c r="HWJ17" s="57"/>
      <c r="HWK17" s="57"/>
      <c r="HWL17" s="57"/>
      <c r="HWM17" s="57"/>
      <c r="HWS17" s="56"/>
      <c r="HWT17" s="57"/>
      <c r="HWU17" s="57"/>
      <c r="HWV17" s="57"/>
      <c r="HWW17" s="57"/>
      <c r="HWX17" s="57"/>
      <c r="HWY17" s="57"/>
      <c r="HXE17" s="56"/>
      <c r="HXF17" s="57"/>
      <c r="HXG17" s="57"/>
      <c r="HXH17" s="57"/>
      <c r="HXI17" s="57"/>
      <c r="HXJ17" s="57"/>
      <c r="HXK17" s="57"/>
      <c r="HXQ17" s="56"/>
      <c r="HXR17" s="57"/>
      <c r="HXS17" s="57"/>
      <c r="HXT17" s="57"/>
      <c r="HXU17" s="57"/>
      <c r="HXV17" s="57"/>
      <c r="HXW17" s="57"/>
      <c r="HYC17" s="56"/>
      <c r="HYD17" s="57"/>
      <c r="HYE17" s="57"/>
      <c r="HYF17" s="57"/>
      <c r="HYG17" s="57"/>
      <c r="HYH17" s="57"/>
      <c r="HYI17" s="57"/>
      <c r="HYO17" s="56"/>
      <c r="HYP17" s="57"/>
      <c r="HYQ17" s="57"/>
      <c r="HYR17" s="57"/>
      <c r="HYS17" s="57"/>
      <c r="HYT17" s="57"/>
      <c r="HYU17" s="57"/>
      <c r="HZA17" s="56"/>
      <c r="HZB17" s="57"/>
      <c r="HZC17" s="57"/>
      <c r="HZD17" s="57"/>
      <c r="HZE17" s="57"/>
      <c r="HZF17" s="57"/>
      <c r="HZG17" s="57"/>
      <c r="HZM17" s="56"/>
      <c r="HZN17" s="57"/>
      <c r="HZO17" s="57"/>
      <c r="HZP17" s="57"/>
      <c r="HZQ17" s="57"/>
      <c r="HZR17" s="57"/>
      <c r="HZS17" s="57"/>
      <c r="HZY17" s="56"/>
      <c r="HZZ17" s="57"/>
      <c r="IAA17" s="57"/>
      <c r="IAB17" s="57"/>
      <c r="IAC17" s="57"/>
      <c r="IAD17" s="57"/>
      <c r="IAE17" s="57"/>
      <c r="IAK17" s="56"/>
      <c r="IAL17" s="57"/>
      <c r="IAM17" s="57"/>
      <c r="IAN17" s="57"/>
      <c r="IAO17" s="57"/>
      <c r="IAP17" s="57"/>
      <c r="IAQ17" s="57"/>
      <c r="IAW17" s="56"/>
      <c r="IAX17" s="57"/>
      <c r="IAY17" s="57"/>
      <c r="IAZ17" s="57"/>
      <c r="IBA17" s="57"/>
      <c r="IBB17" s="57"/>
      <c r="IBC17" s="57"/>
      <c r="IBI17" s="56"/>
      <c r="IBJ17" s="57"/>
      <c r="IBK17" s="57"/>
      <c r="IBL17" s="57"/>
      <c r="IBM17" s="57"/>
      <c r="IBN17" s="57"/>
      <c r="IBO17" s="57"/>
      <c r="IBU17" s="56"/>
      <c r="IBV17" s="57"/>
      <c r="IBW17" s="57"/>
      <c r="IBX17" s="57"/>
      <c r="IBY17" s="57"/>
      <c r="IBZ17" s="57"/>
      <c r="ICA17" s="57"/>
      <c r="ICG17" s="56"/>
      <c r="ICH17" s="57"/>
      <c r="ICI17" s="57"/>
      <c r="ICJ17" s="57"/>
      <c r="ICK17" s="57"/>
      <c r="ICL17" s="57"/>
      <c r="ICM17" s="57"/>
      <c r="ICS17" s="56"/>
      <c r="ICT17" s="57"/>
      <c r="ICU17" s="57"/>
      <c r="ICV17" s="57"/>
      <c r="ICW17" s="57"/>
      <c r="ICX17" s="57"/>
      <c r="ICY17" s="57"/>
      <c r="IDE17" s="56"/>
      <c r="IDF17" s="57"/>
      <c r="IDG17" s="57"/>
      <c r="IDH17" s="57"/>
      <c r="IDI17" s="57"/>
      <c r="IDJ17" s="57"/>
      <c r="IDK17" s="57"/>
      <c r="IDQ17" s="56"/>
      <c r="IDR17" s="57"/>
      <c r="IDS17" s="57"/>
      <c r="IDT17" s="57"/>
      <c r="IDU17" s="57"/>
      <c r="IDV17" s="57"/>
      <c r="IDW17" s="57"/>
      <c r="IEC17" s="56"/>
      <c r="IED17" s="57"/>
      <c r="IEE17" s="57"/>
      <c r="IEF17" s="57"/>
      <c r="IEG17" s="57"/>
      <c r="IEH17" s="57"/>
      <c r="IEI17" s="57"/>
      <c r="IEO17" s="56"/>
      <c r="IEP17" s="57"/>
      <c r="IEQ17" s="57"/>
      <c r="IER17" s="57"/>
      <c r="IES17" s="57"/>
      <c r="IET17" s="57"/>
      <c r="IEU17" s="57"/>
      <c r="IFA17" s="56"/>
      <c r="IFB17" s="57"/>
      <c r="IFC17" s="57"/>
      <c r="IFD17" s="57"/>
      <c r="IFE17" s="57"/>
      <c r="IFF17" s="57"/>
      <c r="IFG17" s="57"/>
      <c r="IFM17" s="56"/>
      <c r="IFN17" s="57"/>
      <c r="IFO17" s="57"/>
      <c r="IFP17" s="57"/>
      <c r="IFQ17" s="57"/>
      <c r="IFR17" s="57"/>
      <c r="IFS17" s="57"/>
      <c r="IFY17" s="56"/>
      <c r="IFZ17" s="57"/>
      <c r="IGA17" s="57"/>
      <c r="IGB17" s="57"/>
      <c r="IGC17" s="57"/>
      <c r="IGD17" s="57"/>
      <c r="IGE17" s="57"/>
      <c r="IGK17" s="56"/>
      <c r="IGL17" s="57"/>
      <c r="IGM17" s="57"/>
      <c r="IGN17" s="57"/>
      <c r="IGO17" s="57"/>
      <c r="IGP17" s="57"/>
      <c r="IGQ17" s="57"/>
      <c r="IGW17" s="56"/>
      <c r="IGX17" s="57"/>
      <c r="IGY17" s="57"/>
      <c r="IGZ17" s="57"/>
      <c r="IHA17" s="57"/>
      <c r="IHB17" s="57"/>
      <c r="IHC17" s="57"/>
      <c r="IHI17" s="56"/>
      <c r="IHJ17" s="57"/>
      <c r="IHK17" s="57"/>
      <c r="IHL17" s="57"/>
      <c r="IHM17" s="57"/>
      <c r="IHN17" s="57"/>
      <c r="IHO17" s="57"/>
      <c r="IHU17" s="56"/>
      <c r="IHV17" s="57"/>
      <c r="IHW17" s="57"/>
      <c r="IHX17" s="57"/>
      <c r="IHY17" s="57"/>
      <c r="IHZ17" s="57"/>
      <c r="IIA17" s="57"/>
      <c r="IIG17" s="56"/>
      <c r="IIH17" s="57"/>
      <c r="III17" s="57"/>
      <c r="IIJ17" s="57"/>
      <c r="IIK17" s="57"/>
      <c r="IIL17" s="57"/>
      <c r="IIM17" s="57"/>
      <c r="IIS17" s="56"/>
      <c r="IIT17" s="57"/>
      <c r="IIU17" s="57"/>
      <c r="IIV17" s="57"/>
      <c r="IIW17" s="57"/>
      <c r="IIX17" s="57"/>
      <c r="IIY17" s="57"/>
      <c r="IJE17" s="56"/>
      <c r="IJF17" s="57"/>
      <c r="IJG17" s="57"/>
      <c r="IJH17" s="57"/>
      <c r="IJI17" s="57"/>
      <c r="IJJ17" s="57"/>
      <c r="IJK17" s="57"/>
      <c r="IJQ17" s="56"/>
      <c r="IJR17" s="57"/>
      <c r="IJS17" s="57"/>
      <c r="IJT17" s="57"/>
      <c r="IJU17" s="57"/>
      <c r="IJV17" s="57"/>
      <c r="IJW17" s="57"/>
      <c r="IKC17" s="56"/>
      <c r="IKD17" s="57"/>
      <c r="IKE17" s="57"/>
      <c r="IKF17" s="57"/>
      <c r="IKG17" s="57"/>
      <c r="IKH17" s="57"/>
      <c r="IKI17" s="57"/>
      <c r="IKO17" s="56"/>
      <c r="IKP17" s="57"/>
      <c r="IKQ17" s="57"/>
      <c r="IKR17" s="57"/>
      <c r="IKS17" s="57"/>
      <c r="IKT17" s="57"/>
      <c r="IKU17" s="57"/>
      <c r="ILA17" s="56"/>
      <c r="ILB17" s="57"/>
      <c r="ILC17" s="57"/>
      <c r="ILD17" s="57"/>
      <c r="ILE17" s="57"/>
      <c r="ILF17" s="57"/>
      <c r="ILG17" s="57"/>
      <c r="ILM17" s="56"/>
      <c r="ILN17" s="57"/>
      <c r="ILO17" s="57"/>
      <c r="ILP17" s="57"/>
      <c r="ILQ17" s="57"/>
      <c r="ILR17" s="57"/>
      <c r="ILS17" s="57"/>
      <c r="ILY17" s="56"/>
      <c r="ILZ17" s="57"/>
      <c r="IMA17" s="57"/>
      <c r="IMB17" s="57"/>
      <c r="IMC17" s="57"/>
      <c r="IMD17" s="57"/>
      <c r="IME17" s="57"/>
      <c r="IMK17" s="56"/>
      <c r="IML17" s="57"/>
      <c r="IMM17" s="57"/>
      <c r="IMN17" s="57"/>
      <c r="IMO17" s="57"/>
      <c r="IMP17" s="57"/>
      <c r="IMQ17" s="57"/>
      <c r="IMW17" s="56"/>
      <c r="IMX17" s="57"/>
      <c r="IMY17" s="57"/>
      <c r="IMZ17" s="57"/>
      <c r="INA17" s="57"/>
      <c r="INB17" s="57"/>
      <c r="INC17" s="57"/>
      <c r="INI17" s="56"/>
      <c r="INJ17" s="57"/>
      <c r="INK17" s="57"/>
      <c r="INL17" s="57"/>
      <c r="INM17" s="57"/>
      <c r="INN17" s="57"/>
      <c r="INO17" s="57"/>
      <c r="INU17" s="56"/>
      <c r="INV17" s="57"/>
      <c r="INW17" s="57"/>
      <c r="INX17" s="57"/>
      <c r="INY17" s="57"/>
      <c r="INZ17" s="57"/>
      <c r="IOA17" s="57"/>
      <c r="IOG17" s="56"/>
      <c r="IOH17" s="57"/>
      <c r="IOI17" s="57"/>
      <c r="IOJ17" s="57"/>
      <c r="IOK17" s="57"/>
      <c r="IOL17" s="57"/>
      <c r="IOM17" s="57"/>
      <c r="IOS17" s="56"/>
      <c r="IOT17" s="57"/>
      <c r="IOU17" s="57"/>
      <c r="IOV17" s="57"/>
      <c r="IOW17" s="57"/>
      <c r="IOX17" s="57"/>
      <c r="IOY17" s="57"/>
      <c r="IPE17" s="56"/>
      <c r="IPF17" s="57"/>
      <c r="IPG17" s="57"/>
      <c r="IPH17" s="57"/>
      <c r="IPI17" s="57"/>
      <c r="IPJ17" s="57"/>
      <c r="IPK17" s="57"/>
      <c r="IPQ17" s="56"/>
      <c r="IPR17" s="57"/>
      <c r="IPS17" s="57"/>
      <c r="IPT17" s="57"/>
      <c r="IPU17" s="57"/>
      <c r="IPV17" s="57"/>
      <c r="IPW17" s="57"/>
      <c r="IQC17" s="56"/>
      <c r="IQD17" s="57"/>
      <c r="IQE17" s="57"/>
      <c r="IQF17" s="57"/>
      <c r="IQG17" s="57"/>
      <c r="IQH17" s="57"/>
      <c r="IQI17" s="57"/>
      <c r="IQO17" s="56"/>
      <c r="IQP17" s="57"/>
      <c r="IQQ17" s="57"/>
      <c r="IQR17" s="57"/>
      <c r="IQS17" s="57"/>
      <c r="IQT17" s="57"/>
      <c r="IQU17" s="57"/>
      <c r="IRA17" s="56"/>
      <c r="IRB17" s="57"/>
      <c r="IRC17" s="57"/>
      <c r="IRD17" s="57"/>
      <c r="IRE17" s="57"/>
      <c r="IRF17" s="57"/>
      <c r="IRG17" s="57"/>
      <c r="IRM17" s="56"/>
      <c r="IRN17" s="57"/>
      <c r="IRO17" s="57"/>
      <c r="IRP17" s="57"/>
      <c r="IRQ17" s="57"/>
      <c r="IRR17" s="57"/>
      <c r="IRS17" s="57"/>
      <c r="IRY17" s="56"/>
      <c r="IRZ17" s="57"/>
      <c r="ISA17" s="57"/>
      <c r="ISB17" s="57"/>
      <c r="ISC17" s="57"/>
      <c r="ISD17" s="57"/>
      <c r="ISE17" s="57"/>
      <c r="ISK17" s="56"/>
      <c r="ISL17" s="57"/>
      <c r="ISM17" s="57"/>
      <c r="ISN17" s="57"/>
      <c r="ISO17" s="57"/>
      <c r="ISP17" s="57"/>
      <c r="ISQ17" s="57"/>
      <c r="ISW17" s="56"/>
      <c r="ISX17" s="57"/>
      <c r="ISY17" s="57"/>
      <c r="ISZ17" s="57"/>
      <c r="ITA17" s="57"/>
      <c r="ITB17" s="57"/>
      <c r="ITC17" s="57"/>
      <c r="ITI17" s="56"/>
      <c r="ITJ17" s="57"/>
      <c r="ITK17" s="57"/>
      <c r="ITL17" s="57"/>
      <c r="ITM17" s="57"/>
      <c r="ITN17" s="57"/>
      <c r="ITO17" s="57"/>
      <c r="ITU17" s="56"/>
      <c r="ITV17" s="57"/>
      <c r="ITW17" s="57"/>
      <c r="ITX17" s="57"/>
      <c r="ITY17" s="57"/>
      <c r="ITZ17" s="57"/>
      <c r="IUA17" s="57"/>
      <c r="IUG17" s="56"/>
      <c r="IUH17" s="57"/>
      <c r="IUI17" s="57"/>
      <c r="IUJ17" s="57"/>
      <c r="IUK17" s="57"/>
      <c r="IUL17" s="57"/>
      <c r="IUM17" s="57"/>
      <c r="IUS17" s="56"/>
      <c r="IUT17" s="57"/>
      <c r="IUU17" s="57"/>
      <c r="IUV17" s="57"/>
      <c r="IUW17" s="57"/>
      <c r="IUX17" s="57"/>
      <c r="IUY17" s="57"/>
      <c r="IVE17" s="56"/>
      <c r="IVF17" s="57"/>
      <c r="IVG17" s="57"/>
      <c r="IVH17" s="57"/>
      <c r="IVI17" s="57"/>
      <c r="IVJ17" s="57"/>
      <c r="IVK17" s="57"/>
      <c r="IVQ17" s="56"/>
      <c r="IVR17" s="57"/>
      <c r="IVS17" s="57"/>
      <c r="IVT17" s="57"/>
      <c r="IVU17" s="57"/>
      <c r="IVV17" s="57"/>
      <c r="IVW17" s="57"/>
      <c r="IWC17" s="56"/>
      <c r="IWD17" s="57"/>
      <c r="IWE17" s="57"/>
      <c r="IWF17" s="57"/>
      <c r="IWG17" s="57"/>
      <c r="IWH17" s="57"/>
      <c r="IWI17" s="57"/>
      <c r="IWO17" s="56"/>
      <c r="IWP17" s="57"/>
      <c r="IWQ17" s="57"/>
      <c r="IWR17" s="57"/>
      <c r="IWS17" s="57"/>
      <c r="IWT17" s="57"/>
      <c r="IWU17" s="57"/>
      <c r="IXA17" s="56"/>
      <c r="IXB17" s="57"/>
      <c r="IXC17" s="57"/>
      <c r="IXD17" s="57"/>
      <c r="IXE17" s="57"/>
      <c r="IXF17" s="57"/>
      <c r="IXG17" s="57"/>
      <c r="IXM17" s="56"/>
      <c r="IXN17" s="57"/>
      <c r="IXO17" s="57"/>
      <c r="IXP17" s="57"/>
      <c r="IXQ17" s="57"/>
      <c r="IXR17" s="57"/>
      <c r="IXS17" s="57"/>
      <c r="IXY17" s="56"/>
      <c r="IXZ17" s="57"/>
      <c r="IYA17" s="57"/>
      <c r="IYB17" s="57"/>
      <c r="IYC17" s="57"/>
      <c r="IYD17" s="57"/>
      <c r="IYE17" s="57"/>
      <c r="IYK17" s="56"/>
      <c r="IYL17" s="57"/>
      <c r="IYM17" s="57"/>
      <c r="IYN17" s="57"/>
      <c r="IYO17" s="57"/>
      <c r="IYP17" s="57"/>
      <c r="IYQ17" s="57"/>
      <c r="IYW17" s="56"/>
      <c r="IYX17" s="57"/>
      <c r="IYY17" s="57"/>
      <c r="IYZ17" s="57"/>
      <c r="IZA17" s="57"/>
      <c r="IZB17" s="57"/>
      <c r="IZC17" s="57"/>
      <c r="IZI17" s="56"/>
      <c r="IZJ17" s="57"/>
      <c r="IZK17" s="57"/>
      <c r="IZL17" s="57"/>
      <c r="IZM17" s="57"/>
      <c r="IZN17" s="57"/>
      <c r="IZO17" s="57"/>
      <c r="IZU17" s="56"/>
      <c r="IZV17" s="57"/>
      <c r="IZW17" s="57"/>
      <c r="IZX17" s="57"/>
      <c r="IZY17" s="57"/>
      <c r="IZZ17" s="57"/>
      <c r="JAA17" s="57"/>
      <c r="JAG17" s="56"/>
      <c r="JAH17" s="57"/>
      <c r="JAI17" s="57"/>
      <c r="JAJ17" s="57"/>
      <c r="JAK17" s="57"/>
      <c r="JAL17" s="57"/>
      <c r="JAM17" s="57"/>
      <c r="JAS17" s="56"/>
      <c r="JAT17" s="57"/>
      <c r="JAU17" s="57"/>
      <c r="JAV17" s="57"/>
      <c r="JAW17" s="57"/>
      <c r="JAX17" s="57"/>
      <c r="JAY17" s="57"/>
      <c r="JBE17" s="56"/>
      <c r="JBF17" s="57"/>
      <c r="JBG17" s="57"/>
      <c r="JBH17" s="57"/>
      <c r="JBI17" s="57"/>
      <c r="JBJ17" s="57"/>
      <c r="JBK17" s="57"/>
      <c r="JBQ17" s="56"/>
      <c r="JBR17" s="57"/>
      <c r="JBS17" s="57"/>
      <c r="JBT17" s="57"/>
      <c r="JBU17" s="57"/>
      <c r="JBV17" s="57"/>
      <c r="JBW17" s="57"/>
      <c r="JCC17" s="56"/>
      <c r="JCD17" s="57"/>
      <c r="JCE17" s="57"/>
      <c r="JCF17" s="57"/>
      <c r="JCG17" s="57"/>
      <c r="JCH17" s="57"/>
      <c r="JCI17" s="57"/>
      <c r="JCO17" s="56"/>
      <c r="JCP17" s="57"/>
      <c r="JCQ17" s="57"/>
      <c r="JCR17" s="57"/>
      <c r="JCS17" s="57"/>
      <c r="JCT17" s="57"/>
      <c r="JCU17" s="57"/>
      <c r="JDA17" s="56"/>
      <c r="JDB17" s="57"/>
      <c r="JDC17" s="57"/>
      <c r="JDD17" s="57"/>
      <c r="JDE17" s="57"/>
      <c r="JDF17" s="57"/>
      <c r="JDG17" s="57"/>
      <c r="JDM17" s="56"/>
      <c r="JDN17" s="57"/>
      <c r="JDO17" s="57"/>
      <c r="JDP17" s="57"/>
      <c r="JDQ17" s="57"/>
      <c r="JDR17" s="57"/>
      <c r="JDS17" s="57"/>
      <c r="JDY17" s="56"/>
      <c r="JDZ17" s="57"/>
      <c r="JEA17" s="57"/>
      <c r="JEB17" s="57"/>
      <c r="JEC17" s="57"/>
      <c r="JED17" s="57"/>
      <c r="JEE17" s="57"/>
      <c r="JEK17" s="56"/>
      <c r="JEL17" s="57"/>
      <c r="JEM17" s="57"/>
      <c r="JEN17" s="57"/>
      <c r="JEO17" s="57"/>
      <c r="JEP17" s="57"/>
      <c r="JEQ17" s="57"/>
      <c r="JEW17" s="56"/>
      <c r="JEX17" s="57"/>
      <c r="JEY17" s="57"/>
      <c r="JEZ17" s="57"/>
      <c r="JFA17" s="57"/>
      <c r="JFB17" s="57"/>
      <c r="JFC17" s="57"/>
      <c r="JFI17" s="56"/>
      <c r="JFJ17" s="57"/>
      <c r="JFK17" s="57"/>
      <c r="JFL17" s="57"/>
      <c r="JFM17" s="57"/>
      <c r="JFN17" s="57"/>
      <c r="JFO17" s="57"/>
      <c r="JFU17" s="56"/>
      <c r="JFV17" s="57"/>
      <c r="JFW17" s="57"/>
      <c r="JFX17" s="57"/>
      <c r="JFY17" s="57"/>
      <c r="JFZ17" s="57"/>
      <c r="JGA17" s="57"/>
      <c r="JGG17" s="56"/>
      <c r="JGH17" s="57"/>
      <c r="JGI17" s="57"/>
      <c r="JGJ17" s="57"/>
      <c r="JGK17" s="57"/>
      <c r="JGL17" s="57"/>
      <c r="JGM17" s="57"/>
      <c r="JGS17" s="56"/>
      <c r="JGT17" s="57"/>
      <c r="JGU17" s="57"/>
      <c r="JGV17" s="57"/>
      <c r="JGW17" s="57"/>
      <c r="JGX17" s="57"/>
      <c r="JGY17" s="57"/>
      <c r="JHE17" s="56"/>
      <c r="JHF17" s="57"/>
      <c r="JHG17" s="57"/>
      <c r="JHH17" s="57"/>
      <c r="JHI17" s="57"/>
      <c r="JHJ17" s="57"/>
      <c r="JHK17" s="57"/>
      <c r="JHQ17" s="56"/>
      <c r="JHR17" s="57"/>
      <c r="JHS17" s="57"/>
      <c r="JHT17" s="57"/>
      <c r="JHU17" s="57"/>
      <c r="JHV17" s="57"/>
      <c r="JHW17" s="57"/>
      <c r="JIC17" s="56"/>
      <c r="JID17" s="57"/>
      <c r="JIE17" s="57"/>
      <c r="JIF17" s="57"/>
      <c r="JIG17" s="57"/>
      <c r="JIH17" s="57"/>
      <c r="JII17" s="57"/>
      <c r="JIO17" s="56"/>
      <c r="JIP17" s="57"/>
      <c r="JIQ17" s="57"/>
      <c r="JIR17" s="57"/>
      <c r="JIS17" s="57"/>
      <c r="JIT17" s="57"/>
      <c r="JIU17" s="57"/>
      <c r="JJA17" s="56"/>
      <c r="JJB17" s="57"/>
      <c r="JJC17" s="57"/>
      <c r="JJD17" s="57"/>
      <c r="JJE17" s="57"/>
      <c r="JJF17" s="57"/>
      <c r="JJG17" s="57"/>
      <c r="JJM17" s="56"/>
      <c r="JJN17" s="57"/>
      <c r="JJO17" s="57"/>
      <c r="JJP17" s="57"/>
      <c r="JJQ17" s="57"/>
      <c r="JJR17" s="57"/>
      <c r="JJS17" s="57"/>
      <c r="JJY17" s="56"/>
      <c r="JJZ17" s="57"/>
      <c r="JKA17" s="57"/>
      <c r="JKB17" s="57"/>
      <c r="JKC17" s="57"/>
      <c r="JKD17" s="57"/>
      <c r="JKE17" s="57"/>
      <c r="JKK17" s="56"/>
      <c r="JKL17" s="57"/>
      <c r="JKM17" s="57"/>
      <c r="JKN17" s="57"/>
      <c r="JKO17" s="57"/>
      <c r="JKP17" s="57"/>
      <c r="JKQ17" s="57"/>
      <c r="JKW17" s="56"/>
      <c r="JKX17" s="57"/>
      <c r="JKY17" s="57"/>
      <c r="JKZ17" s="57"/>
      <c r="JLA17" s="57"/>
      <c r="JLB17" s="57"/>
      <c r="JLC17" s="57"/>
      <c r="JLI17" s="56"/>
      <c r="JLJ17" s="57"/>
      <c r="JLK17" s="57"/>
      <c r="JLL17" s="57"/>
      <c r="JLM17" s="57"/>
      <c r="JLN17" s="57"/>
      <c r="JLO17" s="57"/>
      <c r="JLU17" s="56"/>
      <c r="JLV17" s="57"/>
      <c r="JLW17" s="57"/>
      <c r="JLX17" s="57"/>
      <c r="JLY17" s="57"/>
      <c r="JLZ17" s="57"/>
      <c r="JMA17" s="57"/>
      <c r="JMG17" s="56"/>
      <c r="JMH17" s="57"/>
      <c r="JMI17" s="57"/>
      <c r="JMJ17" s="57"/>
      <c r="JMK17" s="57"/>
      <c r="JML17" s="57"/>
      <c r="JMM17" s="57"/>
      <c r="JMS17" s="56"/>
      <c r="JMT17" s="57"/>
      <c r="JMU17" s="57"/>
      <c r="JMV17" s="57"/>
      <c r="JMW17" s="57"/>
      <c r="JMX17" s="57"/>
      <c r="JMY17" s="57"/>
      <c r="JNE17" s="56"/>
      <c r="JNF17" s="57"/>
      <c r="JNG17" s="57"/>
      <c r="JNH17" s="57"/>
      <c r="JNI17" s="57"/>
      <c r="JNJ17" s="57"/>
      <c r="JNK17" s="57"/>
      <c r="JNQ17" s="56"/>
      <c r="JNR17" s="57"/>
      <c r="JNS17" s="57"/>
      <c r="JNT17" s="57"/>
      <c r="JNU17" s="57"/>
      <c r="JNV17" s="57"/>
      <c r="JNW17" s="57"/>
      <c r="JOC17" s="56"/>
      <c r="JOD17" s="57"/>
      <c r="JOE17" s="57"/>
      <c r="JOF17" s="57"/>
      <c r="JOG17" s="57"/>
      <c r="JOH17" s="57"/>
      <c r="JOI17" s="57"/>
      <c r="JOO17" s="56"/>
      <c r="JOP17" s="57"/>
      <c r="JOQ17" s="57"/>
      <c r="JOR17" s="57"/>
      <c r="JOS17" s="57"/>
      <c r="JOT17" s="57"/>
      <c r="JOU17" s="57"/>
      <c r="JPA17" s="56"/>
      <c r="JPB17" s="57"/>
      <c r="JPC17" s="57"/>
      <c r="JPD17" s="57"/>
      <c r="JPE17" s="57"/>
      <c r="JPF17" s="57"/>
      <c r="JPG17" s="57"/>
      <c r="JPM17" s="56"/>
      <c r="JPN17" s="57"/>
      <c r="JPO17" s="57"/>
      <c r="JPP17" s="57"/>
      <c r="JPQ17" s="57"/>
      <c r="JPR17" s="57"/>
      <c r="JPS17" s="57"/>
      <c r="JPY17" s="56"/>
      <c r="JPZ17" s="57"/>
      <c r="JQA17" s="57"/>
      <c r="JQB17" s="57"/>
      <c r="JQC17" s="57"/>
      <c r="JQD17" s="57"/>
      <c r="JQE17" s="57"/>
      <c r="JQK17" s="56"/>
      <c r="JQL17" s="57"/>
      <c r="JQM17" s="57"/>
      <c r="JQN17" s="57"/>
      <c r="JQO17" s="57"/>
      <c r="JQP17" s="57"/>
      <c r="JQQ17" s="57"/>
      <c r="JQW17" s="56"/>
      <c r="JQX17" s="57"/>
      <c r="JQY17" s="57"/>
      <c r="JQZ17" s="57"/>
      <c r="JRA17" s="57"/>
      <c r="JRB17" s="57"/>
      <c r="JRC17" s="57"/>
      <c r="JRI17" s="56"/>
      <c r="JRJ17" s="57"/>
      <c r="JRK17" s="57"/>
      <c r="JRL17" s="57"/>
      <c r="JRM17" s="57"/>
      <c r="JRN17" s="57"/>
      <c r="JRO17" s="57"/>
      <c r="JRU17" s="56"/>
      <c r="JRV17" s="57"/>
      <c r="JRW17" s="57"/>
      <c r="JRX17" s="57"/>
      <c r="JRY17" s="57"/>
      <c r="JRZ17" s="57"/>
      <c r="JSA17" s="57"/>
      <c r="JSG17" s="56"/>
      <c r="JSH17" s="57"/>
      <c r="JSI17" s="57"/>
      <c r="JSJ17" s="57"/>
      <c r="JSK17" s="57"/>
      <c r="JSL17" s="57"/>
      <c r="JSM17" s="57"/>
      <c r="JSS17" s="56"/>
      <c r="JST17" s="57"/>
      <c r="JSU17" s="57"/>
      <c r="JSV17" s="57"/>
      <c r="JSW17" s="57"/>
      <c r="JSX17" s="57"/>
      <c r="JSY17" s="57"/>
      <c r="JTE17" s="56"/>
      <c r="JTF17" s="57"/>
      <c r="JTG17" s="57"/>
      <c r="JTH17" s="57"/>
      <c r="JTI17" s="57"/>
      <c r="JTJ17" s="57"/>
      <c r="JTK17" s="57"/>
      <c r="JTQ17" s="56"/>
      <c r="JTR17" s="57"/>
      <c r="JTS17" s="57"/>
      <c r="JTT17" s="57"/>
      <c r="JTU17" s="57"/>
      <c r="JTV17" s="57"/>
      <c r="JTW17" s="57"/>
      <c r="JUC17" s="56"/>
      <c r="JUD17" s="57"/>
      <c r="JUE17" s="57"/>
      <c r="JUF17" s="57"/>
      <c r="JUG17" s="57"/>
      <c r="JUH17" s="57"/>
      <c r="JUI17" s="57"/>
      <c r="JUO17" s="56"/>
      <c r="JUP17" s="57"/>
      <c r="JUQ17" s="57"/>
      <c r="JUR17" s="57"/>
      <c r="JUS17" s="57"/>
      <c r="JUT17" s="57"/>
      <c r="JUU17" s="57"/>
      <c r="JVA17" s="56"/>
      <c r="JVB17" s="57"/>
      <c r="JVC17" s="57"/>
      <c r="JVD17" s="57"/>
      <c r="JVE17" s="57"/>
      <c r="JVF17" s="57"/>
      <c r="JVG17" s="57"/>
      <c r="JVM17" s="56"/>
      <c r="JVN17" s="57"/>
      <c r="JVO17" s="57"/>
      <c r="JVP17" s="57"/>
      <c r="JVQ17" s="57"/>
      <c r="JVR17" s="57"/>
      <c r="JVS17" s="57"/>
      <c r="JVY17" s="56"/>
      <c r="JVZ17" s="57"/>
      <c r="JWA17" s="57"/>
      <c r="JWB17" s="57"/>
      <c r="JWC17" s="57"/>
      <c r="JWD17" s="57"/>
      <c r="JWE17" s="57"/>
      <c r="JWK17" s="56"/>
      <c r="JWL17" s="57"/>
      <c r="JWM17" s="57"/>
      <c r="JWN17" s="57"/>
      <c r="JWO17" s="57"/>
      <c r="JWP17" s="57"/>
      <c r="JWQ17" s="57"/>
      <c r="JWW17" s="56"/>
      <c r="JWX17" s="57"/>
      <c r="JWY17" s="57"/>
      <c r="JWZ17" s="57"/>
      <c r="JXA17" s="57"/>
      <c r="JXB17" s="57"/>
      <c r="JXC17" s="57"/>
      <c r="JXI17" s="56"/>
      <c r="JXJ17" s="57"/>
      <c r="JXK17" s="57"/>
      <c r="JXL17" s="57"/>
      <c r="JXM17" s="57"/>
      <c r="JXN17" s="57"/>
      <c r="JXO17" s="57"/>
      <c r="JXU17" s="56"/>
      <c r="JXV17" s="57"/>
      <c r="JXW17" s="57"/>
      <c r="JXX17" s="57"/>
      <c r="JXY17" s="57"/>
      <c r="JXZ17" s="57"/>
      <c r="JYA17" s="57"/>
      <c r="JYG17" s="56"/>
      <c r="JYH17" s="57"/>
      <c r="JYI17" s="57"/>
      <c r="JYJ17" s="57"/>
      <c r="JYK17" s="57"/>
      <c r="JYL17" s="57"/>
      <c r="JYM17" s="57"/>
      <c r="JYS17" s="56"/>
      <c r="JYT17" s="57"/>
      <c r="JYU17" s="57"/>
      <c r="JYV17" s="57"/>
      <c r="JYW17" s="57"/>
      <c r="JYX17" s="57"/>
      <c r="JYY17" s="57"/>
      <c r="JZE17" s="56"/>
      <c r="JZF17" s="57"/>
      <c r="JZG17" s="57"/>
      <c r="JZH17" s="57"/>
      <c r="JZI17" s="57"/>
      <c r="JZJ17" s="57"/>
      <c r="JZK17" s="57"/>
      <c r="JZQ17" s="56"/>
      <c r="JZR17" s="57"/>
      <c r="JZS17" s="57"/>
      <c r="JZT17" s="57"/>
      <c r="JZU17" s="57"/>
      <c r="JZV17" s="57"/>
      <c r="JZW17" s="57"/>
      <c r="KAC17" s="56"/>
      <c r="KAD17" s="57"/>
      <c r="KAE17" s="57"/>
      <c r="KAF17" s="57"/>
      <c r="KAG17" s="57"/>
      <c r="KAH17" s="57"/>
      <c r="KAI17" s="57"/>
      <c r="KAO17" s="56"/>
      <c r="KAP17" s="57"/>
      <c r="KAQ17" s="57"/>
      <c r="KAR17" s="57"/>
      <c r="KAS17" s="57"/>
      <c r="KAT17" s="57"/>
      <c r="KAU17" s="57"/>
      <c r="KBA17" s="56"/>
      <c r="KBB17" s="57"/>
      <c r="KBC17" s="57"/>
      <c r="KBD17" s="57"/>
      <c r="KBE17" s="57"/>
      <c r="KBF17" s="57"/>
      <c r="KBG17" s="57"/>
      <c r="KBM17" s="56"/>
      <c r="KBN17" s="57"/>
      <c r="KBO17" s="57"/>
      <c r="KBP17" s="57"/>
      <c r="KBQ17" s="57"/>
      <c r="KBR17" s="57"/>
      <c r="KBS17" s="57"/>
      <c r="KBY17" s="56"/>
      <c r="KBZ17" s="57"/>
      <c r="KCA17" s="57"/>
      <c r="KCB17" s="57"/>
      <c r="KCC17" s="57"/>
      <c r="KCD17" s="57"/>
      <c r="KCE17" s="57"/>
      <c r="KCK17" s="56"/>
      <c r="KCL17" s="57"/>
      <c r="KCM17" s="57"/>
      <c r="KCN17" s="57"/>
      <c r="KCO17" s="57"/>
      <c r="KCP17" s="57"/>
      <c r="KCQ17" s="57"/>
      <c r="KCW17" s="56"/>
      <c r="KCX17" s="57"/>
      <c r="KCY17" s="57"/>
      <c r="KCZ17" s="57"/>
      <c r="KDA17" s="57"/>
      <c r="KDB17" s="57"/>
      <c r="KDC17" s="57"/>
      <c r="KDI17" s="56"/>
      <c r="KDJ17" s="57"/>
      <c r="KDK17" s="57"/>
      <c r="KDL17" s="57"/>
      <c r="KDM17" s="57"/>
      <c r="KDN17" s="57"/>
      <c r="KDO17" s="57"/>
      <c r="KDU17" s="56"/>
      <c r="KDV17" s="57"/>
      <c r="KDW17" s="57"/>
      <c r="KDX17" s="57"/>
      <c r="KDY17" s="57"/>
      <c r="KDZ17" s="57"/>
      <c r="KEA17" s="57"/>
      <c r="KEG17" s="56"/>
      <c r="KEH17" s="57"/>
      <c r="KEI17" s="57"/>
      <c r="KEJ17" s="57"/>
      <c r="KEK17" s="57"/>
      <c r="KEL17" s="57"/>
      <c r="KEM17" s="57"/>
      <c r="KES17" s="56"/>
      <c r="KET17" s="57"/>
      <c r="KEU17" s="57"/>
      <c r="KEV17" s="57"/>
      <c r="KEW17" s="57"/>
      <c r="KEX17" s="57"/>
      <c r="KEY17" s="57"/>
      <c r="KFE17" s="56"/>
      <c r="KFF17" s="57"/>
      <c r="KFG17" s="57"/>
      <c r="KFH17" s="57"/>
      <c r="KFI17" s="57"/>
      <c r="KFJ17" s="57"/>
      <c r="KFK17" s="57"/>
      <c r="KFQ17" s="56"/>
      <c r="KFR17" s="57"/>
      <c r="KFS17" s="57"/>
      <c r="KFT17" s="57"/>
      <c r="KFU17" s="57"/>
      <c r="KFV17" s="57"/>
      <c r="KFW17" s="57"/>
      <c r="KGC17" s="56"/>
      <c r="KGD17" s="57"/>
      <c r="KGE17" s="57"/>
      <c r="KGF17" s="57"/>
      <c r="KGG17" s="57"/>
      <c r="KGH17" s="57"/>
      <c r="KGI17" s="57"/>
      <c r="KGO17" s="56"/>
      <c r="KGP17" s="57"/>
      <c r="KGQ17" s="57"/>
      <c r="KGR17" s="57"/>
      <c r="KGS17" s="57"/>
      <c r="KGT17" s="57"/>
      <c r="KGU17" s="57"/>
      <c r="KHA17" s="56"/>
      <c r="KHB17" s="57"/>
      <c r="KHC17" s="57"/>
      <c r="KHD17" s="57"/>
      <c r="KHE17" s="57"/>
      <c r="KHF17" s="57"/>
      <c r="KHG17" s="57"/>
      <c r="KHM17" s="56"/>
      <c r="KHN17" s="57"/>
      <c r="KHO17" s="57"/>
      <c r="KHP17" s="57"/>
      <c r="KHQ17" s="57"/>
      <c r="KHR17" s="57"/>
      <c r="KHS17" s="57"/>
      <c r="KHY17" s="56"/>
      <c r="KHZ17" s="57"/>
      <c r="KIA17" s="57"/>
      <c r="KIB17" s="57"/>
      <c r="KIC17" s="57"/>
      <c r="KID17" s="57"/>
      <c r="KIE17" s="57"/>
      <c r="KIK17" s="56"/>
      <c r="KIL17" s="57"/>
      <c r="KIM17" s="57"/>
      <c r="KIN17" s="57"/>
      <c r="KIO17" s="57"/>
      <c r="KIP17" s="57"/>
      <c r="KIQ17" s="57"/>
      <c r="KIW17" s="56"/>
      <c r="KIX17" s="57"/>
      <c r="KIY17" s="57"/>
      <c r="KIZ17" s="57"/>
      <c r="KJA17" s="57"/>
      <c r="KJB17" s="57"/>
      <c r="KJC17" s="57"/>
      <c r="KJI17" s="56"/>
      <c r="KJJ17" s="57"/>
      <c r="KJK17" s="57"/>
      <c r="KJL17" s="57"/>
      <c r="KJM17" s="57"/>
      <c r="KJN17" s="57"/>
      <c r="KJO17" s="57"/>
      <c r="KJU17" s="56"/>
      <c r="KJV17" s="57"/>
      <c r="KJW17" s="57"/>
      <c r="KJX17" s="57"/>
      <c r="KJY17" s="57"/>
      <c r="KJZ17" s="57"/>
      <c r="KKA17" s="57"/>
      <c r="KKG17" s="56"/>
      <c r="KKH17" s="57"/>
      <c r="KKI17" s="57"/>
      <c r="KKJ17" s="57"/>
      <c r="KKK17" s="57"/>
      <c r="KKL17" s="57"/>
      <c r="KKM17" s="57"/>
      <c r="KKS17" s="56"/>
      <c r="KKT17" s="57"/>
      <c r="KKU17" s="57"/>
      <c r="KKV17" s="57"/>
      <c r="KKW17" s="57"/>
      <c r="KKX17" s="57"/>
      <c r="KKY17" s="57"/>
      <c r="KLE17" s="56"/>
      <c r="KLF17" s="57"/>
      <c r="KLG17" s="57"/>
      <c r="KLH17" s="57"/>
      <c r="KLI17" s="57"/>
      <c r="KLJ17" s="57"/>
      <c r="KLK17" s="57"/>
      <c r="KLQ17" s="56"/>
      <c r="KLR17" s="57"/>
      <c r="KLS17" s="57"/>
      <c r="KLT17" s="57"/>
      <c r="KLU17" s="57"/>
      <c r="KLV17" s="57"/>
      <c r="KLW17" s="57"/>
      <c r="KMC17" s="56"/>
      <c r="KMD17" s="57"/>
      <c r="KME17" s="57"/>
      <c r="KMF17" s="57"/>
      <c r="KMG17" s="57"/>
      <c r="KMH17" s="57"/>
      <c r="KMI17" s="57"/>
      <c r="KMO17" s="56"/>
      <c r="KMP17" s="57"/>
      <c r="KMQ17" s="57"/>
      <c r="KMR17" s="57"/>
      <c r="KMS17" s="57"/>
      <c r="KMT17" s="57"/>
      <c r="KMU17" s="57"/>
      <c r="KNA17" s="56"/>
      <c r="KNB17" s="57"/>
      <c r="KNC17" s="57"/>
      <c r="KND17" s="57"/>
      <c r="KNE17" s="57"/>
      <c r="KNF17" s="57"/>
      <c r="KNG17" s="57"/>
      <c r="KNM17" s="56"/>
      <c r="KNN17" s="57"/>
      <c r="KNO17" s="57"/>
      <c r="KNP17" s="57"/>
      <c r="KNQ17" s="57"/>
      <c r="KNR17" s="57"/>
      <c r="KNS17" s="57"/>
      <c r="KNY17" s="56"/>
      <c r="KNZ17" s="57"/>
      <c r="KOA17" s="57"/>
      <c r="KOB17" s="57"/>
      <c r="KOC17" s="57"/>
      <c r="KOD17" s="57"/>
      <c r="KOE17" s="57"/>
      <c r="KOK17" s="56"/>
      <c r="KOL17" s="57"/>
      <c r="KOM17" s="57"/>
      <c r="KON17" s="57"/>
      <c r="KOO17" s="57"/>
      <c r="KOP17" s="57"/>
      <c r="KOQ17" s="57"/>
      <c r="KOW17" s="56"/>
      <c r="KOX17" s="57"/>
      <c r="KOY17" s="57"/>
      <c r="KOZ17" s="57"/>
      <c r="KPA17" s="57"/>
      <c r="KPB17" s="57"/>
      <c r="KPC17" s="57"/>
      <c r="KPI17" s="56"/>
      <c r="KPJ17" s="57"/>
      <c r="KPK17" s="57"/>
      <c r="KPL17" s="57"/>
      <c r="KPM17" s="57"/>
      <c r="KPN17" s="57"/>
      <c r="KPO17" s="57"/>
      <c r="KPU17" s="56"/>
      <c r="KPV17" s="57"/>
      <c r="KPW17" s="57"/>
      <c r="KPX17" s="57"/>
      <c r="KPY17" s="57"/>
      <c r="KPZ17" s="57"/>
      <c r="KQA17" s="57"/>
      <c r="KQG17" s="56"/>
      <c r="KQH17" s="57"/>
      <c r="KQI17" s="57"/>
      <c r="KQJ17" s="57"/>
      <c r="KQK17" s="57"/>
      <c r="KQL17" s="57"/>
      <c r="KQM17" s="57"/>
      <c r="KQS17" s="56"/>
      <c r="KQT17" s="57"/>
      <c r="KQU17" s="57"/>
      <c r="KQV17" s="57"/>
      <c r="KQW17" s="57"/>
      <c r="KQX17" s="57"/>
      <c r="KQY17" s="57"/>
      <c r="KRE17" s="56"/>
      <c r="KRF17" s="57"/>
      <c r="KRG17" s="57"/>
      <c r="KRH17" s="57"/>
      <c r="KRI17" s="57"/>
      <c r="KRJ17" s="57"/>
      <c r="KRK17" s="57"/>
      <c r="KRQ17" s="56"/>
      <c r="KRR17" s="57"/>
      <c r="KRS17" s="57"/>
      <c r="KRT17" s="57"/>
      <c r="KRU17" s="57"/>
      <c r="KRV17" s="57"/>
      <c r="KRW17" s="57"/>
      <c r="KSC17" s="56"/>
      <c r="KSD17" s="57"/>
      <c r="KSE17" s="57"/>
      <c r="KSF17" s="57"/>
      <c r="KSG17" s="57"/>
      <c r="KSH17" s="57"/>
      <c r="KSI17" s="57"/>
      <c r="KSO17" s="56"/>
      <c r="KSP17" s="57"/>
      <c r="KSQ17" s="57"/>
      <c r="KSR17" s="57"/>
      <c r="KSS17" s="57"/>
      <c r="KST17" s="57"/>
      <c r="KSU17" s="57"/>
      <c r="KTA17" s="56"/>
      <c r="KTB17" s="57"/>
      <c r="KTC17" s="57"/>
      <c r="KTD17" s="57"/>
      <c r="KTE17" s="57"/>
      <c r="KTF17" s="57"/>
      <c r="KTG17" s="57"/>
      <c r="KTM17" s="56"/>
      <c r="KTN17" s="57"/>
      <c r="KTO17" s="57"/>
      <c r="KTP17" s="57"/>
      <c r="KTQ17" s="57"/>
      <c r="KTR17" s="57"/>
      <c r="KTS17" s="57"/>
      <c r="KTY17" s="56"/>
      <c r="KTZ17" s="57"/>
      <c r="KUA17" s="57"/>
      <c r="KUB17" s="57"/>
      <c r="KUC17" s="57"/>
      <c r="KUD17" s="57"/>
      <c r="KUE17" s="57"/>
      <c r="KUK17" s="56"/>
      <c r="KUL17" s="57"/>
      <c r="KUM17" s="57"/>
      <c r="KUN17" s="57"/>
      <c r="KUO17" s="57"/>
      <c r="KUP17" s="57"/>
      <c r="KUQ17" s="57"/>
      <c r="KUW17" s="56"/>
      <c r="KUX17" s="57"/>
      <c r="KUY17" s="57"/>
      <c r="KUZ17" s="57"/>
      <c r="KVA17" s="57"/>
      <c r="KVB17" s="57"/>
      <c r="KVC17" s="57"/>
      <c r="KVI17" s="56"/>
      <c r="KVJ17" s="57"/>
      <c r="KVK17" s="57"/>
      <c r="KVL17" s="57"/>
      <c r="KVM17" s="57"/>
      <c r="KVN17" s="57"/>
      <c r="KVO17" s="57"/>
      <c r="KVU17" s="56"/>
      <c r="KVV17" s="57"/>
      <c r="KVW17" s="57"/>
      <c r="KVX17" s="57"/>
      <c r="KVY17" s="57"/>
      <c r="KVZ17" s="57"/>
      <c r="KWA17" s="57"/>
      <c r="KWG17" s="56"/>
      <c r="KWH17" s="57"/>
      <c r="KWI17" s="57"/>
      <c r="KWJ17" s="57"/>
      <c r="KWK17" s="57"/>
      <c r="KWL17" s="57"/>
      <c r="KWM17" s="57"/>
      <c r="KWS17" s="56"/>
      <c r="KWT17" s="57"/>
      <c r="KWU17" s="57"/>
      <c r="KWV17" s="57"/>
      <c r="KWW17" s="57"/>
      <c r="KWX17" s="57"/>
      <c r="KWY17" s="57"/>
      <c r="KXE17" s="56"/>
      <c r="KXF17" s="57"/>
      <c r="KXG17" s="57"/>
      <c r="KXH17" s="57"/>
      <c r="KXI17" s="57"/>
      <c r="KXJ17" s="57"/>
      <c r="KXK17" s="57"/>
      <c r="KXQ17" s="56"/>
      <c r="KXR17" s="57"/>
      <c r="KXS17" s="57"/>
      <c r="KXT17" s="57"/>
      <c r="KXU17" s="57"/>
      <c r="KXV17" s="57"/>
      <c r="KXW17" s="57"/>
      <c r="KYC17" s="56"/>
      <c r="KYD17" s="57"/>
      <c r="KYE17" s="57"/>
      <c r="KYF17" s="57"/>
      <c r="KYG17" s="57"/>
      <c r="KYH17" s="57"/>
      <c r="KYI17" s="57"/>
      <c r="KYO17" s="56"/>
      <c r="KYP17" s="57"/>
      <c r="KYQ17" s="57"/>
      <c r="KYR17" s="57"/>
      <c r="KYS17" s="57"/>
      <c r="KYT17" s="57"/>
      <c r="KYU17" s="57"/>
      <c r="KZA17" s="56"/>
      <c r="KZB17" s="57"/>
      <c r="KZC17" s="57"/>
      <c r="KZD17" s="57"/>
      <c r="KZE17" s="57"/>
      <c r="KZF17" s="57"/>
      <c r="KZG17" s="57"/>
      <c r="KZM17" s="56"/>
      <c r="KZN17" s="57"/>
      <c r="KZO17" s="57"/>
      <c r="KZP17" s="57"/>
      <c r="KZQ17" s="57"/>
      <c r="KZR17" s="57"/>
      <c r="KZS17" s="57"/>
      <c r="KZY17" s="56"/>
      <c r="KZZ17" s="57"/>
      <c r="LAA17" s="57"/>
      <c r="LAB17" s="57"/>
      <c r="LAC17" s="57"/>
      <c r="LAD17" s="57"/>
      <c r="LAE17" s="57"/>
      <c r="LAK17" s="56"/>
      <c r="LAL17" s="57"/>
      <c r="LAM17" s="57"/>
      <c r="LAN17" s="57"/>
      <c r="LAO17" s="57"/>
      <c r="LAP17" s="57"/>
      <c r="LAQ17" s="57"/>
      <c r="LAW17" s="56"/>
      <c r="LAX17" s="57"/>
      <c r="LAY17" s="57"/>
      <c r="LAZ17" s="57"/>
      <c r="LBA17" s="57"/>
      <c r="LBB17" s="57"/>
      <c r="LBC17" s="57"/>
      <c r="LBI17" s="56"/>
      <c r="LBJ17" s="57"/>
      <c r="LBK17" s="57"/>
      <c r="LBL17" s="57"/>
      <c r="LBM17" s="57"/>
      <c r="LBN17" s="57"/>
      <c r="LBO17" s="57"/>
      <c r="LBU17" s="56"/>
      <c r="LBV17" s="57"/>
      <c r="LBW17" s="57"/>
      <c r="LBX17" s="57"/>
      <c r="LBY17" s="57"/>
      <c r="LBZ17" s="57"/>
      <c r="LCA17" s="57"/>
      <c r="LCG17" s="56"/>
      <c r="LCH17" s="57"/>
      <c r="LCI17" s="57"/>
      <c r="LCJ17" s="57"/>
      <c r="LCK17" s="57"/>
      <c r="LCL17" s="57"/>
      <c r="LCM17" s="57"/>
      <c r="LCS17" s="56"/>
      <c r="LCT17" s="57"/>
      <c r="LCU17" s="57"/>
      <c r="LCV17" s="57"/>
      <c r="LCW17" s="57"/>
      <c r="LCX17" s="57"/>
      <c r="LCY17" s="57"/>
      <c r="LDE17" s="56"/>
      <c r="LDF17" s="57"/>
      <c r="LDG17" s="57"/>
      <c r="LDH17" s="57"/>
      <c r="LDI17" s="57"/>
      <c r="LDJ17" s="57"/>
      <c r="LDK17" s="57"/>
      <c r="LDQ17" s="56"/>
      <c r="LDR17" s="57"/>
      <c r="LDS17" s="57"/>
      <c r="LDT17" s="57"/>
      <c r="LDU17" s="57"/>
      <c r="LDV17" s="57"/>
      <c r="LDW17" s="57"/>
      <c r="LEC17" s="56"/>
      <c r="LED17" s="57"/>
      <c r="LEE17" s="57"/>
      <c r="LEF17" s="57"/>
      <c r="LEG17" s="57"/>
      <c r="LEH17" s="57"/>
      <c r="LEI17" s="57"/>
      <c r="LEO17" s="56"/>
      <c r="LEP17" s="57"/>
      <c r="LEQ17" s="57"/>
      <c r="LER17" s="57"/>
      <c r="LES17" s="57"/>
      <c r="LET17" s="57"/>
      <c r="LEU17" s="57"/>
      <c r="LFA17" s="56"/>
      <c r="LFB17" s="57"/>
      <c r="LFC17" s="57"/>
      <c r="LFD17" s="57"/>
      <c r="LFE17" s="57"/>
      <c r="LFF17" s="57"/>
      <c r="LFG17" s="57"/>
      <c r="LFM17" s="56"/>
      <c r="LFN17" s="57"/>
      <c r="LFO17" s="57"/>
      <c r="LFP17" s="57"/>
      <c r="LFQ17" s="57"/>
      <c r="LFR17" s="57"/>
      <c r="LFS17" s="57"/>
      <c r="LFY17" s="56"/>
      <c r="LFZ17" s="57"/>
      <c r="LGA17" s="57"/>
      <c r="LGB17" s="57"/>
      <c r="LGC17" s="57"/>
      <c r="LGD17" s="57"/>
      <c r="LGE17" s="57"/>
      <c r="LGK17" s="56"/>
      <c r="LGL17" s="57"/>
      <c r="LGM17" s="57"/>
      <c r="LGN17" s="57"/>
      <c r="LGO17" s="57"/>
      <c r="LGP17" s="57"/>
      <c r="LGQ17" s="57"/>
      <c r="LGW17" s="56"/>
      <c r="LGX17" s="57"/>
      <c r="LGY17" s="57"/>
      <c r="LGZ17" s="57"/>
      <c r="LHA17" s="57"/>
      <c r="LHB17" s="57"/>
      <c r="LHC17" s="57"/>
      <c r="LHI17" s="56"/>
      <c r="LHJ17" s="57"/>
      <c r="LHK17" s="57"/>
      <c r="LHL17" s="57"/>
      <c r="LHM17" s="57"/>
      <c r="LHN17" s="57"/>
      <c r="LHO17" s="57"/>
      <c r="LHU17" s="56"/>
      <c r="LHV17" s="57"/>
      <c r="LHW17" s="57"/>
      <c r="LHX17" s="57"/>
      <c r="LHY17" s="57"/>
      <c r="LHZ17" s="57"/>
      <c r="LIA17" s="57"/>
      <c r="LIG17" s="56"/>
      <c r="LIH17" s="57"/>
      <c r="LII17" s="57"/>
      <c r="LIJ17" s="57"/>
      <c r="LIK17" s="57"/>
      <c r="LIL17" s="57"/>
      <c r="LIM17" s="57"/>
      <c r="LIS17" s="56"/>
      <c r="LIT17" s="57"/>
      <c r="LIU17" s="57"/>
      <c r="LIV17" s="57"/>
      <c r="LIW17" s="57"/>
      <c r="LIX17" s="57"/>
      <c r="LIY17" s="57"/>
      <c r="LJE17" s="56"/>
      <c r="LJF17" s="57"/>
      <c r="LJG17" s="57"/>
      <c r="LJH17" s="57"/>
      <c r="LJI17" s="57"/>
      <c r="LJJ17" s="57"/>
      <c r="LJK17" s="57"/>
      <c r="LJQ17" s="56"/>
      <c r="LJR17" s="57"/>
      <c r="LJS17" s="57"/>
      <c r="LJT17" s="57"/>
      <c r="LJU17" s="57"/>
      <c r="LJV17" s="57"/>
      <c r="LJW17" s="57"/>
      <c r="LKC17" s="56"/>
      <c r="LKD17" s="57"/>
      <c r="LKE17" s="57"/>
      <c r="LKF17" s="57"/>
      <c r="LKG17" s="57"/>
      <c r="LKH17" s="57"/>
      <c r="LKI17" s="57"/>
      <c r="LKO17" s="56"/>
      <c r="LKP17" s="57"/>
      <c r="LKQ17" s="57"/>
      <c r="LKR17" s="57"/>
      <c r="LKS17" s="57"/>
      <c r="LKT17" s="57"/>
      <c r="LKU17" s="57"/>
      <c r="LLA17" s="56"/>
      <c r="LLB17" s="57"/>
      <c r="LLC17" s="57"/>
      <c r="LLD17" s="57"/>
      <c r="LLE17" s="57"/>
      <c r="LLF17" s="57"/>
      <c r="LLG17" s="57"/>
      <c r="LLM17" s="56"/>
      <c r="LLN17" s="57"/>
      <c r="LLO17" s="57"/>
      <c r="LLP17" s="57"/>
      <c r="LLQ17" s="57"/>
      <c r="LLR17" s="57"/>
      <c r="LLS17" s="57"/>
      <c r="LLY17" s="56"/>
      <c r="LLZ17" s="57"/>
      <c r="LMA17" s="57"/>
      <c r="LMB17" s="57"/>
      <c r="LMC17" s="57"/>
      <c r="LMD17" s="57"/>
      <c r="LME17" s="57"/>
      <c r="LMK17" s="56"/>
      <c r="LML17" s="57"/>
      <c r="LMM17" s="57"/>
      <c r="LMN17" s="57"/>
      <c r="LMO17" s="57"/>
      <c r="LMP17" s="57"/>
      <c r="LMQ17" s="57"/>
      <c r="LMW17" s="56"/>
      <c r="LMX17" s="57"/>
      <c r="LMY17" s="57"/>
      <c r="LMZ17" s="57"/>
      <c r="LNA17" s="57"/>
      <c r="LNB17" s="57"/>
      <c r="LNC17" s="57"/>
      <c r="LNI17" s="56"/>
      <c r="LNJ17" s="57"/>
      <c r="LNK17" s="57"/>
      <c r="LNL17" s="57"/>
      <c r="LNM17" s="57"/>
      <c r="LNN17" s="57"/>
      <c r="LNO17" s="57"/>
      <c r="LNU17" s="56"/>
      <c r="LNV17" s="57"/>
      <c r="LNW17" s="57"/>
      <c r="LNX17" s="57"/>
      <c r="LNY17" s="57"/>
      <c r="LNZ17" s="57"/>
      <c r="LOA17" s="57"/>
      <c r="LOG17" s="56"/>
      <c r="LOH17" s="57"/>
      <c r="LOI17" s="57"/>
      <c r="LOJ17" s="57"/>
      <c r="LOK17" s="57"/>
      <c r="LOL17" s="57"/>
      <c r="LOM17" s="57"/>
      <c r="LOS17" s="56"/>
      <c r="LOT17" s="57"/>
      <c r="LOU17" s="57"/>
      <c r="LOV17" s="57"/>
      <c r="LOW17" s="57"/>
      <c r="LOX17" s="57"/>
      <c r="LOY17" s="57"/>
      <c r="LPE17" s="56"/>
      <c r="LPF17" s="57"/>
      <c r="LPG17" s="57"/>
      <c r="LPH17" s="57"/>
      <c r="LPI17" s="57"/>
      <c r="LPJ17" s="57"/>
      <c r="LPK17" s="57"/>
      <c r="LPQ17" s="56"/>
      <c r="LPR17" s="57"/>
      <c r="LPS17" s="57"/>
      <c r="LPT17" s="57"/>
      <c r="LPU17" s="57"/>
      <c r="LPV17" s="57"/>
      <c r="LPW17" s="57"/>
      <c r="LQC17" s="56"/>
      <c r="LQD17" s="57"/>
      <c r="LQE17" s="57"/>
      <c r="LQF17" s="57"/>
      <c r="LQG17" s="57"/>
      <c r="LQH17" s="57"/>
      <c r="LQI17" s="57"/>
      <c r="LQO17" s="56"/>
      <c r="LQP17" s="57"/>
      <c r="LQQ17" s="57"/>
      <c r="LQR17" s="57"/>
      <c r="LQS17" s="57"/>
      <c r="LQT17" s="57"/>
      <c r="LQU17" s="57"/>
      <c r="LRA17" s="56"/>
      <c r="LRB17" s="57"/>
      <c r="LRC17" s="57"/>
      <c r="LRD17" s="57"/>
      <c r="LRE17" s="57"/>
      <c r="LRF17" s="57"/>
      <c r="LRG17" s="57"/>
      <c r="LRM17" s="56"/>
      <c r="LRN17" s="57"/>
      <c r="LRO17" s="57"/>
      <c r="LRP17" s="57"/>
      <c r="LRQ17" s="57"/>
      <c r="LRR17" s="57"/>
      <c r="LRS17" s="57"/>
      <c r="LRY17" s="56"/>
      <c r="LRZ17" s="57"/>
      <c r="LSA17" s="57"/>
      <c r="LSB17" s="57"/>
      <c r="LSC17" s="57"/>
      <c r="LSD17" s="57"/>
      <c r="LSE17" s="57"/>
      <c r="LSK17" s="56"/>
      <c r="LSL17" s="57"/>
      <c r="LSM17" s="57"/>
      <c r="LSN17" s="57"/>
      <c r="LSO17" s="57"/>
      <c r="LSP17" s="57"/>
      <c r="LSQ17" s="57"/>
      <c r="LSW17" s="56"/>
      <c r="LSX17" s="57"/>
      <c r="LSY17" s="57"/>
      <c r="LSZ17" s="57"/>
      <c r="LTA17" s="57"/>
      <c r="LTB17" s="57"/>
      <c r="LTC17" s="57"/>
      <c r="LTI17" s="56"/>
      <c r="LTJ17" s="57"/>
      <c r="LTK17" s="57"/>
      <c r="LTL17" s="57"/>
      <c r="LTM17" s="57"/>
      <c r="LTN17" s="57"/>
      <c r="LTO17" s="57"/>
      <c r="LTU17" s="56"/>
      <c r="LTV17" s="57"/>
      <c r="LTW17" s="57"/>
      <c r="LTX17" s="57"/>
      <c r="LTY17" s="57"/>
      <c r="LTZ17" s="57"/>
      <c r="LUA17" s="57"/>
      <c r="LUG17" s="56"/>
      <c r="LUH17" s="57"/>
      <c r="LUI17" s="57"/>
      <c r="LUJ17" s="57"/>
      <c r="LUK17" s="57"/>
      <c r="LUL17" s="57"/>
      <c r="LUM17" s="57"/>
      <c r="LUS17" s="56"/>
      <c r="LUT17" s="57"/>
      <c r="LUU17" s="57"/>
      <c r="LUV17" s="57"/>
      <c r="LUW17" s="57"/>
      <c r="LUX17" s="57"/>
      <c r="LUY17" s="57"/>
      <c r="LVE17" s="56"/>
      <c r="LVF17" s="57"/>
      <c r="LVG17" s="57"/>
      <c r="LVH17" s="57"/>
      <c r="LVI17" s="57"/>
      <c r="LVJ17" s="57"/>
      <c r="LVK17" s="57"/>
      <c r="LVQ17" s="56"/>
      <c r="LVR17" s="57"/>
      <c r="LVS17" s="57"/>
      <c r="LVT17" s="57"/>
      <c r="LVU17" s="57"/>
      <c r="LVV17" s="57"/>
      <c r="LVW17" s="57"/>
      <c r="LWC17" s="56"/>
      <c r="LWD17" s="57"/>
      <c r="LWE17" s="57"/>
      <c r="LWF17" s="57"/>
      <c r="LWG17" s="57"/>
      <c r="LWH17" s="57"/>
      <c r="LWI17" s="57"/>
      <c r="LWO17" s="56"/>
      <c r="LWP17" s="57"/>
      <c r="LWQ17" s="57"/>
      <c r="LWR17" s="57"/>
      <c r="LWS17" s="57"/>
      <c r="LWT17" s="57"/>
      <c r="LWU17" s="57"/>
      <c r="LXA17" s="56"/>
      <c r="LXB17" s="57"/>
      <c r="LXC17" s="57"/>
      <c r="LXD17" s="57"/>
      <c r="LXE17" s="57"/>
      <c r="LXF17" s="57"/>
      <c r="LXG17" s="57"/>
      <c r="LXM17" s="56"/>
      <c r="LXN17" s="57"/>
      <c r="LXO17" s="57"/>
      <c r="LXP17" s="57"/>
      <c r="LXQ17" s="57"/>
      <c r="LXR17" s="57"/>
      <c r="LXS17" s="57"/>
      <c r="LXY17" s="56"/>
      <c r="LXZ17" s="57"/>
      <c r="LYA17" s="57"/>
      <c r="LYB17" s="57"/>
      <c r="LYC17" s="57"/>
      <c r="LYD17" s="57"/>
      <c r="LYE17" s="57"/>
      <c r="LYK17" s="56"/>
      <c r="LYL17" s="57"/>
      <c r="LYM17" s="57"/>
      <c r="LYN17" s="57"/>
      <c r="LYO17" s="57"/>
      <c r="LYP17" s="57"/>
      <c r="LYQ17" s="57"/>
      <c r="LYW17" s="56"/>
      <c r="LYX17" s="57"/>
      <c r="LYY17" s="57"/>
      <c r="LYZ17" s="57"/>
      <c r="LZA17" s="57"/>
      <c r="LZB17" s="57"/>
      <c r="LZC17" s="57"/>
      <c r="LZI17" s="56"/>
      <c r="LZJ17" s="57"/>
      <c r="LZK17" s="57"/>
      <c r="LZL17" s="57"/>
      <c r="LZM17" s="57"/>
      <c r="LZN17" s="57"/>
      <c r="LZO17" s="57"/>
      <c r="LZU17" s="56"/>
      <c r="LZV17" s="57"/>
      <c r="LZW17" s="57"/>
      <c r="LZX17" s="57"/>
      <c r="LZY17" s="57"/>
      <c r="LZZ17" s="57"/>
      <c r="MAA17" s="57"/>
      <c r="MAG17" s="56"/>
      <c r="MAH17" s="57"/>
      <c r="MAI17" s="57"/>
      <c r="MAJ17" s="57"/>
      <c r="MAK17" s="57"/>
      <c r="MAL17" s="57"/>
      <c r="MAM17" s="57"/>
      <c r="MAS17" s="56"/>
      <c r="MAT17" s="57"/>
      <c r="MAU17" s="57"/>
      <c r="MAV17" s="57"/>
      <c r="MAW17" s="57"/>
      <c r="MAX17" s="57"/>
      <c r="MAY17" s="57"/>
      <c r="MBE17" s="56"/>
      <c r="MBF17" s="57"/>
      <c r="MBG17" s="57"/>
      <c r="MBH17" s="57"/>
      <c r="MBI17" s="57"/>
      <c r="MBJ17" s="57"/>
      <c r="MBK17" s="57"/>
      <c r="MBQ17" s="56"/>
      <c r="MBR17" s="57"/>
      <c r="MBS17" s="57"/>
      <c r="MBT17" s="57"/>
      <c r="MBU17" s="57"/>
      <c r="MBV17" s="57"/>
      <c r="MBW17" s="57"/>
      <c r="MCC17" s="56"/>
      <c r="MCD17" s="57"/>
      <c r="MCE17" s="57"/>
      <c r="MCF17" s="57"/>
      <c r="MCG17" s="57"/>
      <c r="MCH17" s="57"/>
      <c r="MCI17" s="57"/>
      <c r="MCO17" s="56"/>
      <c r="MCP17" s="57"/>
      <c r="MCQ17" s="57"/>
      <c r="MCR17" s="57"/>
      <c r="MCS17" s="57"/>
      <c r="MCT17" s="57"/>
      <c r="MCU17" s="57"/>
      <c r="MDA17" s="56"/>
      <c r="MDB17" s="57"/>
      <c r="MDC17" s="57"/>
      <c r="MDD17" s="57"/>
      <c r="MDE17" s="57"/>
      <c r="MDF17" s="57"/>
      <c r="MDG17" s="57"/>
      <c r="MDM17" s="56"/>
      <c r="MDN17" s="57"/>
      <c r="MDO17" s="57"/>
      <c r="MDP17" s="57"/>
      <c r="MDQ17" s="57"/>
      <c r="MDR17" s="57"/>
      <c r="MDS17" s="57"/>
      <c r="MDY17" s="56"/>
      <c r="MDZ17" s="57"/>
      <c r="MEA17" s="57"/>
      <c r="MEB17" s="57"/>
      <c r="MEC17" s="57"/>
      <c r="MED17" s="57"/>
      <c r="MEE17" s="57"/>
      <c r="MEK17" s="56"/>
      <c r="MEL17" s="57"/>
      <c r="MEM17" s="57"/>
      <c r="MEN17" s="57"/>
      <c r="MEO17" s="57"/>
      <c r="MEP17" s="57"/>
      <c r="MEQ17" s="57"/>
      <c r="MEW17" s="56"/>
      <c r="MEX17" s="57"/>
      <c r="MEY17" s="57"/>
      <c r="MEZ17" s="57"/>
      <c r="MFA17" s="57"/>
      <c r="MFB17" s="57"/>
      <c r="MFC17" s="57"/>
      <c r="MFI17" s="56"/>
      <c r="MFJ17" s="57"/>
      <c r="MFK17" s="57"/>
      <c r="MFL17" s="57"/>
      <c r="MFM17" s="57"/>
      <c r="MFN17" s="57"/>
      <c r="MFO17" s="57"/>
      <c r="MFU17" s="56"/>
      <c r="MFV17" s="57"/>
      <c r="MFW17" s="57"/>
      <c r="MFX17" s="57"/>
      <c r="MFY17" s="57"/>
      <c r="MFZ17" s="57"/>
      <c r="MGA17" s="57"/>
      <c r="MGG17" s="56"/>
      <c r="MGH17" s="57"/>
      <c r="MGI17" s="57"/>
      <c r="MGJ17" s="57"/>
      <c r="MGK17" s="57"/>
      <c r="MGL17" s="57"/>
      <c r="MGM17" s="57"/>
      <c r="MGS17" s="56"/>
      <c r="MGT17" s="57"/>
      <c r="MGU17" s="57"/>
      <c r="MGV17" s="57"/>
      <c r="MGW17" s="57"/>
      <c r="MGX17" s="57"/>
      <c r="MGY17" s="57"/>
      <c r="MHE17" s="56"/>
      <c r="MHF17" s="57"/>
      <c r="MHG17" s="57"/>
      <c r="MHH17" s="57"/>
      <c r="MHI17" s="57"/>
      <c r="MHJ17" s="57"/>
      <c r="MHK17" s="57"/>
      <c r="MHQ17" s="56"/>
      <c r="MHR17" s="57"/>
      <c r="MHS17" s="57"/>
      <c r="MHT17" s="57"/>
      <c r="MHU17" s="57"/>
      <c r="MHV17" s="57"/>
      <c r="MHW17" s="57"/>
      <c r="MIC17" s="56"/>
      <c r="MID17" s="57"/>
      <c r="MIE17" s="57"/>
      <c r="MIF17" s="57"/>
      <c r="MIG17" s="57"/>
      <c r="MIH17" s="57"/>
      <c r="MII17" s="57"/>
      <c r="MIO17" s="56"/>
      <c r="MIP17" s="57"/>
      <c r="MIQ17" s="57"/>
      <c r="MIR17" s="57"/>
      <c r="MIS17" s="57"/>
      <c r="MIT17" s="57"/>
      <c r="MIU17" s="57"/>
      <c r="MJA17" s="56"/>
      <c r="MJB17" s="57"/>
      <c r="MJC17" s="57"/>
      <c r="MJD17" s="57"/>
      <c r="MJE17" s="57"/>
      <c r="MJF17" s="57"/>
      <c r="MJG17" s="57"/>
      <c r="MJM17" s="56"/>
      <c r="MJN17" s="57"/>
      <c r="MJO17" s="57"/>
      <c r="MJP17" s="57"/>
      <c r="MJQ17" s="57"/>
      <c r="MJR17" s="57"/>
      <c r="MJS17" s="57"/>
      <c r="MJY17" s="56"/>
      <c r="MJZ17" s="57"/>
      <c r="MKA17" s="57"/>
      <c r="MKB17" s="57"/>
      <c r="MKC17" s="57"/>
      <c r="MKD17" s="57"/>
      <c r="MKE17" s="57"/>
      <c r="MKK17" s="56"/>
      <c r="MKL17" s="57"/>
      <c r="MKM17" s="57"/>
      <c r="MKN17" s="57"/>
      <c r="MKO17" s="57"/>
      <c r="MKP17" s="57"/>
      <c r="MKQ17" s="57"/>
      <c r="MKW17" s="56"/>
      <c r="MKX17" s="57"/>
      <c r="MKY17" s="57"/>
      <c r="MKZ17" s="57"/>
      <c r="MLA17" s="57"/>
      <c r="MLB17" s="57"/>
      <c r="MLC17" s="57"/>
      <c r="MLI17" s="56"/>
      <c r="MLJ17" s="57"/>
      <c r="MLK17" s="57"/>
      <c r="MLL17" s="57"/>
      <c r="MLM17" s="57"/>
      <c r="MLN17" s="57"/>
      <c r="MLO17" s="57"/>
      <c r="MLU17" s="56"/>
      <c r="MLV17" s="57"/>
      <c r="MLW17" s="57"/>
      <c r="MLX17" s="57"/>
      <c r="MLY17" s="57"/>
      <c r="MLZ17" s="57"/>
      <c r="MMA17" s="57"/>
      <c r="MMG17" s="56"/>
      <c r="MMH17" s="57"/>
      <c r="MMI17" s="57"/>
      <c r="MMJ17" s="57"/>
      <c r="MMK17" s="57"/>
      <c r="MML17" s="57"/>
      <c r="MMM17" s="57"/>
      <c r="MMS17" s="56"/>
      <c r="MMT17" s="57"/>
      <c r="MMU17" s="57"/>
      <c r="MMV17" s="57"/>
      <c r="MMW17" s="57"/>
      <c r="MMX17" s="57"/>
      <c r="MMY17" s="57"/>
      <c r="MNE17" s="56"/>
      <c r="MNF17" s="57"/>
      <c r="MNG17" s="57"/>
      <c r="MNH17" s="57"/>
      <c r="MNI17" s="57"/>
      <c r="MNJ17" s="57"/>
      <c r="MNK17" s="57"/>
      <c r="MNQ17" s="56"/>
      <c r="MNR17" s="57"/>
      <c r="MNS17" s="57"/>
      <c r="MNT17" s="57"/>
      <c r="MNU17" s="57"/>
      <c r="MNV17" s="57"/>
      <c r="MNW17" s="57"/>
      <c r="MOC17" s="56"/>
      <c r="MOD17" s="57"/>
      <c r="MOE17" s="57"/>
      <c r="MOF17" s="57"/>
      <c r="MOG17" s="57"/>
      <c r="MOH17" s="57"/>
      <c r="MOI17" s="57"/>
      <c r="MOO17" s="56"/>
      <c r="MOP17" s="57"/>
      <c r="MOQ17" s="57"/>
      <c r="MOR17" s="57"/>
      <c r="MOS17" s="57"/>
      <c r="MOT17" s="57"/>
      <c r="MOU17" s="57"/>
      <c r="MPA17" s="56"/>
      <c r="MPB17" s="57"/>
      <c r="MPC17" s="57"/>
      <c r="MPD17" s="57"/>
      <c r="MPE17" s="57"/>
      <c r="MPF17" s="57"/>
      <c r="MPG17" s="57"/>
      <c r="MPM17" s="56"/>
      <c r="MPN17" s="57"/>
      <c r="MPO17" s="57"/>
      <c r="MPP17" s="57"/>
      <c r="MPQ17" s="57"/>
      <c r="MPR17" s="57"/>
      <c r="MPS17" s="57"/>
      <c r="MPY17" s="56"/>
      <c r="MPZ17" s="57"/>
      <c r="MQA17" s="57"/>
      <c r="MQB17" s="57"/>
      <c r="MQC17" s="57"/>
      <c r="MQD17" s="57"/>
      <c r="MQE17" s="57"/>
      <c r="MQK17" s="56"/>
      <c r="MQL17" s="57"/>
      <c r="MQM17" s="57"/>
      <c r="MQN17" s="57"/>
      <c r="MQO17" s="57"/>
      <c r="MQP17" s="57"/>
      <c r="MQQ17" s="57"/>
      <c r="MQW17" s="56"/>
      <c r="MQX17" s="57"/>
      <c r="MQY17" s="57"/>
      <c r="MQZ17" s="57"/>
      <c r="MRA17" s="57"/>
      <c r="MRB17" s="57"/>
      <c r="MRC17" s="57"/>
      <c r="MRI17" s="56"/>
      <c r="MRJ17" s="57"/>
      <c r="MRK17" s="57"/>
      <c r="MRL17" s="57"/>
      <c r="MRM17" s="57"/>
      <c r="MRN17" s="57"/>
      <c r="MRO17" s="57"/>
      <c r="MRU17" s="56"/>
      <c r="MRV17" s="57"/>
      <c r="MRW17" s="57"/>
      <c r="MRX17" s="57"/>
      <c r="MRY17" s="57"/>
      <c r="MRZ17" s="57"/>
      <c r="MSA17" s="57"/>
      <c r="MSG17" s="56"/>
      <c r="MSH17" s="57"/>
      <c r="MSI17" s="57"/>
      <c r="MSJ17" s="57"/>
      <c r="MSK17" s="57"/>
      <c r="MSL17" s="57"/>
      <c r="MSM17" s="57"/>
      <c r="MSS17" s="56"/>
      <c r="MST17" s="57"/>
      <c r="MSU17" s="57"/>
      <c r="MSV17" s="57"/>
      <c r="MSW17" s="57"/>
      <c r="MSX17" s="57"/>
      <c r="MSY17" s="57"/>
      <c r="MTE17" s="56"/>
      <c r="MTF17" s="57"/>
      <c r="MTG17" s="57"/>
      <c r="MTH17" s="57"/>
      <c r="MTI17" s="57"/>
      <c r="MTJ17" s="57"/>
      <c r="MTK17" s="57"/>
      <c r="MTQ17" s="56"/>
      <c r="MTR17" s="57"/>
      <c r="MTS17" s="57"/>
      <c r="MTT17" s="57"/>
      <c r="MTU17" s="57"/>
      <c r="MTV17" s="57"/>
      <c r="MTW17" s="57"/>
      <c r="MUC17" s="56"/>
      <c r="MUD17" s="57"/>
      <c r="MUE17" s="57"/>
      <c r="MUF17" s="57"/>
      <c r="MUG17" s="57"/>
      <c r="MUH17" s="57"/>
      <c r="MUI17" s="57"/>
      <c r="MUO17" s="56"/>
      <c r="MUP17" s="57"/>
      <c r="MUQ17" s="57"/>
      <c r="MUR17" s="57"/>
      <c r="MUS17" s="57"/>
      <c r="MUT17" s="57"/>
      <c r="MUU17" s="57"/>
      <c r="MVA17" s="56"/>
      <c r="MVB17" s="57"/>
      <c r="MVC17" s="57"/>
      <c r="MVD17" s="57"/>
      <c r="MVE17" s="57"/>
      <c r="MVF17" s="57"/>
      <c r="MVG17" s="57"/>
      <c r="MVM17" s="56"/>
      <c r="MVN17" s="57"/>
      <c r="MVO17" s="57"/>
      <c r="MVP17" s="57"/>
      <c r="MVQ17" s="57"/>
      <c r="MVR17" s="57"/>
      <c r="MVS17" s="57"/>
      <c r="MVY17" s="56"/>
      <c r="MVZ17" s="57"/>
      <c r="MWA17" s="57"/>
      <c r="MWB17" s="57"/>
      <c r="MWC17" s="57"/>
      <c r="MWD17" s="57"/>
      <c r="MWE17" s="57"/>
      <c r="MWK17" s="56"/>
      <c r="MWL17" s="57"/>
      <c r="MWM17" s="57"/>
      <c r="MWN17" s="57"/>
      <c r="MWO17" s="57"/>
      <c r="MWP17" s="57"/>
      <c r="MWQ17" s="57"/>
      <c r="MWW17" s="56"/>
      <c r="MWX17" s="57"/>
      <c r="MWY17" s="57"/>
      <c r="MWZ17" s="57"/>
      <c r="MXA17" s="57"/>
      <c r="MXB17" s="57"/>
      <c r="MXC17" s="57"/>
      <c r="MXI17" s="56"/>
      <c r="MXJ17" s="57"/>
      <c r="MXK17" s="57"/>
      <c r="MXL17" s="57"/>
      <c r="MXM17" s="57"/>
      <c r="MXN17" s="57"/>
      <c r="MXO17" s="57"/>
      <c r="MXU17" s="56"/>
      <c r="MXV17" s="57"/>
      <c r="MXW17" s="57"/>
      <c r="MXX17" s="57"/>
      <c r="MXY17" s="57"/>
      <c r="MXZ17" s="57"/>
      <c r="MYA17" s="57"/>
      <c r="MYG17" s="56"/>
      <c r="MYH17" s="57"/>
      <c r="MYI17" s="57"/>
      <c r="MYJ17" s="57"/>
      <c r="MYK17" s="57"/>
      <c r="MYL17" s="57"/>
      <c r="MYM17" s="57"/>
      <c r="MYS17" s="56"/>
      <c r="MYT17" s="57"/>
      <c r="MYU17" s="57"/>
      <c r="MYV17" s="57"/>
      <c r="MYW17" s="57"/>
      <c r="MYX17" s="57"/>
      <c r="MYY17" s="57"/>
      <c r="MZE17" s="56"/>
      <c r="MZF17" s="57"/>
      <c r="MZG17" s="57"/>
      <c r="MZH17" s="57"/>
      <c r="MZI17" s="57"/>
      <c r="MZJ17" s="57"/>
      <c r="MZK17" s="57"/>
      <c r="MZQ17" s="56"/>
      <c r="MZR17" s="57"/>
      <c r="MZS17" s="57"/>
      <c r="MZT17" s="57"/>
      <c r="MZU17" s="57"/>
      <c r="MZV17" s="57"/>
      <c r="MZW17" s="57"/>
      <c r="NAC17" s="56"/>
      <c r="NAD17" s="57"/>
      <c r="NAE17" s="57"/>
      <c r="NAF17" s="57"/>
      <c r="NAG17" s="57"/>
      <c r="NAH17" s="57"/>
      <c r="NAI17" s="57"/>
      <c r="NAO17" s="56"/>
      <c r="NAP17" s="57"/>
      <c r="NAQ17" s="57"/>
      <c r="NAR17" s="57"/>
      <c r="NAS17" s="57"/>
      <c r="NAT17" s="57"/>
      <c r="NAU17" s="57"/>
      <c r="NBA17" s="56"/>
      <c r="NBB17" s="57"/>
      <c r="NBC17" s="57"/>
      <c r="NBD17" s="57"/>
      <c r="NBE17" s="57"/>
      <c r="NBF17" s="57"/>
      <c r="NBG17" s="57"/>
      <c r="NBM17" s="56"/>
      <c r="NBN17" s="57"/>
      <c r="NBO17" s="57"/>
      <c r="NBP17" s="57"/>
      <c r="NBQ17" s="57"/>
      <c r="NBR17" s="57"/>
      <c r="NBS17" s="57"/>
      <c r="NBY17" s="56"/>
      <c r="NBZ17" s="57"/>
      <c r="NCA17" s="57"/>
      <c r="NCB17" s="57"/>
      <c r="NCC17" s="57"/>
      <c r="NCD17" s="57"/>
      <c r="NCE17" s="57"/>
      <c r="NCK17" s="56"/>
      <c r="NCL17" s="57"/>
      <c r="NCM17" s="57"/>
      <c r="NCN17" s="57"/>
      <c r="NCO17" s="57"/>
      <c r="NCP17" s="57"/>
      <c r="NCQ17" s="57"/>
      <c r="NCW17" s="56"/>
      <c r="NCX17" s="57"/>
      <c r="NCY17" s="57"/>
      <c r="NCZ17" s="57"/>
      <c r="NDA17" s="57"/>
      <c r="NDB17" s="57"/>
      <c r="NDC17" s="57"/>
      <c r="NDI17" s="56"/>
      <c r="NDJ17" s="57"/>
      <c r="NDK17" s="57"/>
      <c r="NDL17" s="57"/>
      <c r="NDM17" s="57"/>
      <c r="NDN17" s="57"/>
      <c r="NDO17" s="57"/>
      <c r="NDU17" s="56"/>
      <c r="NDV17" s="57"/>
      <c r="NDW17" s="57"/>
      <c r="NDX17" s="57"/>
      <c r="NDY17" s="57"/>
      <c r="NDZ17" s="57"/>
      <c r="NEA17" s="57"/>
      <c r="NEG17" s="56"/>
      <c r="NEH17" s="57"/>
      <c r="NEI17" s="57"/>
      <c r="NEJ17" s="57"/>
      <c r="NEK17" s="57"/>
      <c r="NEL17" s="57"/>
      <c r="NEM17" s="57"/>
      <c r="NES17" s="56"/>
      <c r="NET17" s="57"/>
      <c r="NEU17" s="57"/>
      <c r="NEV17" s="57"/>
      <c r="NEW17" s="57"/>
      <c r="NEX17" s="57"/>
      <c r="NEY17" s="57"/>
      <c r="NFE17" s="56"/>
      <c r="NFF17" s="57"/>
      <c r="NFG17" s="57"/>
      <c r="NFH17" s="57"/>
      <c r="NFI17" s="57"/>
      <c r="NFJ17" s="57"/>
      <c r="NFK17" s="57"/>
      <c r="NFQ17" s="56"/>
      <c r="NFR17" s="57"/>
      <c r="NFS17" s="57"/>
      <c r="NFT17" s="57"/>
      <c r="NFU17" s="57"/>
      <c r="NFV17" s="57"/>
      <c r="NFW17" s="57"/>
      <c r="NGC17" s="56"/>
      <c r="NGD17" s="57"/>
      <c r="NGE17" s="57"/>
      <c r="NGF17" s="57"/>
      <c r="NGG17" s="57"/>
      <c r="NGH17" s="57"/>
      <c r="NGI17" s="57"/>
      <c r="NGO17" s="56"/>
      <c r="NGP17" s="57"/>
      <c r="NGQ17" s="57"/>
      <c r="NGR17" s="57"/>
      <c r="NGS17" s="57"/>
      <c r="NGT17" s="57"/>
      <c r="NGU17" s="57"/>
      <c r="NHA17" s="56"/>
      <c r="NHB17" s="57"/>
      <c r="NHC17" s="57"/>
      <c r="NHD17" s="57"/>
      <c r="NHE17" s="57"/>
      <c r="NHF17" s="57"/>
      <c r="NHG17" s="57"/>
      <c r="NHM17" s="56"/>
      <c r="NHN17" s="57"/>
      <c r="NHO17" s="57"/>
      <c r="NHP17" s="57"/>
      <c r="NHQ17" s="57"/>
      <c r="NHR17" s="57"/>
      <c r="NHS17" s="57"/>
      <c r="NHY17" s="56"/>
      <c r="NHZ17" s="57"/>
      <c r="NIA17" s="57"/>
      <c r="NIB17" s="57"/>
      <c r="NIC17" s="57"/>
      <c r="NID17" s="57"/>
      <c r="NIE17" s="57"/>
      <c r="NIK17" s="56"/>
      <c r="NIL17" s="57"/>
      <c r="NIM17" s="57"/>
      <c r="NIN17" s="57"/>
      <c r="NIO17" s="57"/>
      <c r="NIP17" s="57"/>
      <c r="NIQ17" s="57"/>
      <c r="NIW17" s="56"/>
      <c r="NIX17" s="57"/>
      <c r="NIY17" s="57"/>
      <c r="NIZ17" s="57"/>
      <c r="NJA17" s="57"/>
      <c r="NJB17" s="57"/>
      <c r="NJC17" s="57"/>
      <c r="NJI17" s="56"/>
      <c r="NJJ17" s="57"/>
      <c r="NJK17" s="57"/>
      <c r="NJL17" s="57"/>
      <c r="NJM17" s="57"/>
      <c r="NJN17" s="57"/>
      <c r="NJO17" s="57"/>
      <c r="NJU17" s="56"/>
      <c r="NJV17" s="57"/>
      <c r="NJW17" s="57"/>
      <c r="NJX17" s="57"/>
      <c r="NJY17" s="57"/>
      <c r="NJZ17" s="57"/>
      <c r="NKA17" s="57"/>
      <c r="NKG17" s="56"/>
      <c r="NKH17" s="57"/>
      <c r="NKI17" s="57"/>
      <c r="NKJ17" s="57"/>
      <c r="NKK17" s="57"/>
      <c r="NKL17" s="57"/>
      <c r="NKM17" s="57"/>
      <c r="NKS17" s="56"/>
      <c r="NKT17" s="57"/>
      <c r="NKU17" s="57"/>
      <c r="NKV17" s="57"/>
      <c r="NKW17" s="57"/>
      <c r="NKX17" s="57"/>
      <c r="NKY17" s="57"/>
      <c r="NLE17" s="56"/>
      <c r="NLF17" s="57"/>
      <c r="NLG17" s="57"/>
      <c r="NLH17" s="57"/>
      <c r="NLI17" s="57"/>
      <c r="NLJ17" s="57"/>
      <c r="NLK17" s="57"/>
      <c r="NLQ17" s="56"/>
      <c r="NLR17" s="57"/>
      <c r="NLS17" s="57"/>
      <c r="NLT17" s="57"/>
      <c r="NLU17" s="57"/>
      <c r="NLV17" s="57"/>
      <c r="NLW17" s="57"/>
      <c r="NMC17" s="56"/>
      <c r="NMD17" s="57"/>
      <c r="NME17" s="57"/>
      <c r="NMF17" s="57"/>
      <c r="NMG17" s="57"/>
      <c r="NMH17" s="57"/>
      <c r="NMI17" s="57"/>
      <c r="NMO17" s="56"/>
      <c r="NMP17" s="57"/>
      <c r="NMQ17" s="57"/>
      <c r="NMR17" s="57"/>
      <c r="NMS17" s="57"/>
      <c r="NMT17" s="57"/>
      <c r="NMU17" s="57"/>
      <c r="NNA17" s="56"/>
      <c r="NNB17" s="57"/>
      <c r="NNC17" s="57"/>
      <c r="NND17" s="57"/>
      <c r="NNE17" s="57"/>
      <c r="NNF17" s="57"/>
      <c r="NNG17" s="57"/>
      <c r="NNM17" s="56"/>
      <c r="NNN17" s="57"/>
      <c r="NNO17" s="57"/>
      <c r="NNP17" s="57"/>
      <c r="NNQ17" s="57"/>
      <c r="NNR17" s="57"/>
      <c r="NNS17" s="57"/>
      <c r="NNY17" s="56"/>
      <c r="NNZ17" s="57"/>
      <c r="NOA17" s="57"/>
      <c r="NOB17" s="57"/>
      <c r="NOC17" s="57"/>
      <c r="NOD17" s="57"/>
      <c r="NOE17" s="57"/>
      <c r="NOK17" s="56"/>
      <c r="NOL17" s="57"/>
      <c r="NOM17" s="57"/>
      <c r="NON17" s="57"/>
      <c r="NOO17" s="57"/>
      <c r="NOP17" s="57"/>
      <c r="NOQ17" s="57"/>
      <c r="NOW17" s="56"/>
      <c r="NOX17" s="57"/>
      <c r="NOY17" s="57"/>
      <c r="NOZ17" s="57"/>
      <c r="NPA17" s="57"/>
      <c r="NPB17" s="57"/>
      <c r="NPC17" s="57"/>
      <c r="NPI17" s="56"/>
      <c r="NPJ17" s="57"/>
      <c r="NPK17" s="57"/>
      <c r="NPL17" s="57"/>
      <c r="NPM17" s="57"/>
      <c r="NPN17" s="57"/>
      <c r="NPO17" s="57"/>
      <c r="NPU17" s="56"/>
      <c r="NPV17" s="57"/>
      <c r="NPW17" s="57"/>
      <c r="NPX17" s="57"/>
      <c r="NPY17" s="57"/>
      <c r="NPZ17" s="57"/>
      <c r="NQA17" s="57"/>
      <c r="NQG17" s="56"/>
      <c r="NQH17" s="57"/>
      <c r="NQI17" s="57"/>
      <c r="NQJ17" s="57"/>
      <c r="NQK17" s="57"/>
      <c r="NQL17" s="57"/>
      <c r="NQM17" s="57"/>
      <c r="NQS17" s="56"/>
      <c r="NQT17" s="57"/>
      <c r="NQU17" s="57"/>
      <c r="NQV17" s="57"/>
      <c r="NQW17" s="57"/>
      <c r="NQX17" s="57"/>
      <c r="NQY17" s="57"/>
      <c r="NRE17" s="56"/>
      <c r="NRF17" s="57"/>
      <c r="NRG17" s="57"/>
      <c r="NRH17" s="57"/>
      <c r="NRI17" s="57"/>
      <c r="NRJ17" s="57"/>
      <c r="NRK17" s="57"/>
      <c r="NRQ17" s="56"/>
      <c r="NRR17" s="57"/>
      <c r="NRS17" s="57"/>
      <c r="NRT17" s="57"/>
      <c r="NRU17" s="57"/>
      <c r="NRV17" s="57"/>
      <c r="NRW17" s="57"/>
      <c r="NSC17" s="56"/>
      <c r="NSD17" s="57"/>
      <c r="NSE17" s="57"/>
      <c r="NSF17" s="57"/>
      <c r="NSG17" s="57"/>
      <c r="NSH17" s="57"/>
      <c r="NSI17" s="57"/>
      <c r="NSO17" s="56"/>
      <c r="NSP17" s="57"/>
      <c r="NSQ17" s="57"/>
      <c r="NSR17" s="57"/>
      <c r="NSS17" s="57"/>
      <c r="NST17" s="57"/>
      <c r="NSU17" s="57"/>
      <c r="NTA17" s="56"/>
      <c r="NTB17" s="57"/>
      <c r="NTC17" s="57"/>
      <c r="NTD17" s="57"/>
      <c r="NTE17" s="57"/>
      <c r="NTF17" s="57"/>
      <c r="NTG17" s="57"/>
      <c r="NTM17" s="56"/>
      <c r="NTN17" s="57"/>
      <c r="NTO17" s="57"/>
      <c r="NTP17" s="57"/>
      <c r="NTQ17" s="57"/>
      <c r="NTR17" s="57"/>
      <c r="NTS17" s="57"/>
      <c r="NTY17" s="56"/>
      <c r="NTZ17" s="57"/>
      <c r="NUA17" s="57"/>
      <c r="NUB17" s="57"/>
      <c r="NUC17" s="57"/>
      <c r="NUD17" s="57"/>
      <c r="NUE17" s="57"/>
      <c r="NUK17" s="56"/>
      <c r="NUL17" s="57"/>
      <c r="NUM17" s="57"/>
      <c r="NUN17" s="57"/>
      <c r="NUO17" s="57"/>
      <c r="NUP17" s="57"/>
      <c r="NUQ17" s="57"/>
      <c r="NUW17" s="56"/>
      <c r="NUX17" s="57"/>
      <c r="NUY17" s="57"/>
      <c r="NUZ17" s="57"/>
      <c r="NVA17" s="57"/>
      <c r="NVB17" s="57"/>
      <c r="NVC17" s="57"/>
      <c r="NVI17" s="56"/>
      <c r="NVJ17" s="57"/>
      <c r="NVK17" s="57"/>
      <c r="NVL17" s="57"/>
      <c r="NVM17" s="57"/>
      <c r="NVN17" s="57"/>
      <c r="NVO17" s="57"/>
      <c r="NVU17" s="56"/>
      <c r="NVV17" s="57"/>
      <c r="NVW17" s="57"/>
      <c r="NVX17" s="57"/>
      <c r="NVY17" s="57"/>
      <c r="NVZ17" s="57"/>
      <c r="NWA17" s="57"/>
      <c r="NWG17" s="56"/>
      <c r="NWH17" s="57"/>
      <c r="NWI17" s="57"/>
      <c r="NWJ17" s="57"/>
      <c r="NWK17" s="57"/>
      <c r="NWL17" s="57"/>
      <c r="NWM17" s="57"/>
      <c r="NWS17" s="56"/>
      <c r="NWT17" s="57"/>
      <c r="NWU17" s="57"/>
      <c r="NWV17" s="57"/>
      <c r="NWW17" s="57"/>
      <c r="NWX17" s="57"/>
      <c r="NWY17" s="57"/>
      <c r="NXE17" s="56"/>
      <c r="NXF17" s="57"/>
      <c r="NXG17" s="57"/>
      <c r="NXH17" s="57"/>
      <c r="NXI17" s="57"/>
      <c r="NXJ17" s="57"/>
      <c r="NXK17" s="57"/>
      <c r="NXQ17" s="56"/>
      <c r="NXR17" s="57"/>
      <c r="NXS17" s="57"/>
      <c r="NXT17" s="57"/>
      <c r="NXU17" s="57"/>
      <c r="NXV17" s="57"/>
      <c r="NXW17" s="57"/>
      <c r="NYC17" s="56"/>
      <c r="NYD17" s="57"/>
      <c r="NYE17" s="57"/>
      <c r="NYF17" s="57"/>
      <c r="NYG17" s="57"/>
      <c r="NYH17" s="57"/>
      <c r="NYI17" s="57"/>
      <c r="NYO17" s="56"/>
      <c r="NYP17" s="57"/>
      <c r="NYQ17" s="57"/>
      <c r="NYR17" s="57"/>
      <c r="NYS17" s="57"/>
      <c r="NYT17" s="57"/>
      <c r="NYU17" s="57"/>
      <c r="NZA17" s="56"/>
      <c r="NZB17" s="57"/>
      <c r="NZC17" s="57"/>
      <c r="NZD17" s="57"/>
      <c r="NZE17" s="57"/>
      <c r="NZF17" s="57"/>
      <c r="NZG17" s="57"/>
      <c r="NZM17" s="56"/>
      <c r="NZN17" s="57"/>
      <c r="NZO17" s="57"/>
      <c r="NZP17" s="57"/>
      <c r="NZQ17" s="57"/>
      <c r="NZR17" s="57"/>
      <c r="NZS17" s="57"/>
      <c r="NZY17" s="56"/>
      <c r="NZZ17" s="57"/>
      <c r="OAA17" s="57"/>
      <c r="OAB17" s="57"/>
      <c r="OAC17" s="57"/>
      <c r="OAD17" s="57"/>
      <c r="OAE17" s="57"/>
      <c r="OAK17" s="56"/>
      <c r="OAL17" s="57"/>
      <c r="OAM17" s="57"/>
      <c r="OAN17" s="57"/>
      <c r="OAO17" s="57"/>
      <c r="OAP17" s="57"/>
      <c r="OAQ17" s="57"/>
      <c r="OAW17" s="56"/>
      <c r="OAX17" s="57"/>
      <c r="OAY17" s="57"/>
      <c r="OAZ17" s="57"/>
      <c r="OBA17" s="57"/>
      <c r="OBB17" s="57"/>
      <c r="OBC17" s="57"/>
      <c r="OBI17" s="56"/>
      <c r="OBJ17" s="57"/>
      <c r="OBK17" s="57"/>
      <c r="OBL17" s="57"/>
      <c r="OBM17" s="57"/>
      <c r="OBN17" s="57"/>
      <c r="OBO17" s="57"/>
      <c r="OBU17" s="56"/>
      <c r="OBV17" s="57"/>
      <c r="OBW17" s="57"/>
      <c r="OBX17" s="57"/>
      <c r="OBY17" s="57"/>
      <c r="OBZ17" s="57"/>
      <c r="OCA17" s="57"/>
      <c r="OCG17" s="56"/>
      <c r="OCH17" s="57"/>
      <c r="OCI17" s="57"/>
      <c r="OCJ17" s="57"/>
      <c r="OCK17" s="57"/>
      <c r="OCL17" s="57"/>
      <c r="OCM17" s="57"/>
      <c r="OCS17" s="56"/>
      <c r="OCT17" s="57"/>
      <c r="OCU17" s="57"/>
      <c r="OCV17" s="57"/>
      <c r="OCW17" s="57"/>
      <c r="OCX17" s="57"/>
      <c r="OCY17" s="57"/>
      <c r="ODE17" s="56"/>
      <c r="ODF17" s="57"/>
      <c r="ODG17" s="57"/>
      <c r="ODH17" s="57"/>
      <c r="ODI17" s="57"/>
      <c r="ODJ17" s="57"/>
      <c r="ODK17" s="57"/>
      <c r="ODQ17" s="56"/>
      <c r="ODR17" s="57"/>
      <c r="ODS17" s="57"/>
      <c r="ODT17" s="57"/>
      <c r="ODU17" s="57"/>
      <c r="ODV17" s="57"/>
      <c r="ODW17" s="57"/>
      <c r="OEC17" s="56"/>
      <c r="OED17" s="57"/>
      <c r="OEE17" s="57"/>
      <c r="OEF17" s="57"/>
      <c r="OEG17" s="57"/>
      <c r="OEH17" s="57"/>
      <c r="OEI17" s="57"/>
      <c r="OEO17" s="56"/>
      <c r="OEP17" s="57"/>
      <c r="OEQ17" s="57"/>
      <c r="OER17" s="57"/>
      <c r="OES17" s="57"/>
      <c r="OET17" s="57"/>
      <c r="OEU17" s="57"/>
      <c r="OFA17" s="56"/>
      <c r="OFB17" s="57"/>
      <c r="OFC17" s="57"/>
      <c r="OFD17" s="57"/>
      <c r="OFE17" s="57"/>
      <c r="OFF17" s="57"/>
      <c r="OFG17" s="57"/>
      <c r="OFM17" s="56"/>
      <c r="OFN17" s="57"/>
      <c r="OFO17" s="57"/>
      <c r="OFP17" s="57"/>
      <c r="OFQ17" s="57"/>
      <c r="OFR17" s="57"/>
      <c r="OFS17" s="57"/>
      <c r="OFY17" s="56"/>
      <c r="OFZ17" s="57"/>
      <c r="OGA17" s="57"/>
      <c r="OGB17" s="57"/>
      <c r="OGC17" s="57"/>
      <c r="OGD17" s="57"/>
      <c r="OGE17" s="57"/>
      <c r="OGK17" s="56"/>
      <c r="OGL17" s="57"/>
      <c r="OGM17" s="57"/>
      <c r="OGN17" s="57"/>
      <c r="OGO17" s="57"/>
      <c r="OGP17" s="57"/>
      <c r="OGQ17" s="57"/>
      <c r="OGW17" s="56"/>
      <c r="OGX17" s="57"/>
      <c r="OGY17" s="57"/>
      <c r="OGZ17" s="57"/>
      <c r="OHA17" s="57"/>
      <c r="OHB17" s="57"/>
      <c r="OHC17" s="57"/>
      <c r="OHI17" s="56"/>
      <c r="OHJ17" s="57"/>
      <c r="OHK17" s="57"/>
      <c r="OHL17" s="57"/>
      <c r="OHM17" s="57"/>
      <c r="OHN17" s="57"/>
      <c r="OHO17" s="57"/>
      <c r="OHU17" s="56"/>
      <c r="OHV17" s="57"/>
      <c r="OHW17" s="57"/>
      <c r="OHX17" s="57"/>
      <c r="OHY17" s="57"/>
      <c r="OHZ17" s="57"/>
      <c r="OIA17" s="57"/>
      <c r="OIG17" s="56"/>
      <c r="OIH17" s="57"/>
      <c r="OII17" s="57"/>
      <c r="OIJ17" s="57"/>
      <c r="OIK17" s="57"/>
      <c r="OIL17" s="57"/>
      <c r="OIM17" s="57"/>
      <c r="OIS17" s="56"/>
      <c r="OIT17" s="57"/>
      <c r="OIU17" s="57"/>
      <c r="OIV17" s="57"/>
      <c r="OIW17" s="57"/>
      <c r="OIX17" s="57"/>
      <c r="OIY17" s="57"/>
      <c r="OJE17" s="56"/>
      <c r="OJF17" s="57"/>
      <c r="OJG17" s="57"/>
      <c r="OJH17" s="57"/>
      <c r="OJI17" s="57"/>
      <c r="OJJ17" s="57"/>
      <c r="OJK17" s="57"/>
      <c r="OJQ17" s="56"/>
      <c r="OJR17" s="57"/>
      <c r="OJS17" s="57"/>
      <c r="OJT17" s="57"/>
      <c r="OJU17" s="57"/>
      <c r="OJV17" s="57"/>
      <c r="OJW17" s="57"/>
      <c r="OKC17" s="56"/>
      <c r="OKD17" s="57"/>
      <c r="OKE17" s="57"/>
      <c r="OKF17" s="57"/>
      <c r="OKG17" s="57"/>
      <c r="OKH17" s="57"/>
      <c r="OKI17" s="57"/>
      <c r="OKO17" s="56"/>
      <c r="OKP17" s="57"/>
      <c r="OKQ17" s="57"/>
      <c r="OKR17" s="57"/>
      <c r="OKS17" s="57"/>
      <c r="OKT17" s="57"/>
      <c r="OKU17" s="57"/>
      <c r="OLA17" s="56"/>
      <c r="OLB17" s="57"/>
      <c r="OLC17" s="57"/>
      <c r="OLD17" s="57"/>
      <c r="OLE17" s="57"/>
      <c r="OLF17" s="57"/>
      <c r="OLG17" s="57"/>
      <c r="OLM17" s="56"/>
      <c r="OLN17" s="57"/>
      <c r="OLO17" s="57"/>
      <c r="OLP17" s="57"/>
      <c r="OLQ17" s="57"/>
      <c r="OLR17" s="57"/>
      <c r="OLS17" s="57"/>
      <c r="OLY17" s="56"/>
      <c r="OLZ17" s="57"/>
      <c r="OMA17" s="57"/>
      <c r="OMB17" s="57"/>
      <c r="OMC17" s="57"/>
      <c r="OMD17" s="57"/>
      <c r="OME17" s="57"/>
      <c r="OMK17" s="56"/>
      <c r="OML17" s="57"/>
      <c r="OMM17" s="57"/>
      <c r="OMN17" s="57"/>
      <c r="OMO17" s="57"/>
      <c r="OMP17" s="57"/>
      <c r="OMQ17" s="57"/>
      <c r="OMW17" s="56"/>
      <c r="OMX17" s="57"/>
      <c r="OMY17" s="57"/>
      <c r="OMZ17" s="57"/>
      <c r="ONA17" s="57"/>
      <c r="ONB17" s="57"/>
      <c r="ONC17" s="57"/>
      <c r="ONI17" s="56"/>
      <c r="ONJ17" s="57"/>
      <c r="ONK17" s="57"/>
      <c r="ONL17" s="57"/>
      <c r="ONM17" s="57"/>
      <c r="ONN17" s="57"/>
      <c r="ONO17" s="57"/>
      <c r="ONU17" s="56"/>
      <c r="ONV17" s="57"/>
      <c r="ONW17" s="57"/>
      <c r="ONX17" s="57"/>
      <c r="ONY17" s="57"/>
      <c r="ONZ17" s="57"/>
      <c r="OOA17" s="57"/>
      <c r="OOG17" s="56"/>
      <c r="OOH17" s="57"/>
      <c r="OOI17" s="57"/>
      <c r="OOJ17" s="57"/>
      <c r="OOK17" s="57"/>
      <c r="OOL17" s="57"/>
      <c r="OOM17" s="57"/>
      <c r="OOS17" s="56"/>
      <c r="OOT17" s="57"/>
      <c r="OOU17" s="57"/>
      <c r="OOV17" s="57"/>
      <c r="OOW17" s="57"/>
      <c r="OOX17" s="57"/>
      <c r="OOY17" s="57"/>
      <c r="OPE17" s="56"/>
      <c r="OPF17" s="57"/>
      <c r="OPG17" s="57"/>
      <c r="OPH17" s="57"/>
      <c r="OPI17" s="57"/>
      <c r="OPJ17" s="57"/>
      <c r="OPK17" s="57"/>
      <c r="OPQ17" s="56"/>
      <c r="OPR17" s="57"/>
      <c r="OPS17" s="57"/>
      <c r="OPT17" s="57"/>
      <c r="OPU17" s="57"/>
      <c r="OPV17" s="57"/>
      <c r="OPW17" s="57"/>
      <c r="OQC17" s="56"/>
      <c r="OQD17" s="57"/>
      <c r="OQE17" s="57"/>
      <c r="OQF17" s="57"/>
      <c r="OQG17" s="57"/>
      <c r="OQH17" s="57"/>
      <c r="OQI17" s="57"/>
      <c r="OQO17" s="56"/>
      <c r="OQP17" s="57"/>
      <c r="OQQ17" s="57"/>
      <c r="OQR17" s="57"/>
      <c r="OQS17" s="57"/>
      <c r="OQT17" s="57"/>
      <c r="OQU17" s="57"/>
      <c r="ORA17" s="56"/>
      <c r="ORB17" s="57"/>
      <c r="ORC17" s="57"/>
      <c r="ORD17" s="57"/>
      <c r="ORE17" s="57"/>
      <c r="ORF17" s="57"/>
      <c r="ORG17" s="57"/>
      <c r="ORM17" s="56"/>
      <c r="ORN17" s="57"/>
      <c r="ORO17" s="57"/>
      <c r="ORP17" s="57"/>
      <c r="ORQ17" s="57"/>
      <c r="ORR17" s="57"/>
      <c r="ORS17" s="57"/>
      <c r="ORY17" s="56"/>
      <c r="ORZ17" s="57"/>
      <c r="OSA17" s="57"/>
      <c r="OSB17" s="57"/>
      <c r="OSC17" s="57"/>
      <c r="OSD17" s="57"/>
      <c r="OSE17" s="57"/>
      <c r="OSK17" s="56"/>
      <c r="OSL17" s="57"/>
      <c r="OSM17" s="57"/>
      <c r="OSN17" s="57"/>
      <c r="OSO17" s="57"/>
      <c r="OSP17" s="57"/>
      <c r="OSQ17" s="57"/>
      <c r="OSW17" s="56"/>
      <c r="OSX17" s="57"/>
      <c r="OSY17" s="57"/>
      <c r="OSZ17" s="57"/>
      <c r="OTA17" s="57"/>
      <c r="OTB17" s="57"/>
      <c r="OTC17" s="57"/>
      <c r="OTI17" s="56"/>
      <c r="OTJ17" s="57"/>
      <c r="OTK17" s="57"/>
      <c r="OTL17" s="57"/>
      <c r="OTM17" s="57"/>
      <c r="OTN17" s="57"/>
      <c r="OTO17" s="57"/>
      <c r="OTU17" s="56"/>
      <c r="OTV17" s="57"/>
      <c r="OTW17" s="57"/>
      <c r="OTX17" s="57"/>
      <c r="OTY17" s="57"/>
      <c r="OTZ17" s="57"/>
      <c r="OUA17" s="57"/>
      <c r="OUG17" s="56"/>
      <c r="OUH17" s="57"/>
      <c r="OUI17" s="57"/>
      <c r="OUJ17" s="57"/>
      <c r="OUK17" s="57"/>
      <c r="OUL17" s="57"/>
      <c r="OUM17" s="57"/>
      <c r="OUS17" s="56"/>
      <c r="OUT17" s="57"/>
      <c r="OUU17" s="57"/>
      <c r="OUV17" s="57"/>
      <c r="OUW17" s="57"/>
      <c r="OUX17" s="57"/>
      <c r="OUY17" s="57"/>
      <c r="OVE17" s="56"/>
      <c r="OVF17" s="57"/>
      <c r="OVG17" s="57"/>
      <c r="OVH17" s="57"/>
      <c r="OVI17" s="57"/>
      <c r="OVJ17" s="57"/>
      <c r="OVK17" s="57"/>
      <c r="OVQ17" s="56"/>
      <c r="OVR17" s="57"/>
      <c r="OVS17" s="57"/>
      <c r="OVT17" s="57"/>
      <c r="OVU17" s="57"/>
      <c r="OVV17" s="57"/>
      <c r="OVW17" s="57"/>
      <c r="OWC17" s="56"/>
      <c r="OWD17" s="57"/>
      <c r="OWE17" s="57"/>
      <c r="OWF17" s="57"/>
      <c r="OWG17" s="57"/>
      <c r="OWH17" s="57"/>
      <c r="OWI17" s="57"/>
      <c r="OWO17" s="56"/>
      <c r="OWP17" s="57"/>
      <c r="OWQ17" s="57"/>
      <c r="OWR17" s="57"/>
      <c r="OWS17" s="57"/>
      <c r="OWT17" s="57"/>
      <c r="OWU17" s="57"/>
      <c r="OXA17" s="56"/>
      <c r="OXB17" s="57"/>
      <c r="OXC17" s="57"/>
      <c r="OXD17" s="57"/>
      <c r="OXE17" s="57"/>
      <c r="OXF17" s="57"/>
      <c r="OXG17" s="57"/>
      <c r="OXM17" s="56"/>
      <c r="OXN17" s="57"/>
      <c r="OXO17" s="57"/>
      <c r="OXP17" s="57"/>
      <c r="OXQ17" s="57"/>
      <c r="OXR17" s="57"/>
      <c r="OXS17" s="57"/>
      <c r="OXY17" s="56"/>
      <c r="OXZ17" s="57"/>
      <c r="OYA17" s="57"/>
      <c r="OYB17" s="57"/>
      <c r="OYC17" s="57"/>
      <c r="OYD17" s="57"/>
      <c r="OYE17" s="57"/>
      <c r="OYK17" s="56"/>
      <c r="OYL17" s="57"/>
      <c r="OYM17" s="57"/>
      <c r="OYN17" s="57"/>
      <c r="OYO17" s="57"/>
      <c r="OYP17" s="57"/>
      <c r="OYQ17" s="57"/>
      <c r="OYW17" s="56"/>
      <c r="OYX17" s="57"/>
      <c r="OYY17" s="57"/>
      <c r="OYZ17" s="57"/>
      <c r="OZA17" s="57"/>
      <c r="OZB17" s="57"/>
      <c r="OZC17" s="57"/>
      <c r="OZI17" s="56"/>
      <c r="OZJ17" s="57"/>
      <c r="OZK17" s="57"/>
      <c r="OZL17" s="57"/>
      <c r="OZM17" s="57"/>
      <c r="OZN17" s="57"/>
      <c r="OZO17" s="57"/>
      <c r="OZU17" s="56"/>
      <c r="OZV17" s="57"/>
      <c r="OZW17" s="57"/>
      <c r="OZX17" s="57"/>
      <c r="OZY17" s="57"/>
      <c r="OZZ17" s="57"/>
      <c r="PAA17" s="57"/>
      <c r="PAG17" s="56"/>
      <c r="PAH17" s="57"/>
      <c r="PAI17" s="57"/>
      <c r="PAJ17" s="57"/>
      <c r="PAK17" s="57"/>
      <c r="PAL17" s="57"/>
      <c r="PAM17" s="57"/>
      <c r="PAS17" s="56"/>
      <c r="PAT17" s="57"/>
      <c r="PAU17" s="57"/>
      <c r="PAV17" s="57"/>
      <c r="PAW17" s="57"/>
      <c r="PAX17" s="57"/>
      <c r="PAY17" s="57"/>
      <c r="PBE17" s="56"/>
      <c r="PBF17" s="57"/>
      <c r="PBG17" s="57"/>
      <c r="PBH17" s="57"/>
      <c r="PBI17" s="57"/>
      <c r="PBJ17" s="57"/>
      <c r="PBK17" s="57"/>
      <c r="PBQ17" s="56"/>
      <c r="PBR17" s="57"/>
      <c r="PBS17" s="57"/>
      <c r="PBT17" s="57"/>
      <c r="PBU17" s="57"/>
      <c r="PBV17" s="57"/>
      <c r="PBW17" s="57"/>
      <c r="PCC17" s="56"/>
      <c r="PCD17" s="57"/>
      <c r="PCE17" s="57"/>
      <c r="PCF17" s="57"/>
      <c r="PCG17" s="57"/>
      <c r="PCH17" s="57"/>
      <c r="PCI17" s="57"/>
      <c r="PCO17" s="56"/>
      <c r="PCP17" s="57"/>
      <c r="PCQ17" s="57"/>
      <c r="PCR17" s="57"/>
      <c r="PCS17" s="57"/>
      <c r="PCT17" s="57"/>
      <c r="PCU17" s="57"/>
      <c r="PDA17" s="56"/>
      <c r="PDB17" s="57"/>
      <c r="PDC17" s="57"/>
      <c r="PDD17" s="57"/>
      <c r="PDE17" s="57"/>
      <c r="PDF17" s="57"/>
      <c r="PDG17" s="57"/>
      <c r="PDM17" s="56"/>
      <c r="PDN17" s="57"/>
      <c r="PDO17" s="57"/>
      <c r="PDP17" s="57"/>
      <c r="PDQ17" s="57"/>
      <c r="PDR17" s="57"/>
      <c r="PDS17" s="57"/>
      <c r="PDY17" s="56"/>
      <c r="PDZ17" s="57"/>
      <c r="PEA17" s="57"/>
      <c r="PEB17" s="57"/>
      <c r="PEC17" s="57"/>
      <c r="PED17" s="57"/>
      <c r="PEE17" s="57"/>
      <c r="PEK17" s="56"/>
      <c r="PEL17" s="57"/>
      <c r="PEM17" s="57"/>
      <c r="PEN17" s="57"/>
      <c r="PEO17" s="57"/>
      <c r="PEP17" s="57"/>
      <c r="PEQ17" s="57"/>
      <c r="PEW17" s="56"/>
      <c r="PEX17" s="57"/>
      <c r="PEY17" s="57"/>
      <c r="PEZ17" s="57"/>
      <c r="PFA17" s="57"/>
      <c r="PFB17" s="57"/>
      <c r="PFC17" s="57"/>
      <c r="PFI17" s="56"/>
      <c r="PFJ17" s="57"/>
      <c r="PFK17" s="57"/>
      <c r="PFL17" s="57"/>
      <c r="PFM17" s="57"/>
      <c r="PFN17" s="57"/>
      <c r="PFO17" s="57"/>
      <c r="PFU17" s="56"/>
      <c r="PFV17" s="57"/>
      <c r="PFW17" s="57"/>
      <c r="PFX17" s="57"/>
      <c r="PFY17" s="57"/>
      <c r="PFZ17" s="57"/>
      <c r="PGA17" s="57"/>
      <c r="PGG17" s="56"/>
      <c r="PGH17" s="57"/>
      <c r="PGI17" s="57"/>
      <c r="PGJ17" s="57"/>
      <c r="PGK17" s="57"/>
      <c r="PGL17" s="57"/>
      <c r="PGM17" s="57"/>
      <c r="PGS17" s="56"/>
      <c r="PGT17" s="57"/>
      <c r="PGU17" s="57"/>
      <c r="PGV17" s="57"/>
      <c r="PGW17" s="57"/>
      <c r="PGX17" s="57"/>
      <c r="PGY17" s="57"/>
      <c r="PHE17" s="56"/>
      <c r="PHF17" s="57"/>
      <c r="PHG17" s="57"/>
      <c r="PHH17" s="57"/>
      <c r="PHI17" s="57"/>
      <c r="PHJ17" s="57"/>
      <c r="PHK17" s="57"/>
      <c r="PHQ17" s="56"/>
      <c r="PHR17" s="57"/>
      <c r="PHS17" s="57"/>
      <c r="PHT17" s="57"/>
      <c r="PHU17" s="57"/>
      <c r="PHV17" s="57"/>
      <c r="PHW17" s="57"/>
      <c r="PIC17" s="56"/>
      <c r="PID17" s="57"/>
      <c r="PIE17" s="57"/>
      <c r="PIF17" s="57"/>
      <c r="PIG17" s="57"/>
      <c r="PIH17" s="57"/>
      <c r="PII17" s="57"/>
      <c r="PIO17" s="56"/>
      <c r="PIP17" s="57"/>
      <c r="PIQ17" s="57"/>
      <c r="PIR17" s="57"/>
      <c r="PIS17" s="57"/>
      <c r="PIT17" s="57"/>
      <c r="PIU17" s="57"/>
      <c r="PJA17" s="56"/>
      <c r="PJB17" s="57"/>
      <c r="PJC17" s="57"/>
      <c r="PJD17" s="57"/>
      <c r="PJE17" s="57"/>
      <c r="PJF17" s="57"/>
      <c r="PJG17" s="57"/>
      <c r="PJM17" s="56"/>
      <c r="PJN17" s="57"/>
      <c r="PJO17" s="57"/>
      <c r="PJP17" s="57"/>
      <c r="PJQ17" s="57"/>
      <c r="PJR17" s="57"/>
      <c r="PJS17" s="57"/>
      <c r="PJY17" s="56"/>
      <c r="PJZ17" s="57"/>
      <c r="PKA17" s="57"/>
      <c r="PKB17" s="57"/>
      <c r="PKC17" s="57"/>
      <c r="PKD17" s="57"/>
      <c r="PKE17" s="57"/>
      <c r="PKK17" s="56"/>
      <c r="PKL17" s="57"/>
      <c r="PKM17" s="57"/>
      <c r="PKN17" s="57"/>
      <c r="PKO17" s="57"/>
      <c r="PKP17" s="57"/>
      <c r="PKQ17" s="57"/>
      <c r="PKW17" s="56"/>
      <c r="PKX17" s="57"/>
      <c r="PKY17" s="57"/>
      <c r="PKZ17" s="57"/>
      <c r="PLA17" s="57"/>
      <c r="PLB17" s="57"/>
      <c r="PLC17" s="57"/>
      <c r="PLI17" s="56"/>
      <c r="PLJ17" s="57"/>
      <c r="PLK17" s="57"/>
      <c r="PLL17" s="57"/>
      <c r="PLM17" s="57"/>
      <c r="PLN17" s="57"/>
      <c r="PLO17" s="57"/>
      <c r="PLU17" s="56"/>
      <c r="PLV17" s="57"/>
      <c r="PLW17" s="57"/>
      <c r="PLX17" s="57"/>
      <c r="PLY17" s="57"/>
      <c r="PLZ17" s="57"/>
      <c r="PMA17" s="57"/>
      <c r="PMG17" s="56"/>
      <c r="PMH17" s="57"/>
      <c r="PMI17" s="57"/>
      <c r="PMJ17" s="57"/>
      <c r="PMK17" s="57"/>
      <c r="PML17" s="57"/>
      <c r="PMM17" s="57"/>
      <c r="PMS17" s="56"/>
      <c r="PMT17" s="57"/>
      <c r="PMU17" s="57"/>
      <c r="PMV17" s="57"/>
      <c r="PMW17" s="57"/>
      <c r="PMX17" s="57"/>
      <c r="PMY17" s="57"/>
      <c r="PNE17" s="56"/>
      <c r="PNF17" s="57"/>
      <c r="PNG17" s="57"/>
      <c r="PNH17" s="57"/>
      <c r="PNI17" s="57"/>
      <c r="PNJ17" s="57"/>
      <c r="PNK17" s="57"/>
      <c r="PNQ17" s="56"/>
      <c r="PNR17" s="57"/>
      <c r="PNS17" s="57"/>
      <c r="PNT17" s="57"/>
      <c r="PNU17" s="57"/>
      <c r="PNV17" s="57"/>
      <c r="PNW17" s="57"/>
      <c r="POC17" s="56"/>
      <c r="POD17" s="57"/>
      <c r="POE17" s="57"/>
      <c r="POF17" s="57"/>
      <c r="POG17" s="57"/>
      <c r="POH17" s="57"/>
      <c r="POI17" s="57"/>
      <c r="POO17" s="56"/>
      <c r="POP17" s="57"/>
      <c r="POQ17" s="57"/>
      <c r="POR17" s="57"/>
      <c r="POS17" s="57"/>
      <c r="POT17" s="57"/>
      <c r="POU17" s="57"/>
      <c r="PPA17" s="56"/>
      <c r="PPB17" s="57"/>
      <c r="PPC17" s="57"/>
      <c r="PPD17" s="57"/>
      <c r="PPE17" s="57"/>
      <c r="PPF17" s="57"/>
      <c r="PPG17" s="57"/>
      <c r="PPM17" s="56"/>
      <c r="PPN17" s="57"/>
      <c r="PPO17" s="57"/>
      <c r="PPP17" s="57"/>
      <c r="PPQ17" s="57"/>
      <c r="PPR17" s="57"/>
      <c r="PPS17" s="57"/>
      <c r="PPY17" s="56"/>
      <c r="PPZ17" s="57"/>
      <c r="PQA17" s="57"/>
      <c r="PQB17" s="57"/>
      <c r="PQC17" s="57"/>
      <c r="PQD17" s="57"/>
      <c r="PQE17" s="57"/>
      <c r="PQK17" s="56"/>
      <c r="PQL17" s="57"/>
      <c r="PQM17" s="57"/>
      <c r="PQN17" s="57"/>
      <c r="PQO17" s="57"/>
      <c r="PQP17" s="57"/>
      <c r="PQQ17" s="57"/>
      <c r="PQW17" s="56"/>
      <c r="PQX17" s="57"/>
      <c r="PQY17" s="57"/>
      <c r="PQZ17" s="57"/>
      <c r="PRA17" s="57"/>
      <c r="PRB17" s="57"/>
      <c r="PRC17" s="57"/>
      <c r="PRI17" s="56"/>
      <c r="PRJ17" s="57"/>
      <c r="PRK17" s="57"/>
      <c r="PRL17" s="57"/>
      <c r="PRM17" s="57"/>
      <c r="PRN17" s="57"/>
      <c r="PRO17" s="57"/>
      <c r="PRU17" s="56"/>
      <c r="PRV17" s="57"/>
      <c r="PRW17" s="57"/>
      <c r="PRX17" s="57"/>
      <c r="PRY17" s="57"/>
      <c r="PRZ17" s="57"/>
      <c r="PSA17" s="57"/>
      <c r="PSG17" s="56"/>
      <c r="PSH17" s="57"/>
      <c r="PSI17" s="57"/>
      <c r="PSJ17" s="57"/>
      <c r="PSK17" s="57"/>
      <c r="PSL17" s="57"/>
      <c r="PSM17" s="57"/>
      <c r="PSS17" s="56"/>
      <c r="PST17" s="57"/>
      <c r="PSU17" s="57"/>
      <c r="PSV17" s="57"/>
      <c r="PSW17" s="57"/>
      <c r="PSX17" s="57"/>
      <c r="PSY17" s="57"/>
      <c r="PTE17" s="56"/>
      <c r="PTF17" s="57"/>
      <c r="PTG17" s="57"/>
      <c r="PTH17" s="57"/>
      <c r="PTI17" s="57"/>
      <c r="PTJ17" s="57"/>
      <c r="PTK17" s="57"/>
      <c r="PTQ17" s="56"/>
      <c r="PTR17" s="57"/>
      <c r="PTS17" s="57"/>
      <c r="PTT17" s="57"/>
      <c r="PTU17" s="57"/>
      <c r="PTV17" s="57"/>
      <c r="PTW17" s="57"/>
      <c r="PUC17" s="56"/>
      <c r="PUD17" s="57"/>
      <c r="PUE17" s="57"/>
      <c r="PUF17" s="57"/>
      <c r="PUG17" s="57"/>
      <c r="PUH17" s="57"/>
      <c r="PUI17" s="57"/>
      <c r="PUO17" s="56"/>
      <c r="PUP17" s="57"/>
      <c r="PUQ17" s="57"/>
      <c r="PUR17" s="57"/>
      <c r="PUS17" s="57"/>
      <c r="PUT17" s="57"/>
      <c r="PUU17" s="57"/>
      <c r="PVA17" s="56"/>
      <c r="PVB17" s="57"/>
      <c r="PVC17" s="57"/>
      <c r="PVD17" s="57"/>
      <c r="PVE17" s="57"/>
      <c r="PVF17" s="57"/>
      <c r="PVG17" s="57"/>
      <c r="PVM17" s="56"/>
      <c r="PVN17" s="57"/>
      <c r="PVO17" s="57"/>
      <c r="PVP17" s="57"/>
      <c r="PVQ17" s="57"/>
      <c r="PVR17" s="57"/>
      <c r="PVS17" s="57"/>
      <c r="PVY17" s="56"/>
      <c r="PVZ17" s="57"/>
      <c r="PWA17" s="57"/>
      <c r="PWB17" s="57"/>
      <c r="PWC17" s="57"/>
      <c r="PWD17" s="57"/>
      <c r="PWE17" s="57"/>
      <c r="PWK17" s="56"/>
      <c r="PWL17" s="57"/>
      <c r="PWM17" s="57"/>
      <c r="PWN17" s="57"/>
      <c r="PWO17" s="57"/>
      <c r="PWP17" s="57"/>
      <c r="PWQ17" s="57"/>
      <c r="PWW17" s="56"/>
      <c r="PWX17" s="57"/>
      <c r="PWY17" s="57"/>
      <c r="PWZ17" s="57"/>
      <c r="PXA17" s="57"/>
      <c r="PXB17" s="57"/>
      <c r="PXC17" s="57"/>
      <c r="PXI17" s="56"/>
      <c r="PXJ17" s="57"/>
      <c r="PXK17" s="57"/>
      <c r="PXL17" s="57"/>
      <c r="PXM17" s="57"/>
      <c r="PXN17" s="57"/>
      <c r="PXO17" s="57"/>
      <c r="PXU17" s="56"/>
      <c r="PXV17" s="57"/>
      <c r="PXW17" s="57"/>
      <c r="PXX17" s="57"/>
      <c r="PXY17" s="57"/>
      <c r="PXZ17" s="57"/>
      <c r="PYA17" s="57"/>
      <c r="PYG17" s="56"/>
      <c r="PYH17" s="57"/>
      <c r="PYI17" s="57"/>
      <c r="PYJ17" s="57"/>
      <c r="PYK17" s="57"/>
      <c r="PYL17" s="57"/>
      <c r="PYM17" s="57"/>
      <c r="PYS17" s="56"/>
      <c r="PYT17" s="57"/>
      <c r="PYU17" s="57"/>
      <c r="PYV17" s="57"/>
      <c r="PYW17" s="57"/>
      <c r="PYX17" s="57"/>
      <c r="PYY17" s="57"/>
      <c r="PZE17" s="56"/>
      <c r="PZF17" s="57"/>
      <c r="PZG17" s="57"/>
      <c r="PZH17" s="57"/>
      <c r="PZI17" s="57"/>
      <c r="PZJ17" s="57"/>
      <c r="PZK17" s="57"/>
      <c r="PZQ17" s="56"/>
      <c r="PZR17" s="57"/>
      <c r="PZS17" s="57"/>
      <c r="PZT17" s="57"/>
      <c r="PZU17" s="57"/>
      <c r="PZV17" s="57"/>
      <c r="PZW17" s="57"/>
      <c r="QAC17" s="56"/>
      <c r="QAD17" s="57"/>
      <c r="QAE17" s="57"/>
      <c r="QAF17" s="57"/>
      <c r="QAG17" s="57"/>
      <c r="QAH17" s="57"/>
      <c r="QAI17" s="57"/>
      <c r="QAO17" s="56"/>
      <c r="QAP17" s="57"/>
      <c r="QAQ17" s="57"/>
      <c r="QAR17" s="57"/>
      <c r="QAS17" s="57"/>
      <c r="QAT17" s="57"/>
      <c r="QAU17" s="57"/>
      <c r="QBA17" s="56"/>
      <c r="QBB17" s="57"/>
      <c r="QBC17" s="57"/>
      <c r="QBD17" s="57"/>
      <c r="QBE17" s="57"/>
      <c r="QBF17" s="57"/>
      <c r="QBG17" s="57"/>
      <c r="QBM17" s="56"/>
      <c r="QBN17" s="57"/>
      <c r="QBO17" s="57"/>
      <c r="QBP17" s="57"/>
      <c r="QBQ17" s="57"/>
      <c r="QBR17" s="57"/>
      <c r="QBS17" s="57"/>
      <c r="QBY17" s="56"/>
      <c r="QBZ17" s="57"/>
      <c r="QCA17" s="57"/>
      <c r="QCB17" s="57"/>
      <c r="QCC17" s="57"/>
      <c r="QCD17" s="57"/>
      <c r="QCE17" s="57"/>
      <c r="QCK17" s="56"/>
      <c r="QCL17" s="57"/>
      <c r="QCM17" s="57"/>
      <c r="QCN17" s="57"/>
      <c r="QCO17" s="57"/>
      <c r="QCP17" s="57"/>
      <c r="QCQ17" s="57"/>
      <c r="QCW17" s="56"/>
      <c r="QCX17" s="57"/>
      <c r="QCY17" s="57"/>
      <c r="QCZ17" s="57"/>
      <c r="QDA17" s="57"/>
      <c r="QDB17" s="57"/>
      <c r="QDC17" s="57"/>
      <c r="QDI17" s="56"/>
      <c r="QDJ17" s="57"/>
      <c r="QDK17" s="57"/>
      <c r="QDL17" s="57"/>
      <c r="QDM17" s="57"/>
      <c r="QDN17" s="57"/>
      <c r="QDO17" s="57"/>
      <c r="QDU17" s="56"/>
      <c r="QDV17" s="57"/>
      <c r="QDW17" s="57"/>
      <c r="QDX17" s="57"/>
      <c r="QDY17" s="57"/>
      <c r="QDZ17" s="57"/>
      <c r="QEA17" s="57"/>
      <c r="QEG17" s="56"/>
      <c r="QEH17" s="57"/>
      <c r="QEI17" s="57"/>
      <c r="QEJ17" s="57"/>
      <c r="QEK17" s="57"/>
      <c r="QEL17" s="57"/>
      <c r="QEM17" s="57"/>
      <c r="QES17" s="56"/>
      <c r="QET17" s="57"/>
      <c r="QEU17" s="57"/>
      <c r="QEV17" s="57"/>
      <c r="QEW17" s="57"/>
      <c r="QEX17" s="57"/>
      <c r="QEY17" s="57"/>
      <c r="QFE17" s="56"/>
      <c r="QFF17" s="57"/>
      <c r="QFG17" s="57"/>
      <c r="QFH17" s="57"/>
      <c r="QFI17" s="57"/>
      <c r="QFJ17" s="57"/>
      <c r="QFK17" s="57"/>
      <c r="QFQ17" s="56"/>
      <c r="QFR17" s="57"/>
      <c r="QFS17" s="57"/>
      <c r="QFT17" s="57"/>
      <c r="QFU17" s="57"/>
      <c r="QFV17" s="57"/>
      <c r="QFW17" s="57"/>
      <c r="QGC17" s="56"/>
      <c r="QGD17" s="57"/>
      <c r="QGE17" s="57"/>
      <c r="QGF17" s="57"/>
      <c r="QGG17" s="57"/>
      <c r="QGH17" s="57"/>
      <c r="QGI17" s="57"/>
      <c r="QGO17" s="56"/>
      <c r="QGP17" s="57"/>
      <c r="QGQ17" s="57"/>
      <c r="QGR17" s="57"/>
      <c r="QGS17" s="57"/>
      <c r="QGT17" s="57"/>
      <c r="QGU17" s="57"/>
      <c r="QHA17" s="56"/>
      <c r="QHB17" s="57"/>
      <c r="QHC17" s="57"/>
      <c r="QHD17" s="57"/>
      <c r="QHE17" s="57"/>
      <c r="QHF17" s="57"/>
      <c r="QHG17" s="57"/>
      <c r="QHM17" s="56"/>
      <c r="QHN17" s="57"/>
      <c r="QHO17" s="57"/>
      <c r="QHP17" s="57"/>
      <c r="QHQ17" s="57"/>
      <c r="QHR17" s="57"/>
      <c r="QHS17" s="57"/>
      <c r="QHY17" s="56"/>
      <c r="QHZ17" s="57"/>
      <c r="QIA17" s="57"/>
      <c r="QIB17" s="57"/>
      <c r="QIC17" s="57"/>
      <c r="QID17" s="57"/>
      <c r="QIE17" s="57"/>
      <c r="QIK17" s="56"/>
      <c r="QIL17" s="57"/>
      <c r="QIM17" s="57"/>
      <c r="QIN17" s="57"/>
      <c r="QIO17" s="57"/>
      <c r="QIP17" s="57"/>
      <c r="QIQ17" s="57"/>
      <c r="QIW17" s="56"/>
      <c r="QIX17" s="57"/>
      <c r="QIY17" s="57"/>
      <c r="QIZ17" s="57"/>
      <c r="QJA17" s="57"/>
      <c r="QJB17" s="57"/>
      <c r="QJC17" s="57"/>
      <c r="QJI17" s="56"/>
      <c r="QJJ17" s="57"/>
      <c r="QJK17" s="57"/>
      <c r="QJL17" s="57"/>
      <c r="QJM17" s="57"/>
      <c r="QJN17" s="57"/>
      <c r="QJO17" s="57"/>
      <c r="QJU17" s="56"/>
      <c r="QJV17" s="57"/>
      <c r="QJW17" s="57"/>
      <c r="QJX17" s="57"/>
      <c r="QJY17" s="57"/>
      <c r="QJZ17" s="57"/>
      <c r="QKA17" s="57"/>
      <c r="QKG17" s="56"/>
      <c r="QKH17" s="57"/>
      <c r="QKI17" s="57"/>
      <c r="QKJ17" s="57"/>
      <c r="QKK17" s="57"/>
      <c r="QKL17" s="57"/>
      <c r="QKM17" s="57"/>
      <c r="QKS17" s="56"/>
      <c r="QKT17" s="57"/>
      <c r="QKU17" s="57"/>
      <c r="QKV17" s="57"/>
      <c r="QKW17" s="57"/>
      <c r="QKX17" s="57"/>
      <c r="QKY17" s="57"/>
      <c r="QLE17" s="56"/>
      <c r="QLF17" s="57"/>
      <c r="QLG17" s="57"/>
      <c r="QLH17" s="57"/>
      <c r="QLI17" s="57"/>
      <c r="QLJ17" s="57"/>
      <c r="QLK17" s="57"/>
      <c r="QLQ17" s="56"/>
      <c r="QLR17" s="57"/>
      <c r="QLS17" s="57"/>
      <c r="QLT17" s="57"/>
      <c r="QLU17" s="57"/>
      <c r="QLV17" s="57"/>
      <c r="QLW17" s="57"/>
      <c r="QMC17" s="56"/>
      <c r="QMD17" s="57"/>
      <c r="QME17" s="57"/>
      <c r="QMF17" s="57"/>
      <c r="QMG17" s="57"/>
      <c r="QMH17" s="57"/>
      <c r="QMI17" s="57"/>
      <c r="QMO17" s="56"/>
      <c r="QMP17" s="57"/>
      <c r="QMQ17" s="57"/>
      <c r="QMR17" s="57"/>
      <c r="QMS17" s="57"/>
      <c r="QMT17" s="57"/>
      <c r="QMU17" s="57"/>
      <c r="QNA17" s="56"/>
      <c r="QNB17" s="57"/>
      <c r="QNC17" s="57"/>
      <c r="QND17" s="57"/>
      <c r="QNE17" s="57"/>
      <c r="QNF17" s="57"/>
      <c r="QNG17" s="57"/>
      <c r="QNM17" s="56"/>
      <c r="QNN17" s="57"/>
      <c r="QNO17" s="57"/>
      <c r="QNP17" s="57"/>
      <c r="QNQ17" s="57"/>
      <c r="QNR17" s="57"/>
      <c r="QNS17" s="57"/>
      <c r="QNY17" s="56"/>
      <c r="QNZ17" s="57"/>
      <c r="QOA17" s="57"/>
      <c r="QOB17" s="57"/>
      <c r="QOC17" s="57"/>
      <c r="QOD17" s="57"/>
      <c r="QOE17" s="57"/>
      <c r="QOK17" s="56"/>
      <c r="QOL17" s="57"/>
      <c r="QOM17" s="57"/>
      <c r="QON17" s="57"/>
      <c r="QOO17" s="57"/>
      <c r="QOP17" s="57"/>
      <c r="QOQ17" s="57"/>
      <c r="QOW17" s="56"/>
      <c r="QOX17" s="57"/>
      <c r="QOY17" s="57"/>
      <c r="QOZ17" s="57"/>
      <c r="QPA17" s="57"/>
      <c r="QPB17" s="57"/>
      <c r="QPC17" s="57"/>
      <c r="QPI17" s="56"/>
      <c r="QPJ17" s="57"/>
      <c r="QPK17" s="57"/>
      <c r="QPL17" s="57"/>
      <c r="QPM17" s="57"/>
      <c r="QPN17" s="57"/>
      <c r="QPO17" s="57"/>
      <c r="QPU17" s="56"/>
      <c r="QPV17" s="57"/>
      <c r="QPW17" s="57"/>
      <c r="QPX17" s="57"/>
      <c r="QPY17" s="57"/>
      <c r="QPZ17" s="57"/>
      <c r="QQA17" s="57"/>
      <c r="QQG17" s="56"/>
      <c r="QQH17" s="57"/>
      <c r="QQI17" s="57"/>
      <c r="QQJ17" s="57"/>
      <c r="QQK17" s="57"/>
      <c r="QQL17" s="57"/>
      <c r="QQM17" s="57"/>
      <c r="QQS17" s="56"/>
      <c r="QQT17" s="57"/>
      <c r="QQU17" s="57"/>
      <c r="QQV17" s="57"/>
      <c r="QQW17" s="57"/>
      <c r="QQX17" s="57"/>
      <c r="QQY17" s="57"/>
      <c r="QRE17" s="56"/>
      <c r="QRF17" s="57"/>
      <c r="QRG17" s="57"/>
      <c r="QRH17" s="57"/>
      <c r="QRI17" s="57"/>
      <c r="QRJ17" s="57"/>
      <c r="QRK17" s="57"/>
      <c r="QRQ17" s="56"/>
      <c r="QRR17" s="57"/>
      <c r="QRS17" s="57"/>
      <c r="QRT17" s="57"/>
      <c r="QRU17" s="57"/>
      <c r="QRV17" s="57"/>
      <c r="QRW17" s="57"/>
      <c r="QSC17" s="56"/>
      <c r="QSD17" s="57"/>
      <c r="QSE17" s="57"/>
      <c r="QSF17" s="57"/>
      <c r="QSG17" s="57"/>
      <c r="QSH17" s="57"/>
      <c r="QSI17" s="57"/>
      <c r="QSO17" s="56"/>
      <c r="QSP17" s="57"/>
      <c r="QSQ17" s="57"/>
      <c r="QSR17" s="57"/>
      <c r="QSS17" s="57"/>
      <c r="QST17" s="57"/>
      <c r="QSU17" s="57"/>
      <c r="QTA17" s="56"/>
      <c r="QTB17" s="57"/>
      <c r="QTC17" s="57"/>
      <c r="QTD17" s="57"/>
      <c r="QTE17" s="57"/>
      <c r="QTF17" s="57"/>
      <c r="QTG17" s="57"/>
      <c r="QTM17" s="56"/>
      <c r="QTN17" s="57"/>
      <c r="QTO17" s="57"/>
      <c r="QTP17" s="57"/>
      <c r="QTQ17" s="57"/>
      <c r="QTR17" s="57"/>
      <c r="QTS17" s="57"/>
      <c r="QTY17" s="56"/>
      <c r="QTZ17" s="57"/>
      <c r="QUA17" s="57"/>
      <c r="QUB17" s="57"/>
      <c r="QUC17" s="57"/>
      <c r="QUD17" s="57"/>
      <c r="QUE17" s="57"/>
      <c r="QUK17" s="56"/>
      <c r="QUL17" s="57"/>
      <c r="QUM17" s="57"/>
      <c r="QUN17" s="57"/>
      <c r="QUO17" s="57"/>
      <c r="QUP17" s="57"/>
      <c r="QUQ17" s="57"/>
      <c r="QUW17" s="56"/>
      <c r="QUX17" s="57"/>
      <c r="QUY17" s="57"/>
      <c r="QUZ17" s="57"/>
      <c r="QVA17" s="57"/>
      <c r="QVB17" s="57"/>
      <c r="QVC17" s="57"/>
      <c r="QVI17" s="56"/>
      <c r="QVJ17" s="57"/>
      <c r="QVK17" s="57"/>
      <c r="QVL17" s="57"/>
      <c r="QVM17" s="57"/>
      <c r="QVN17" s="57"/>
      <c r="QVO17" s="57"/>
      <c r="QVU17" s="56"/>
      <c r="QVV17" s="57"/>
      <c r="QVW17" s="57"/>
      <c r="QVX17" s="57"/>
      <c r="QVY17" s="57"/>
      <c r="QVZ17" s="57"/>
      <c r="QWA17" s="57"/>
      <c r="QWG17" s="56"/>
      <c r="QWH17" s="57"/>
      <c r="QWI17" s="57"/>
      <c r="QWJ17" s="57"/>
      <c r="QWK17" s="57"/>
      <c r="QWL17" s="57"/>
      <c r="QWM17" s="57"/>
      <c r="QWS17" s="56"/>
      <c r="QWT17" s="57"/>
      <c r="QWU17" s="57"/>
      <c r="QWV17" s="57"/>
      <c r="QWW17" s="57"/>
      <c r="QWX17" s="57"/>
      <c r="QWY17" s="57"/>
      <c r="QXE17" s="56"/>
      <c r="QXF17" s="57"/>
      <c r="QXG17" s="57"/>
      <c r="QXH17" s="57"/>
      <c r="QXI17" s="57"/>
      <c r="QXJ17" s="57"/>
      <c r="QXK17" s="57"/>
      <c r="QXQ17" s="56"/>
      <c r="QXR17" s="57"/>
      <c r="QXS17" s="57"/>
      <c r="QXT17" s="57"/>
      <c r="QXU17" s="57"/>
      <c r="QXV17" s="57"/>
      <c r="QXW17" s="57"/>
      <c r="QYC17" s="56"/>
      <c r="QYD17" s="57"/>
      <c r="QYE17" s="57"/>
      <c r="QYF17" s="57"/>
      <c r="QYG17" s="57"/>
      <c r="QYH17" s="57"/>
      <c r="QYI17" s="57"/>
      <c r="QYO17" s="56"/>
      <c r="QYP17" s="57"/>
      <c r="QYQ17" s="57"/>
      <c r="QYR17" s="57"/>
      <c r="QYS17" s="57"/>
      <c r="QYT17" s="57"/>
      <c r="QYU17" s="57"/>
      <c r="QZA17" s="56"/>
      <c r="QZB17" s="57"/>
      <c r="QZC17" s="57"/>
      <c r="QZD17" s="57"/>
      <c r="QZE17" s="57"/>
      <c r="QZF17" s="57"/>
      <c r="QZG17" s="57"/>
      <c r="QZM17" s="56"/>
      <c r="QZN17" s="57"/>
      <c r="QZO17" s="57"/>
      <c r="QZP17" s="57"/>
      <c r="QZQ17" s="57"/>
      <c r="QZR17" s="57"/>
      <c r="QZS17" s="57"/>
      <c r="QZY17" s="56"/>
      <c r="QZZ17" s="57"/>
      <c r="RAA17" s="57"/>
      <c r="RAB17" s="57"/>
      <c r="RAC17" s="57"/>
      <c r="RAD17" s="57"/>
      <c r="RAE17" s="57"/>
      <c r="RAK17" s="56"/>
      <c r="RAL17" s="57"/>
      <c r="RAM17" s="57"/>
      <c r="RAN17" s="57"/>
      <c r="RAO17" s="57"/>
      <c r="RAP17" s="57"/>
      <c r="RAQ17" s="57"/>
      <c r="RAW17" s="56"/>
      <c r="RAX17" s="57"/>
      <c r="RAY17" s="57"/>
      <c r="RAZ17" s="57"/>
      <c r="RBA17" s="57"/>
      <c r="RBB17" s="57"/>
      <c r="RBC17" s="57"/>
      <c r="RBI17" s="56"/>
      <c r="RBJ17" s="57"/>
      <c r="RBK17" s="57"/>
      <c r="RBL17" s="57"/>
      <c r="RBM17" s="57"/>
      <c r="RBN17" s="57"/>
      <c r="RBO17" s="57"/>
      <c r="RBU17" s="56"/>
      <c r="RBV17" s="57"/>
      <c r="RBW17" s="57"/>
      <c r="RBX17" s="57"/>
      <c r="RBY17" s="57"/>
      <c r="RBZ17" s="57"/>
      <c r="RCA17" s="57"/>
      <c r="RCG17" s="56"/>
      <c r="RCH17" s="57"/>
      <c r="RCI17" s="57"/>
      <c r="RCJ17" s="57"/>
      <c r="RCK17" s="57"/>
      <c r="RCL17" s="57"/>
      <c r="RCM17" s="57"/>
      <c r="RCS17" s="56"/>
      <c r="RCT17" s="57"/>
      <c r="RCU17" s="57"/>
      <c r="RCV17" s="57"/>
      <c r="RCW17" s="57"/>
      <c r="RCX17" s="57"/>
      <c r="RCY17" s="57"/>
      <c r="RDE17" s="56"/>
      <c r="RDF17" s="57"/>
      <c r="RDG17" s="57"/>
      <c r="RDH17" s="57"/>
      <c r="RDI17" s="57"/>
      <c r="RDJ17" s="57"/>
      <c r="RDK17" s="57"/>
      <c r="RDQ17" s="56"/>
      <c r="RDR17" s="57"/>
      <c r="RDS17" s="57"/>
      <c r="RDT17" s="57"/>
      <c r="RDU17" s="57"/>
      <c r="RDV17" s="57"/>
      <c r="RDW17" s="57"/>
      <c r="REC17" s="56"/>
      <c r="RED17" s="57"/>
      <c r="REE17" s="57"/>
      <c r="REF17" s="57"/>
      <c r="REG17" s="57"/>
      <c r="REH17" s="57"/>
      <c r="REI17" s="57"/>
      <c r="REO17" s="56"/>
      <c r="REP17" s="57"/>
      <c r="REQ17" s="57"/>
      <c r="RER17" s="57"/>
      <c r="RES17" s="57"/>
      <c r="RET17" s="57"/>
      <c r="REU17" s="57"/>
      <c r="RFA17" s="56"/>
      <c r="RFB17" s="57"/>
      <c r="RFC17" s="57"/>
      <c r="RFD17" s="57"/>
      <c r="RFE17" s="57"/>
      <c r="RFF17" s="57"/>
      <c r="RFG17" s="57"/>
      <c r="RFM17" s="56"/>
      <c r="RFN17" s="57"/>
      <c r="RFO17" s="57"/>
      <c r="RFP17" s="57"/>
      <c r="RFQ17" s="57"/>
      <c r="RFR17" s="57"/>
      <c r="RFS17" s="57"/>
      <c r="RFY17" s="56"/>
      <c r="RFZ17" s="57"/>
      <c r="RGA17" s="57"/>
      <c r="RGB17" s="57"/>
      <c r="RGC17" s="57"/>
      <c r="RGD17" s="57"/>
      <c r="RGE17" s="57"/>
      <c r="RGK17" s="56"/>
      <c r="RGL17" s="57"/>
      <c r="RGM17" s="57"/>
      <c r="RGN17" s="57"/>
      <c r="RGO17" s="57"/>
      <c r="RGP17" s="57"/>
      <c r="RGQ17" s="57"/>
      <c r="RGW17" s="56"/>
      <c r="RGX17" s="57"/>
      <c r="RGY17" s="57"/>
      <c r="RGZ17" s="57"/>
      <c r="RHA17" s="57"/>
      <c r="RHB17" s="57"/>
      <c r="RHC17" s="57"/>
      <c r="RHI17" s="56"/>
      <c r="RHJ17" s="57"/>
      <c r="RHK17" s="57"/>
      <c r="RHL17" s="57"/>
      <c r="RHM17" s="57"/>
      <c r="RHN17" s="57"/>
      <c r="RHO17" s="57"/>
      <c r="RHU17" s="56"/>
      <c r="RHV17" s="57"/>
      <c r="RHW17" s="57"/>
      <c r="RHX17" s="57"/>
      <c r="RHY17" s="57"/>
      <c r="RHZ17" s="57"/>
      <c r="RIA17" s="57"/>
      <c r="RIG17" s="56"/>
      <c r="RIH17" s="57"/>
      <c r="RII17" s="57"/>
      <c r="RIJ17" s="57"/>
      <c r="RIK17" s="57"/>
      <c r="RIL17" s="57"/>
      <c r="RIM17" s="57"/>
      <c r="RIS17" s="56"/>
      <c r="RIT17" s="57"/>
      <c r="RIU17" s="57"/>
      <c r="RIV17" s="57"/>
      <c r="RIW17" s="57"/>
      <c r="RIX17" s="57"/>
      <c r="RIY17" s="57"/>
      <c r="RJE17" s="56"/>
      <c r="RJF17" s="57"/>
      <c r="RJG17" s="57"/>
      <c r="RJH17" s="57"/>
      <c r="RJI17" s="57"/>
      <c r="RJJ17" s="57"/>
      <c r="RJK17" s="57"/>
      <c r="RJQ17" s="56"/>
      <c r="RJR17" s="57"/>
      <c r="RJS17" s="57"/>
      <c r="RJT17" s="57"/>
      <c r="RJU17" s="57"/>
      <c r="RJV17" s="57"/>
      <c r="RJW17" s="57"/>
      <c r="RKC17" s="56"/>
      <c r="RKD17" s="57"/>
      <c r="RKE17" s="57"/>
      <c r="RKF17" s="57"/>
      <c r="RKG17" s="57"/>
      <c r="RKH17" s="57"/>
      <c r="RKI17" s="57"/>
      <c r="RKO17" s="56"/>
      <c r="RKP17" s="57"/>
      <c r="RKQ17" s="57"/>
      <c r="RKR17" s="57"/>
      <c r="RKS17" s="57"/>
      <c r="RKT17" s="57"/>
      <c r="RKU17" s="57"/>
      <c r="RLA17" s="56"/>
      <c r="RLB17" s="57"/>
      <c r="RLC17" s="57"/>
      <c r="RLD17" s="57"/>
      <c r="RLE17" s="57"/>
      <c r="RLF17" s="57"/>
      <c r="RLG17" s="57"/>
      <c r="RLM17" s="56"/>
      <c r="RLN17" s="57"/>
      <c r="RLO17" s="57"/>
      <c r="RLP17" s="57"/>
      <c r="RLQ17" s="57"/>
      <c r="RLR17" s="57"/>
      <c r="RLS17" s="57"/>
      <c r="RLY17" s="56"/>
      <c r="RLZ17" s="57"/>
      <c r="RMA17" s="57"/>
      <c r="RMB17" s="57"/>
      <c r="RMC17" s="57"/>
      <c r="RMD17" s="57"/>
      <c r="RME17" s="57"/>
      <c r="RMK17" s="56"/>
      <c r="RML17" s="57"/>
      <c r="RMM17" s="57"/>
      <c r="RMN17" s="57"/>
      <c r="RMO17" s="57"/>
      <c r="RMP17" s="57"/>
      <c r="RMQ17" s="57"/>
      <c r="RMW17" s="56"/>
      <c r="RMX17" s="57"/>
      <c r="RMY17" s="57"/>
      <c r="RMZ17" s="57"/>
      <c r="RNA17" s="57"/>
      <c r="RNB17" s="57"/>
      <c r="RNC17" s="57"/>
      <c r="RNI17" s="56"/>
      <c r="RNJ17" s="57"/>
      <c r="RNK17" s="57"/>
      <c r="RNL17" s="57"/>
      <c r="RNM17" s="57"/>
      <c r="RNN17" s="57"/>
      <c r="RNO17" s="57"/>
      <c r="RNU17" s="56"/>
      <c r="RNV17" s="57"/>
      <c r="RNW17" s="57"/>
      <c r="RNX17" s="57"/>
      <c r="RNY17" s="57"/>
      <c r="RNZ17" s="57"/>
      <c r="ROA17" s="57"/>
      <c r="ROG17" s="56"/>
      <c r="ROH17" s="57"/>
      <c r="ROI17" s="57"/>
      <c r="ROJ17" s="57"/>
      <c r="ROK17" s="57"/>
      <c r="ROL17" s="57"/>
      <c r="ROM17" s="57"/>
      <c r="ROS17" s="56"/>
      <c r="ROT17" s="57"/>
      <c r="ROU17" s="57"/>
      <c r="ROV17" s="57"/>
      <c r="ROW17" s="57"/>
      <c r="ROX17" s="57"/>
      <c r="ROY17" s="57"/>
      <c r="RPE17" s="56"/>
      <c r="RPF17" s="57"/>
      <c r="RPG17" s="57"/>
      <c r="RPH17" s="57"/>
      <c r="RPI17" s="57"/>
      <c r="RPJ17" s="57"/>
      <c r="RPK17" s="57"/>
      <c r="RPQ17" s="56"/>
      <c r="RPR17" s="57"/>
      <c r="RPS17" s="57"/>
      <c r="RPT17" s="57"/>
      <c r="RPU17" s="57"/>
      <c r="RPV17" s="57"/>
      <c r="RPW17" s="57"/>
      <c r="RQC17" s="56"/>
      <c r="RQD17" s="57"/>
      <c r="RQE17" s="57"/>
      <c r="RQF17" s="57"/>
      <c r="RQG17" s="57"/>
      <c r="RQH17" s="57"/>
      <c r="RQI17" s="57"/>
      <c r="RQO17" s="56"/>
      <c r="RQP17" s="57"/>
      <c r="RQQ17" s="57"/>
      <c r="RQR17" s="57"/>
      <c r="RQS17" s="57"/>
      <c r="RQT17" s="57"/>
      <c r="RQU17" s="57"/>
      <c r="RRA17" s="56"/>
      <c r="RRB17" s="57"/>
      <c r="RRC17" s="57"/>
      <c r="RRD17" s="57"/>
      <c r="RRE17" s="57"/>
      <c r="RRF17" s="57"/>
      <c r="RRG17" s="57"/>
      <c r="RRM17" s="56"/>
      <c r="RRN17" s="57"/>
      <c r="RRO17" s="57"/>
      <c r="RRP17" s="57"/>
      <c r="RRQ17" s="57"/>
      <c r="RRR17" s="57"/>
      <c r="RRS17" s="57"/>
      <c r="RRY17" s="56"/>
      <c r="RRZ17" s="57"/>
      <c r="RSA17" s="57"/>
      <c r="RSB17" s="57"/>
      <c r="RSC17" s="57"/>
      <c r="RSD17" s="57"/>
      <c r="RSE17" s="57"/>
      <c r="RSK17" s="56"/>
      <c r="RSL17" s="57"/>
      <c r="RSM17" s="57"/>
      <c r="RSN17" s="57"/>
      <c r="RSO17" s="57"/>
      <c r="RSP17" s="57"/>
      <c r="RSQ17" s="57"/>
      <c r="RSW17" s="56"/>
      <c r="RSX17" s="57"/>
      <c r="RSY17" s="57"/>
      <c r="RSZ17" s="57"/>
      <c r="RTA17" s="57"/>
      <c r="RTB17" s="57"/>
      <c r="RTC17" s="57"/>
      <c r="RTI17" s="56"/>
      <c r="RTJ17" s="57"/>
      <c r="RTK17" s="57"/>
      <c r="RTL17" s="57"/>
      <c r="RTM17" s="57"/>
      <c r="RTN17" s="57"/>
      <c r="RTO17" s="57"/>
      <c r="RTU17" s="56"/>
      <c r="RTV17" s="57"/>
      <c r="RTW17" s="57"/>
      <c r="RTX17" s="57"/>
      <c r="RTY17" s="57"/>
      <c r="RTZ17" s="57"/>
      <c r="RUA17" s="57"/>
      <c r="RUG17" s="56"/>
      <c r="RUH17" s="57"/>
      <c r="RUI17" s="57"/>
      <c r="RUJ17" s="57"/>
      <c r="RUK17" s="57"/>
      <c r="RUL17" s="57"/>
      <c r="RUM17" s="57"/>
      <c r="RUS17" s="56"/>
      <c r="RUT17" s="57"/>
      <c r="RUU17" s="57"/>
      <c r="RUV17" s="57"/>
      <c r="RUW17" s="57"/>
      <c r="RUX17" s="57"/>
      <c r="RUY17" s="57"/>
      <c r="RVE17" s="56"/>
      <c r="RVF17" s="57"/>
      <c r="RVG17" s="57"/>
      <c r="RVH17" s="57"/>
      <c r="RVI17" s="57"/>
      <c r="RVJ17" s="57"/>
      <c r="RVK17" s="57"/>
      <c r="RVQ17" s="56"/>
      <c r="RVR17" s="57"/>
      <c r="RVS17" s="57"/>
      <c r="RVT17" s="57"/>
      <c r="RVU17" s="57"/>
      <c r="RVV17" s="57"/>
      <c r="RVW17" s="57"/>
      <c r="RWC17" s="56"/>
      <c r="RWD17" s="57"/>
      <c r="RWE17" s="57"/>
      <c r="RWF17" s="57"/>
      <c r="RWG17" s="57"/>
      <c r="RWH17" s="57"/>
      <c r="RWI17" s="57"/>
      <c r="RWO17" s="56"/>
      <c r="RWP17" s="57"/>
      <c r="RWQ17" s="57"/>
      <c r="RWR17" s="57"/>
      <c r="RWS17" s="57"/>
      <c r="RWT17" s="57"/>
      <c r="RWU17" s="57"/>
      <c r="RXA17" s="56"/>
      <c r="RXB17" s="57"/>
      <c r="RXC17" s="57"/>
      <c r="RXD17" s="57"/>
      <c r="RXE17" s="57"/>
      <c r="RXF17" s="57"/>
      <c r="RXG17" s="57"/>
      <c r="RXM17" s="56"/>
      <c r="RXN17" s="57"/>
      <c r="RXO17" s="57"/>
      <c r="RXP17" s="57"/>
      <c r="RXQ17" s="57"/>
      <c r="RXR17" s="57"/>
      <c r="RXS17" s="57"/>
      <c r="RXY17" s="56"/>
      <c r="RXZ17" s="57"/>
      <c r="RYA17" s="57"/>
      <c r="RYB17" s="57"/>
      <c r="RYC17" s="57"/>
      <c r="RYD17" s="57"/>
      <c r="RYE17" s="57"/>
      <c r="RYK17" s="56"/>
      <c r="RYL17" s="57"/>
      <c r="RYM17" s="57"/>
      <c r="RYN17" s="57"/>
      <c r="RYO17" s="57"/>
      <c r="RYP17" s="57"/>
      <c r="RYQ17" s="57"/>
      <c r="RYW17" s="56"/>
      <c r="RYX17" s="57"/>
      <c r="RYY17" s="57"/>
      <c r="RYZ17" s="57"/>
      <c r="RZA17" s="57"/>
      <c r="RZB17" s="57"/>
      <c r="RZC17" s="57"/>
      <c r="RZI17" s="56"/>
      <c r="RZJ17" s="57"/>
      <c r="RZK17" s="57"/>
      <c r="RZL17" s="57"/>
      <c r="RZM17" s="57"/>
      <c r="RZN17" s="57"/>
      <c r="RZO17" s="57"/>
      <c r="RZU17" s="56"/>
      <c r="RZV17" s="57"/>
      <c r="RZW17" s="57"/>
      <c r="RZX17" s="57"/>
      <c r="RZY17" s="57"/>
      <c r="RZZ17" s="57"/>
      <c r="SAA17" s="57"/>
      <c r="SAG17" s="56"/>
      <c r="SAH17" s="57"/>
      <c r="SAI17" s="57"/>
      <c r="SAJ17" s="57"/>
      <c r="SAK17" s="57"/>
      <c r="SAL17" s="57"/>
      <c r="SAM17" s="57"/>
      <c r="SAS17" s="56"/>
      <c r="SAT17" s="57"/>
      <c r="SAU17" s="57"/>
      <c r="SAV17" s="57"/>
      <c r="SAW17" s="57"/>
      <c r="SAX17" s="57"/>
      <c r="SAY17" s="57"/>
      <c r="SBE17" s="56"/>
      <c r="SBF17" s="57"/>
      <c r="SBG17" s="57"/>
      <c r="SBH17" s="57"/>
      <c r="SBI17" s="57"/>
      <c r="SBJ17" s="57"/>
      <c r="SBK17" s="57"/>
      <c r="SBQ17" s="56"/>
      <c r="SBR17" s="57"/>
      <c r="SBS17" s="57"/>
      <c r="SBT17" s="57"/>
      <c r="SBU17" s="57"/>
      <c r="SBV17" s="57"/>
      <c r="SBW17" s="57"/>
      <c r="SCC17" s="56"/>
      <c r="SCD17" s="57"/>
      <c r="SCE17" s="57"/>
      <c r="SCF17" s="57"/>
      <c r="SCG17" s="57"/>
      <c r="SCH17" s="57"/>
      <c r="SCI17" s="57"/>
      <c r="SCO17" s="56"/>
      <c r="SCP17" s="57"/>
      <c r="SCQ17" s="57"/>
      <c r="SCR17" s="57"/>
      <c r="SCS17" s="57"/>
      <c r="SCT17" s="57"/>
      <c r="SCU17" s="57"/>
      <c r="SDA17" s="56"/>
      <c r="SDB17" s="57"/>
      <c r="SDC17" s="57"/>
      <c r="SDD17" s="57"/>
      <c r="SDE17" s="57"/>
      <c r="SDF17" s="57"/>
      <c r="SDG17" s="57"/>
      <c r="SDM17" s="56"/>
      <c r="SDN17" s="57"/>
      <c r="SDO17" s="57"/>
      <c r="SDP17" s="57"/>
      <c r="SDQ17" s="57"/>
      <c r="SDR17" s="57"/>
      <c r="SDS17" s="57"/>
      <c r="SDY17" s="56"/>
      <c r="SDZ17" s="57"/>
      <c r="SEA17" s="57"/>
      <c r="SEB17" s="57"/>
      <c r="SEC17" s="57"/>
      <c r="SED17" s="57"/>
      <c r="SEE17" s="57"/>
      <c r="SEK17" s="56"/>
      <c r="SEL17" s="57"/>
      <c r="SEM17" s="57"/>
      <c r="SEN17" s="57"/>
      <c r="SEO17" s="57"/>
      <c r="SEP17" s="57"/>
      <c r="SEQ17" s="57"/>
      <c r="SEW17" s="56"/>
      <c r="SEX17" s="57"/>
      <c r="SEY17" s="57"/>
      <c r="SEZ17" s="57"/>
      <c r="SFA17" s="57"/>
      <c r="SFB17" s="57"/>
      <c r="SFC17" s="57"/>
      <c r="SFI17" s="56"/>
      <c r="SFJ17" s="57"/>
      <c r="SFK17" s="57"/>
      <c r="SFL17" s="57"/>
      <c r="SFM17" s="57"/>
      <c r="SFN17" s="57"/>
      <c r="SFO17" s="57"/>
      <c r="SFU17" s="56"/>
      <c r="SFV17" s="57"/>
      <c r="SFW17" s="57"/>
      <c r="SFX17" s="57"/>
      <c r="SFY17" s="57"/>
      <c r="SFZ17" s="57"/>
      <c r="SGA17" s="57"/>
      <c r="SGG17" s="56"/>
      <c r="SGH17" s="57"/>
      <c r="SGI17" s="57"/>
      <c r="SGJ17" s="57"/>
      <c r="SGK17" s="57"/>
      <c r="SGL17" s="57"/>
      <c r="SGM17" s="57"/>
      <c r="SGS17" s="56"/>
      <c r="SGT17" s="57"/>
      <c r="SGU17" s="57"/>
      <c r="SGV17" s="57"/>
      <c r="SGW17" s="57"/>
      <c r="SGX17" s="57"/>
      <c r="SGY17" s="57"/>
      <c r="SHE17" s="56"/>
      <c r="SHF17" s="57"/>
      <c r="SHG17" s="57"/>
      <c r="SHH17" s="57"/>
      <c r="SHI17" s="57"/>
      <c r="SHJ17" s="57"/>
      <c r="SHK17" s="57"/>
      <c r="SHQ17" s="56"/>
      <c r="SHR17" s="57"/>
      <c r="SHS17" s="57"/>
      <c r="SHT17" s="57"/>
      <c r="SHU17" s="57"/>
      <c r="SHV17" s="57"/>
      <c r="SHW17" s="57"/>
      <c r="SIC17" s="56"/>
      <c r="SID17" s="57"/>
      <c r="SIE17" s="57"/>
      <c r="SIF17" s="57"/>
      <c r="SIG17" s="57"/>
      <c r="SIH17" s="57"/>
      <c r="SII17" s="57"/>
      <c r="SIO17" s="56"/>
      <c r="SIP17" s="57"/>
      <c r="SIQ17" s="57"/>
      <c r="SIR17" s="57"/>
      <c r="SIS17" s="57"/>
      <c r="SIT17" s="57"/>
      <c r="SIU17" s="57"/>
      <c r="SJA17" s="56"/>
      <c r="SJB17" s="57"/>
      <c r="SJC17" s="57"/>
      <c r="SJD17" s="57"/>
      <c r="SJE17" s="57"/>
      <c r="SJF17" s="57"/>
      <c r="SJG17" s="57"/>
      <c r="SJM17" s="56"/>
      <c r="SJN17" s="57"/>
      <c r="SJO17" s="57"/>
      <c r="SJP17" s="57"/>
      <c r="SJQ17" s="57"/>
      <c r="SJR17" s="57"/>
      <c r="SJS17" s="57"/>
      <c r="SJY17" s="56"/>
      <c r="SJZ17" s="57"/>
      <c r="SKA17" s="57"/>
      <c r="SKB17" s="57"/>
      <c r="SKC17" s="57"/>
      <c r="SKD17" s="57"/>
      <c r="SKE17" s="57"/>
      <c r="SKK17" s="56"/>
      <c r="SKL17" s="57"/>
      <c r="SKM17" s="57"/>
      <c r="SKN17" s="57"/>
      <c r="SKO17" s="57"/>
      <c r="SKP17" s="57"/>
      <c r="SKQ17" s="57"/>
      <c r="SKW17" s="56"/>
      <c r="SKX17" s="57"/>
      <c r="SKY17" s="57"/>
      <c r="SKZ17" s="57"/>
      <c r="SLA17" s="57"/>
      <c r="SLB17" s="57"/>
      <c r="SLC17" s="57"/>
      <c r="SLI17" s="56"/>
      <c r="SLJ17" s="57"/>
      <c r="SLK17" s="57"/>
      <c r="SLL17" s="57"/>
      <c r="SLM17" s="57"/>
      <c r="SLN17" s="57"/>
      <c r="SLO17" s="57"/>
      <c r="SLU17" s="56"/>
      <c r="SLV17" s="57"/>
      <c r="SLW17" s="57"/>
      <c r="SLX17" s="57"/>
      <c r="SLY17" s="57"/>
      <c r="SLZ17" s="57"/>
      <c r="SMA17" s="57"/>
      <c r="SMG17" s="56"/>
      <c r="SMH17" s="57"/>
      <c r="SMI17" s="57"/>
      <c r="SMJ17" s="57"/>
      <c r="SMK17" s="57"/>
      <c r="SML17" s="57"/>
      <c r="SMM17" s="57"/>
      <c r="SMS17" s="56"/>
      <c r="SMT17" s="57"/>
      <c r="SMU17" s="57"/>
      <c r="SMV17" s="57"/>
      <c r="SMW17" s="57"/>
      <c r="SMX17" s="57"/>
      <c r="SMY17" s="57"/>
      <c r="SNE17" s="56"/>
      <c r="SNF17" s="57"/>
      <c r="SNG17" s="57"/>
      <c r="SNH17" s="57"/>
      <c r="SNI17" s="57"/>
      <c r="SNJ17" s="57"/>
      <c r="SNK17" s="57"/>
      <c r="SNQ17" s="56"/>
      <c r="SNR17" s="57"/>
      <c r="SNS17" s="57"/>
      <c r="SNT17" s="57"/>
      <c r="SNU17" s="57"/>
      <c r="SNV17" s="57"/>
      <c r="SNW17" s="57"/>
      <c r="SOC17" s="56"/>
      <c r="SOD17" s="57"/>
      <c r="SOE17" s="57"/>
      <c r="SOF17" s="57"/>
      <c r="SOG17" s="57"/>
      <c r="SOH17" s="57"/>
      <c r="SOI17" s="57"/>
      <c r="SOO17" s="56"/>
      <c r="SOP17" s="57"/>
      <c r="SOQ17" s="57"/>
      <c r="SOR17" s="57"/>
      <c r="SOS17" s="57"/>
      <c r="SOT17" s="57"/>
      <c r="SOU17" s="57"/>
      <c r="SPA17" s="56"/>
      <c r="SPB17" s="57"/>
      <c r="SPC17" s="57"/>
      <c r="SPD17" s="57"/>
      <c r="SPE17" s="57"/>
      <c r="SPF17" s="57"/>
      <c r="SPG17" s="57"/>
      <c r="SPM17" s="56"/>
      <c r="SPN17" s="57"/>
      <c r="SPO17" s="57"/>
      <c r="SPP17" s="57"/>
      <c r="SPQ17" s="57"/>
      <c r="SPR17" s="57"/>
      <c r="SPS17" s="57"/>
      <c r="SPY17" s="56"/>
      <c r="SPZ17" s="57"/>
      <c r="SQA17" s="57"/>
      <c r="SQB17" s="57"/>
      <c r="SQC17" s="57"/>
      <c r="SQD17" s="57"/>
      <c r="SQE17" s="57"/>
      <c r="SQK17" s="56"/>
      <c r="SQL17" s="57"/>
      <c r="SQM17" s="57"/>
      <c r="SQN17" s="57"/>
      <c r="SQO17" s="57"/>
      <c r="SQP17" s="57"/>
      <c r="SQQ17" s="57"/>
      <c r="SQW17" s="56"/>
      <c r="SQX17" s="57"/>
      <c r="SQY17" s="57"/>
      <c r="SQZ17" s="57"/>
      <c r="SRA17" s="57"/>
      <c r="SRB17" s="57"/>
      <c r="SRC17" s="57"/>
      <c r="SRI17" s="56"/>
      <c r="SRJ17" s="57"/>
      <c r="SRK17" s="57"/>
      <c r="SRL17" s="57"/>
      <c r="SRM17" s="57"/>
      <c r="SRN17" s="57"/>
      <c r="SRO17" s="57"/>
      <c r="SRU17" s="56"/>
      <c r="SRV17" s="57"/>
      <c r="SRW17" s="57"/>
      <c r="SRX17" s="57"/>
      <c r="SRY17" s="57"/>
      <c r="SRZ17" s="57"/>
      <c r="SSA17" s="57"/>
      <c r="SSG17" s="56"/>
      <c r="SSH17" s="57"/>
      <c r="SSI17" s="57"/>
      <c r="SSJ17" s="57"/>
      <c r="SSK17" s="57"/>
      <c r="SSL17" s="57"/>
      <c r="SSM17" s="57"/>
      <c r="SSS17" s="56"/>
      <c r="SST17" s="57"/>
      <c r="SSU17" s="57"/>
      <c r="SSV17" s="57"/>
      <c r="SSW17" s="57"/>
      <c r="SSX17" s="57"/>
      <c r="SSY17" s="57"/>
      <c r="STE17" s="56"/>
      <c r="STF17" s="57"/>
      <c r="STG17" s="57"/>
      <c r="STH17" s="57"/>
      <c r="STI17" s="57"/>
      <c r="STJ17" s="57"/>
      <c r="STK17" s="57"/>
      <c r="STQ17" s="56"/>
      <c r="STR17" s="57"/>
      <c r="STS17" s="57"/>
      <c r="STT17" s="57"/>
      <c r="STU17" s="57"/>
      <c r="STV17" s="57"/>
      <c r="STW17" s="57"/>
      <c r="SUC17" s="56"/>
      <c r="SUD17" s="57"/>
      <c r="SUE17" s="57"/>
      <c r="SUF17" s="57"/>
      <c r="SUG17" s="57"/>
      <c r="SUH17" s="57"/>
      <c r="SUI17" s="57"/>
      <c r="SUO17" s="56"/>
      <c r="SUP17" s="57"/>
      <c r="SUQ17" s="57"/>
      <c r="SUR17" s="57"/>
      <c r="SUS17" s="57"/>
      <c r="SUT17" s="57"/>
      <c r="SUU17" s="57"/>
      <c r="SVA17" s="56"/>
      <c r="SVB17" s="57"/>
      <c r="SVC17" s="57"/>
      <c r="SVD17" s="57"/>
      <c r="SVE17" s="57"/>
      <c r="SVF17" s="57"/>
      <c r="SVG17" s="57"/>
      <c r="SVM17" s="56"/>
      <c r="SVN17" s="57"/>
      <c r="SVO17" s="57"/>
      <c r="SVP17" s="57"/>
      <c r="SVQ17" s="57"/>
      <c r="SVR17" s="57"/>
      <c r="SVS17" s="57"/>
      <c r="SVY17" s="56"/>
      <c r="SVZ17" s="57"/>
      <c r="SWA17" s="57"/>
      <c r="SWB17" s="57"/>
      <c r="SWC17" s="57"/>
      <c r="SWD17" s="57"/>
      <c r="SWE17" s="57"/>
      <c r="SWK17" s="56"/>
      <c r="SWL17" s="57"/>
      <c r="SWM17" s="57"/>
      <c r="SWN17" s="57"/>
      <c r="SWO17" s="57"/>
      <c r="SWP17" s="57"/>
      <c r="SWQ17" s="57"/>
      <c r="SWW17" s="56"/>
      <c r="SWX17" s="57"/>
      <c r="SWY17" s="57"/>
      <c r="SWZ17" s="57"/>
      <c r="SXA17" s="57"/>
      <c r="SXB17" s="57"/>
      <c r="SXC17" s="57"/>
      <c r="SXI17" s="56"/>
      <c r="SXJ17" s="57"/>
      <c r="SXK17" s="57"/>
      <c r="SXL17" s="57"/>
      <c r="SXM17" s="57"/>
      <c r="SXN17" s="57"/>
      <c r="SXO17" s="57"/>
      <c r="SXU17" s="56"/>
      <c r="SXV17" s="57"/>
      <c r="SXW17" s="57"/>
      <c r="SXX17" s="57"/>
      <c r="SXY17" s="57"/>
      <c r="SXZ17" s="57"/>
      <c r="SYA17" s="57"/>
      <c r="SYG17" s="56"/>
      <c r="SYH17" s="57"/>
      <c r="SYI17" s="57"/>
      <c r="SYJ17" s="57"/>
      <c r="SYK17" s="57"/>
      <c r="SYL17" s="57"/>
      <c r="SYM17" s="57"/>
      <c r="SYS17" s="56"/>
      <c r="SYT17" s="57"/>
      <c r="SYU17" s="57"/>
      <c r="SYV17" s="57"/>
      <c r="SYW17" s="57"/>
      <c r="SYX17" s="57"/>
      <c r="SYY17" s="57"/>
      <c r="SZE17" s="56"/>
      <c r="SZF17" s="57"/>
      <c r="SZG17" s="57"/>
      <c r="SZH17" s="57"/>
      <c r="SZI17" s="57"/>
      <c r="SZJ17" s="57"/>
      <c r="SZK17" s="57"/>
      <c r="SZQ17" s="56"/>
      <c r="SZR17" s="57"/>
      <c r="SZS17" s="57"/>
      <c r="SZT17" s="57"/>
      <c r="SZU17" s="57"/>
      <c r="SZV17" s="57"/>
      <c r="SZW17" s="57"/>
      <c r="TAC17" s="56"/>
      <c r="TAD17" s="57"/>
      <c r="TAE17" s="57"/>
      <c r="TAF17" s="57"/>
      <c r="TAG17" s="57"/>
      <c r="TAH17" s="57"/>
      <c r="TAI17" s="57"/>
      <c r="TAO17" s="56"/>
      <c r="TAP17" s="57"/>
      <c r="TAQ17" s="57"/>
      <c r="TAR17" s="57"/>
      <c r="TAS17" s="57"/>
      <c r="TAT17" s="57"/>
      <c r="TAU17" s="57"/>
      <c r="TBA17" s="56"/>
      <c r="TBB17" s="57"/>
      <c r="TBC17" s="57"/>
      <c r="TBD17" s="57"/>
      <c r="TBE17" s="57"/>
      <c r="TBF17" s="57"/>
      <c r="TBG17" s="57"/>
      <c r="TBM17" s="56"/>
      <c r="TBN17" s="57"/>
      <c r="TBO17" s="57"/>
      <c r="TBP17" s="57"/>
      <c r="TBQ17" s="57"/>
      <c r="TBR17" s="57"/>
      <c r="TBS17" s="57"/>
      <c r="TBY17" s="56"/>
      <c r="TBZ17" s="57"/>
      <c r="TCA17" s="57"/>
      <c r="TCB17" s="57"/>
      <c r="TCC17" s="57"/>
      <c r="TCD17" s="57"/>
      <c r="TCE17" s="57"/>
      <c r="TCK17" s="56"/>
      <c r="TCL17" s="57"/>
      <c r="TCM17" s="57"/>
      <c r="TCN17" s="57"/>
      <c r="TCO17" s="57"/>
      <c r="TCP17" s="57"/>
      <c r="TCQ17" s="57"/>
      <c r="TCW17" s="56"/>
      <c r="TCX17" s="57"/>
      <c r="TCY17" s="57"/>
      <c r="TCZ17" s="57"/>
      <c r="TDA17" s="57"/>
      <c r="TDB17" s="57"/>
      <c r="TDC17" s="57"/>
      <c r="TDI17" s="56"/>
      <c r="TDJ17" s="57"/>
      <c r="TDK17" s="57"/>
      <c r="TDL17" s="57"/>
      <c r="TDM17" s="57"/>
      <c r="TDN17" s="57"/>
      <c r="TDO17" s="57"/>
      <c r="TDU17" s="56"/>
      <c r="TDV17" s="57"/>
      <c r="TDW17" s="57"/>
      <c r="TDX17" s="57"/>
      <c r="TDY17" s="57"/>
      <c r="TDZ17" s="57"/>
      <c r="TEA17" s="57"/>
      <c r="TEG17" s="56"/>
      <c r="TEH17" s="57"/>
      <c r="TEI17" s="57"/>
      <c r="TEJ17" s="57"/>
      <c r="TEK17" s="57"/>
      <c r="TEL17" s="57"/>
      <c r="TEM17" s="57"/>
      <c r="TES17" s="56"/>
      <c r="TET17" s="57"/>
      <c r="TEU17" s="57"/>
      <c r="TEV17" s="57"/>
      <c r="TEW17" s="57"/>
      <c r="TEX17" s="57"/>
      <c r="TEY17" s="57"/>
      <c r="TFE17" s="56"/>
      <c r="TFF17" s="57"/>
      <c r="TFG17" s="57"/>
      <c r="TFH17" s="57"/>
      <c r="TFI17" s="57"/>
      <c r="TFJ17" s="57"/>
      <c r="TFK17" s="57"/>
      <c r="TFQ17" s="56"/>
      <c r="TFR17" s="57"/>
      <c r="TFS17" s="57"/>
      <c r="TFT17" s="57"/>
      <c r="TFU17" s="57"/>
      <c r="TFV17" s="57"/>
      <c r="TFW17" s="57"/>
      <c r="TGC17" s="56"/>
      <c r="TGD17" s="57"/>
      <c r="TGE17" s="57"/>
      <c r="TGF17" s="57"/>
      <c r="TGG17" s="57"/>
      <c r="TGH17" s="57"/>
      <c r="TGI17" s="57"/>
      <c r="TGO17" s="56"/>
      <c r="TGP17" s="57"/>
      <c r="TGQ17" s="57"/>
      <c r="TGR17" s="57"/>
      <c r="TGS17" s="57"/>
      <c r="TGT17" s="57"/>
      <c r="TGU17" s="57"/>
      <c r="THA17" s="56"/>
      <c r="THB17" s="57"/>
      <c r="THC17" s="57"/>
      <c r="THD17" s="57"/>
      <c r="THE17" s="57"/>
      <c r="THF17" s="57"/>
      <c r="THG17" s="57"/>
      <c r="THM17" s="56"/>
      <c r="THN17" s="57"/>
      <c r="THO17" s="57"/>
      <c r="THP17" s="57"/>
      <c r="THQ17" s="57"/>
      <c r="THR17" s="57"/>
      <c r="THS17" s="57"/>
      <c r="THY17" s="56"/>
      <c r="THZ17" s="57"/>
      <c r="TIA17" s="57"/>
      <c r="TIB17" s="57"/>
      <c r="TIC17" s="57"/>
      <c r="TID17" s="57"/>
      <c r="TIE17" s="57"/>
      <c r="TIK17" s="56"/>
      <c r="TIL17" s="57"/>
      <c r="TIM17" s="57"/>
      <c r="TIN17" s="57"/>
      <c r="TIO17" s="57"/>
      <c r="TIP17" s="57"/>
      <c r="TIQ17" s="57"/>
      <c r="TIW17" s="56"/>
      <c r="TIX17" s="57"/>
      <c r="TIY17" s="57"/>
      <c r="TIZ17" s="57"/>
      <c r="TJA17" s="57"/>
      <c r="TJB17" s="57"/>
      <c r="TJC17" s="57"/>
      <c r="TJI17" s="56"/>
      <c r="TJJ17" s="57"/>
      <c r="TJK17" s="57"/>
      <c r="TJL17" s="57"/>
      <c r="TJM17" s="57"/>
      <c r="TJN17" s="57"/>
      <c r="TJO17" s="57"/>
      <c r="TJU17" s="56"/>
      <c r="TJV17" s="57"/>
      <c r="TJW17" s="57"/>
      <c r="TJX17" s="57"/>
      <c r="TJY17" s="57"/>
      <c r="TJZ17" s="57"/>
      <c r="TKA17" s="57"/>
      <c r="TKG17" s="56"/>
      <c r="TKH17" s="57"/>
      <c r="TKI17" s="57"/>
      <c r="TKJ17" s="57"/>
      <c r="TKK17" s="57"/>
      <c r="TKL17" s="57"/>
      <c r="TKM17" s="57"/>
      <c r="TKS17" s="56"/>
      <c r="TKT17" s="57"/>
      <c r="TKU17" s="57"/>
      <c r="TKV17" s="57"/>
      <c r="TKW17" s="57"/>
      <c r="TKX17" s="57"/>
      <c r="TKY17" s="57"/>
      <c r="TLE17" s="56"/>
      <c r="TLF17" s="57"/>
      <c r="TLG17" s="57"/>
      <c r="TLH17" s="57"/>
      <c r="TLI17" s="57"/>
      <c r="TLJ17" s="57"/>
      <c r="TLK17" s="57"/>
      <c r="TLQ17" s="56"/>
      <c r="TLR17" s="57"/>
      <c r="TLS17" s="57"/>
      <c r="TLT17" s="57"/>
      <c r="TLU17" s="57"/>
      <c r="TLV17" s="57"/>
      <c r="TLW17" s="57"/>
      <c r="TMC17" s="56"/>
      <c r="TMD17" s="57"/>
      <c r="TME17" s="57"/>
      <c r="TMF17" s="57"/>
      <c r="TMG17" s="57"/>
      <c r="TMH17" s="57"/>
      <c r="TMI17" s="57"/>
      <c r="TMO17" s="56"/>
      <c r="TMP17" s="57"/>
      <c r="TMQ17" s="57"/>
      <c r="TMR17" s="57"/>
      <c r="TMS17" s="57"/>
      <c r="TMT17" s="57"/>
      <c r="TMU17" s="57"/>
      <c r="TNA17" s="56"/>
      <c r="TNB17" s="57"/>
      <c r="TNC17" s="57"/>
      <c r="TND17" s="57"/>
      <c r="TNE17" s="57"/>
      <c r="TNF17" s="57"/>
      <c r="TNG17" s="57"/>
      <c r="TNM17" s="56"/>
      <c r="TNN17" s="57"/>
      <c r="TNO17" s="57"/>
      <c r="TNP17" s="57"/>
      <c r="TNQ17" s="57"/>
      <c r="TNR17" s="57"/>
      <c r="TNS17" s="57"/>
      <c r="TNY17" s="56"/>
      <c r="TNZ17" s="57"/>
      <c r="TOA17" s="57"/>
      <c r="TOB17" s="57"/>
      <c r="TOC17" s="57"/>
      <c r="TOD17" s="57"/>
      <c r="TOE17" s="57"/>
      <c r="TOK17" s="56"/>
      <c r="TOL17" s="57"/>
      <c r="TOM17" s="57"/>
      <c r="TON17" s="57"/>
      <c r="TOO17" s="57"/>
      <c r="TOP17" s="57"/>
      <c r="TOQ17" s="57"/>
      <c r="TOW17" s="56"/>
      <c r="TOX17" s="57"/>
      <c r="TOY17" s="57"/>
      <c r="TOZ17" s="57"/>
      <c r="TPA17" s="57"/>
      <c r="TPB17" s="57"/>
      <c r="TPC17" s="57"/>
      <c r="TPI17" s="56"/>
      <c r="TPJ17" s="57"/>
      <c r="TPK17" s="57"/>
      <c r="TPL17" s="57"/>
      <c r="TPM17" s="57"/>
      <c r="TPN17" s="57"/>
      <c r="TPO17" s="57"/>
      <c r="TPU17" s="56"/>
      <c r="TPV17" s="57"/>
      <c r="TPW17" s="57"/>
      <c r="TPX17" s="57"/>
      <c r="TPY17" s="57"/>
      <c r="TPZ17" s="57"/>
      <c r="TQA17" s="57"/>
      <c r="TQG17" s="56"/>
      <c r="TQH17" s="57"/>
      <c r="TQI17" s="57"/>
      <c r="TQJ17" s="57"/>
      <c r="TQK17" s="57"/>
      <c r="TQL17" s="57"/>
      <c r="TQM17" s="57"/>
      <c r="TQS17" s="56"/>
      <c r="TQT17" s="57"/>
      <c r="TQU17" s="57"/>
      <c r="TQV17" s="57"/>
      <c r="TQW17" s="57"/>
      <c r="TQX17" s="57"/>
      <c r="TQY17" s="57"/>
      <c r="TRE17" s="56"/>
      <c r="TRF17" s="57"/>
      <c r="TRG17" s="57"/>
      <c r="TRH17" s="57"/>
      <c r="TRI17" s="57"/>
      <c r="TRJ17" s="57"/>
      <c r="TRK17" s="57"/>
      <c r="TRQ17" s="56"/>
      <c r="TRR17" s="57"/>
      <c r="TRS17" s="57"/>
      <c r="TRT17" s="57"/>
      <c r="TRU17" s="57"/>
      <c r="TRV17" s="57"/>
      <c r="TRW17" s="57"/>
      <c r="TSC17" s="56"/>
      <c r="TSD17" s="57"/>
      <c r="TSE17" s="57"/>
      <c r="TSF17" s="57"/>
      <c r="TSG17" s="57"/>
      <c r="TSH17" s="57"/>
      <c r="TSI17" s="57"/>
      <c r="TSO17" s="56"/>
      <c r="TSP17" s="57"/>
      <c r="TSQ17" s="57"/>
      <c r="TSR17" s="57"/>
      <c r="TSS17" s="57"/>
      <c r="TST17" s="57"/>
      <c r="TSU17" s="57"/>
      <c r="TTA17" s="56"/>
      <c r="TTB17" s="57"/>
      <c r="TTC17" s="57"/>
      <c r="TTD17" s="57"/>
      <c r="TTE17" s="57"/>
      <c r="TTF17" s="57"/>
      <c r="TTG17" s="57"/>
      <c r="TTM17" s="56"/>
      <c r="TTN17" s="57"/>
      <c r="TTO17" s="57"/>
      <c r="TTP17" s="57"/>
      <c r="TTQ17" s="57"/>
      <c r="TTR17" s="57"/>
      <c r="TTS17" s="57"/>
      <c r="TTY17" s="56"/>
      <c r="TTZ17" s="57"/>
      <c r="TUA17" s="57"/>
      <c r="TUB17" s="57"/>
      <c r="TUC17" s="57"/>
      <c r="TUD17" s="57"/>
      <c r="TUE17" s="57"/>
      <c r="TUK17" s="56"/>
      <c r="TUL17" s="57"/>
      <c r="TUM17" s="57"/>
      <c r="TUN17" s="57"/>
      <c r="TUO17" s="57"/>
      <c r="TUP17" s="57"/>
      <c r="TUQ17" s="57"/>
      <c r="TUW17" s="56"/>
      <c r="TUX17" s="57"/>
      <c r="TUY17" s="57"/>
      <c r="TUZ17" s="57"/>
      <c r="TVA17" s="57"/>
      <c r="TVB17" s="57"/>
      <c r="TVC17" s="57"/>
      <c r="TVI17" s="56"/>
      <c r="TVJ17" s="57"/>
      <c r="TVK17" s="57"/>
      <c r="TVL17" s="57"/>
      <c r="TVM17" s="57"/>
      <c r="TVN17" s="57"/>
      <c r="TVO17" s="57"/>
      <c r="TVU17" s="56"/>
      <c r="TVV17" s="57"/>
      <c r="TVW17" s="57"/>
      <c r="TVX17" s="57"/>
      <c r="TVY17" s="57"/>
      <c r="TVZ17" s="57"/>
      <c r="TWA17" s="57"/>
      <c r="TWG17" s="56"/>
      <c r="TWH17" s="57"/>
      <c r="TWI17" s="57"/>
      <c r="TWJ17" s="57"/>
      <c r="TWK17" s="57"/>
      <c r="TWL17" s="57"/>
      <c r="TWM17" s="57"/>
      <c r="TWS17" s="56"/>
      <c r="TWT17" s="57"/>
      <c r="TWU17" s="57"/>
      <c r="TWV17" s="57"/>
      <c r="TWW17" s="57"/>
      <c r="TWX17" s="57"/>
      <c r="TWY17" s="57"/>
      <c r="TXE17" s="56"/>
      <c r="TXF17" s="57"/>
      <c r="TXG17" s="57"/>
      <c r="TXH17" s="57"/>
      <c r="TXI17" s="57"/>
      <c r="TXJ17" s="57"/>
      <c r="TXK17" s="57"/>
      <c r="TXQ17" s="56"/>
      <c r="TXR17" s="57"/>
      <c r="TXS17" s="57"/>
      <c r="TXT17" s="57"/>
      <c r="TXU17" s="57"/>
      <c r="TXV17" s="57"/>
      <c r="TXW17" s="57"/>
      <c r="TYC17" s="56"/>
      <c r="TYD17" s="57"/>
      <c r="TYE17" s="57"/>
      <c r="TYF17" s="57"/>
      <c r="TYG17" s="57"/>
      <c r="TYH17" s="57"/>
      <c r="TYI17" s="57"/>
      <c r="TYO17" s="56"/>
      <c r="TYP17" s="57"/>
      <c r="TYQ17" s="57"/>
      <c r="TYR17" s="57"/>
      <c r="TYS17" s="57"/>
      <c r="TYT17" s="57"/>
      <c r="TYU17" s="57"/>
      <c r="TZA17" s="56"/>
      <c r="TZB17" s="57"/>
      <c r="TZC17" s="57"/>
      <c r="TZD17" s="57"/>
      <c r="TZE17" s="57"/>
      <c r="TZF17" s="57"/>
      <c r="TZG17" s="57"/>
      <c r="TZM17" s="56"/>
      <c r="TZN17" s="57"/>
      <c r="TZO17" s="57"/>
      <c r="TZP17" s="57"/>
      <c r="TZQ17" s="57"/>
      <c r="TZR17" s="57"/>
      <c r="TZS17" s="57"/>
      <c r="TZY17" s="56"/>
      <c r="TZZ17" s="57"/>
      <c r="UAA17" s="57"/>
      <c r="UAB17" s="57"/>
      <c r="UAC17" s="57"/>
      <c r="UAD17" s="57"/>
      <c r="UAE17" s="57"/>
      <c r="UAK17" s="56"/>
      <c r="UAL17" s="57"/>
      <c r="UAM17" s="57"/>
      <c r="UAN17" s="57"/>
      <c r="UAO17" s="57"/>
      <c r="UAP17" s="57"/>
      <c r="UAQ17" s="57"/>
      <c r="UAW17" s="56"/>
      <c r="UAX17" s="57"/>
      <c r="UAY17" s="57"/>
      <c r="UAZ17" s="57"/>
      <c r="UBA17" s="57"/>
      <c r="UBB17" s="57"/>
      <c r="UBC17" s="57"/>
      <c r="UBI17" s="56"/>
      <c r="UBJ17" s="57"/>
      <c r="UBK17" s="57"/>
      <c r="UBL17" s="57"/>
      <c r="UBM17" s="57"/>
      <c r="UBN17" s="57"/>
      <c r="UBO17" s="57"/>
      <c r="UBU17" s="56"/>
      <c r="UBV17" s="57"/>
      <c r="UBW17" s="57"/>
      <c r="UBX17" s="57"/>
      <c r="UBY17" s="57"/>
      <c r="UBZ17" s="57"/>
      <c r="UCA17" s="57"/>
      <c r="UCG17" s="56"/>
      <c r="UCH17" s="57"/>
      <c r="UCI17" s="57"/>
      <c r="UCJ17" s="57"/>
      <c r="UCK17" s="57"/>
      <c r="UCL17" s="57"/>
      <c r="UCM17" s="57"/>
      <c r="UCS17" s="56"/>
      <c r="UCT17" s="57"/>
      <c r="UCU17" s="57"/>
      <c r="UCV17" s="57"/>
      <c r="UCW17" s="57"/>
      <c r="UCX17" s="57"/>
      <c r="UCY17" s="57"/>
      <c r="UDE17" s="56"/>
      <c r="UDF17" s="57"/>
      <c r="UDG17" s="57"/>
      <c r="UDH17" s="57"/>
      <c r="UDI17" s="57"/>
      <c r="UDJ17" s="57"/>
      <c r="UDK17" s="57"/>
      <c r="UDQ17" s="56"/>
      <c r="UDR17" s="57"/>
      <c r="UDS17" s="57"/>
      <c r="UDT17" s="57"/>
      <c r="UDU17" s="57"/>
      <c r="UDV17" s="57"/>
      <c r="UDW17" s="57"/>
      <c r="UEC17" s="56"/>
      <c r="UED17" s="57"/>
      <c r="UEE17" s="57"/>
      <c r="UEF17" s="57"/>
      <c r="UEG17" s="57"/>
      <c r="UEH17" s="57"/>
      <c r="UEI17" s="57"/>
      <c r="UEO17" s="56"/>
      <c r="UEP17" s="57"/>
      <c r="UEQ17" s="57"/>
      <c r="UER17" s="57"/>
      <c r="UES17" s="57"/>
      <c r="UET17" s="57"/>
      <c r="UEU17" s="57"/>
      <c r="UFA17" s="56"/>
      <c r="UFB17" s="57"/>
      <c r="UFC17" s="57"/>
      <c r="UFD17" s="57"/>
      <c r="UFE17" s="57"/>
      <c r="UFF17" s="57"/>
      <c r="UFG17" s="57"/>
      <c r="UFM17" s="56"/>
      <c r="UFN17" s="57"/>
      <c r="UFO17" s="57"/>
      <c r="UFP17" s="57"/>
      <c r="UFQ17" s="57"/>
      <c r="UFR17" s="57"/>
      <c r="UFS17" s="57"/>
      <c r="UFY17" s="56"/>
      <c r="UFZ17" s="57"/>
      <c r="UGA17" s="57"/>
      <c r="UGB17" s="57"/>
      <c r="UGC17" s="57"/>
      <c r="UGD17" s="57"/>
      <c r="UGE17" s="57"/>
      <c r="UGK17" s="56"/>
      <c r="UGL17" s="57"/>
      <c r="UGM17" s="57"/>
      <c r="UGN17" s="57"/>
      <c r="UGO17" s="57"/>
      <c r="UGP17" s="57"/>
      <c r="UGQ17" s="57"/>
      <c r="UGW17" s="56"/>
      <c r="UGX17" s="57"/>
      <c r="UGY17" s="57"/>
      <c r="UGZ17" s="57"/>
      <c r="UHA17" s="57"/>
      <c r="UHB17" s="57"/>
      <c r="UHC17" s="57"/>
      <c r="UHI17" s="56"/>
      <c r="UHJ17" s="57"/>
      <c r="UHK17" s="57"/>
      <c r="UHL17" s="57"/>
      <c r="UHM17" s="57"/>
      <c r="UHN17" s="57"/>
      <c r="UHO17" s="57"/>
      <c r="UHU17" s="56"/>
      <c r="UHV17" s="57"/>
      <c r="UHW17" s="57"/>
      <c r="UHX17" s="57"/>
      <c r="UHY17" s="57"/>
      <c r="UHZ17" s="57"/>
      <c r="UIA17" s="57"/>
      <c r="UIG17" s="56"/>
      <c r="UIH17" s="57"/>
      <c r="UII17" s="57"/>
      <c r="UIJ17" s="57"/>
      <c r="UIK17" s="57"/>
      <c r="UIL17" s="57"/>
      <c r="UIM17" s="57"/>
      <c r="UIS17" s="56"/>
      <c r="UIT17" s="57"/>
      <c r="UIU17" s="57"/>
      <c r="UIV17" s="57"/>
      <c r="UIW17" s="57"/>
      <c r="UIX17" s="57"/>
      <c r="UIY17" s="57"/>
      <c r="UJE17" s="56"/>
      <c r="UJF17" s="57"/>
      <c r="UJG17" s="57"/>
      <c r="UJH17" s="57"/>
      <c r="UJI17" s="57"/>
      <c r="UJJ17" s="57"/>
      <c r="UJK17" s="57"/>
      <c r="UJQ17" s="56"/>
      <c r="UJR17" s="57"/>
      <c r="UJS17" s="57"/>
      <c r="UJT17" s="57"/>
      <c r="UJU17" s="57"/>
      <c r="UJV17" s="57"/>
      <c r="UJW17" s="57"/>
      <c r="UKC17" s="56"/>
      <c r="UKD17" s="57"/>
      <c r="UKE17" s="57"/>
      <c r="UKF17" s="57"/>
      <c r="UKG17" s="57"/>
      <c r="UKH17" s="57"/>
      <c r="UKI17" s="57"/>
      <c r="UKO17" s="56"/>
      <c r="UKP17" s="57"/>
      <c r="UKQ17" s="57"/>
      <c r="UKR17" s="57"/>
      <c r="UKS17" s="57"/>
      <c r="UKT17" s="57"/>
      <c r="UKU17" s="57"/>
      <c r="ULA17" s="56"/>
      <c r="ULB17" s="57"/>
      <c r="ULC17" s="57"/>
      <c r="ULD17" s="57"/>
      <c r="ULE17" s="57"/>
      <c r="ULF17" s="57"/>
      <c r="ULG17" s="57"/>
      <c r="ULM17" s="56"/>
      <c r="ULN17" s="57"/>
      <c r="ULO17" s="57"/>
      <c r="ULP17" s="57"/>
      <c r="ULQ17" s="57"/>
      <c r="ULR17" s="57"/>
      <c r="ULS17" s="57"/>
      <c r="ULY17" s="56"/>
      <c r="ULZ17" s="57"/>
      <c r="UMA17" s="57"/>
      <c r="UMB17" s="57"/>
      <c r="UMC17" s="57"/>
      <c r="UMD17" s="57"/>
      <c r="UME17" s="57"/>
      <c r="UMK17" s="56"/>
      <c r="UML17" s="57"/>
      <c r="UMM17" s="57"/>
      <c r="UMN17" s="57"/>
      <c r="UMO17" s="57"/>
      <c r="UMP17" s="57"/>
      <c r="UMQ17" s="57"/>
      <c r="UMW17" s="56"/>
      <c r="UMX17" s="57"/>
      <c r="UMY17" s="57"/>
      <c r="UMZ17" s="57"/>
      <c r="UNA17" s="57"/>
      <c r="UNB17" s="57"/>
      <c r="UNC17" s="57"/>
      <c r="UNI17" s="56"/>
      <c r="UNJ17" s="57"/>
      <c r="UNK17" s="57"/>
      <c r="UNL17" s="57"/>
      <c r="UNM17" s="57"/>
      <c r="UNN17" s="57"/>
      <c r="UNO17" s="57"/>
      <c r="UNU17" s="56"/>
      <c r="UNV17" s="57"/>
      <c r="UNW17" s="57"/>
      <c r="UNX17" s="57"/>
      <c r="UNY17" s="57"/>
      <c r="UNZ17" s="57"/>
      <c r="UOA17" s="57"/>
      <c r="UOG17" s="56"/>
      <c r="UOH17" s="57"/>
      <c r="UOI17" s="57"/>
      <c r="UOJ17" s="57"/>
      <c r="UOK17" s="57"/>
      <c r="UOL17" s="57"/>
      <c r="UOM17" s="57"/>
      <c r="UOS17" s="56"/>
      <c r="UOT17" s="57"/>
      <c r="UOU17" s="57"/>
      <c r="UOV17" s="57"/>
      <c r="UOW17" s="57"/>
      <c r="UOX17" s="57"/>
      <c r="UOY17" s="57"/>
      <c r="UPE17" s="56"/>
      <c r="UPF17" s="57"/>
      <c r="UPG17" s="57"/>
      <c r="UPH17" s="57"/>
      <c r="UPI17" s="57"/>
      <c r="UPJ17" s="57"/>
      <c r="UPK17" s="57"/>
      <c r="UPQ17" s="56"/>
      <c r="UPR17" s="57"/>
      <c r="UPS17" s="57"/>
      <c r="UPT17" s="57"/>
      <c r="UPU17" s="57"/>
      <c r="UPV17" s="57"/>
      <c r="UPW17" s="57"/>
      <c r="UQC17" s="56"/>
      <c r="UQD17" s="57"/>
      <c r="UQE17" s="57"/>
      <c r="UQF17" s="57"/>
      <c r="UQG17" s="57"/>
      <c r="UQH17" s="57"/>
      <c r="UQI17" s="57"/>
      <c r="UQO17" s="56"/>
      <c r="UQP17" s="57"/>
      <c r="UQQ17" s="57"/>
      <c r="UQR17" s="57"/>
      <c r="UQS17" s="57"/>
      <c r="UQT17" s="57"/>
      <c r="UQU17" s="57"/>
      <c r="URA17" s="56"/>
      <c r="URB17" s="57"/>
      <c r="URC17" s="57"/>
      <c r="URD17" s="57"/>
      <c r="URE17" s="57"/>
      <c r="URF17" s="57"/>
      <c r="URG17" s="57"/>
      <c r="URM17" s="56"/>
      <c r="URN17" s="57"/>
      <c r="URO17" s="57"/>
      <c r="URP17" s="57"/>
      <c r="URQ17" s="57"/>
      <c r="URR17" s="57"/>
      <c r="URS17" s="57"/>
      <c r="URY17" s="56"/>
      <c r="URZ17" s="57"/>
      <c r="USA17" s="57"/>
      <c r="USB17" s="57"/>
      <c r="USC17" s="57"/>
      <c r="USD17" s="57"/>
      <c r="USE17" s="57"/>
      <c r="USK17" s="56"/>
      <c r="USL17" s="57"/>
      <c r="USM17" s="57"/>
      <c r="USN17" s="57"/>
      <c r="USO17" s="57"/>
      <c r="USP17" s="57"/>
      <c r="USQ17" s="57"/>
      <c r="USW17" s="56"/>
      <c r="USX17" s="57"/>
      <c r="USY17" s="57"/>
      <c r="USZ17" s="57"/>
      <c r="UTA17" s="57"/>
      <c r="UTB17" s="57"/>
      <c r="UTC17" s="57"/>
      <c r="UTI17" s="56"/>
      <c r="UTJ17" s="57"/>
      <c r="UTK17" s="57"/>
      <c r="UTL17" s="57"/>
      <c r="UTM17" s="57"/>
      <c r="UTN17" s="57"/>
      <c r="UTO17" s="57"/>
      <c r="UTU17" s="56"/>
      <c r="UTV17" s="57"/>
      <c r="UTW17" s="57"/>
      <c r="UTX17" s="57"/>
      <c r="UTY17" s="57"/>
      <c r="UTZ17" s="57"/>
      <c r="UUA17" s="57"/>
      <c r="UUG17" s="56"/>
      <c r="UUH17" s="57"/>
      <c r="UUI17" s="57"/>
      <c r="UUJ17" s="57"/>
      <c r="UUK17" s="57"/>
      <c r="UUL17" s="57"/>
      <c r="UUM17" s="57"/>
      <c r="UUS17" s="56"/>
      <c r="UUT17" s="57"/>
      <c r="UUU17" s="57"/>
      <c r="UUV17" s="57"/>
      <c r="UUW17" s="57"/>
      <c r="UUX17" s="57"/>
      <c r="UUY17" s="57"/>
      <c r="UVE17" s="56"/>
      <c r="UVF17" s="57"/>
      <c r="UVG17" s="57"/>
      <c r="UVH17" s="57"/>
      <c r="UVI17" s="57"/>
      <c r="UVJ17" s="57"/>
      <c r="UVK17" s="57"/>
      <c r="UVQ17" s="56"/>
      <c r="UVR17" s="57"/>
      <c r="UVS17" s="57"/>
      <c r="UVT17" s="57"/>
      <c r="UVU17" s="57"/>
      <c r="UVV17" s="57"/>
      <c r="UVW17" s="57"/>
      <c r="UWC17" s="56"/>
      <c r="UWD17" s="57"/>
      <c r="UWE17" s="57"/>
      <c r="UWF17" s="57"/>
      <c r="UWG17" s="57"/>
      <c r="UWH17" s="57"/>
      <c r="UWI17" s="57"/>
      <c r="UWO17" s="56"/>
      <c r="UWP17" s="57"/>
      <c r="UWQ17" s="57"/>
      <c r="UWR17" s="57"/>
      <c r="UWS17" s="57"/>
      <c r="UWT17" s="57"/>
      <c r="UWU17" s="57"/>
      <c r="UXA17" s="56"/>
      <c r="UXB17" s="57"/>
      <c r="UXC17" s="57"/>
      <c r="UXD17" s="57"/>
      <c r="UXE17" s="57"/>
      <c r="UXF17" s="57"/>
      <c r="UXG17" s="57"/>
      <c r="UXM17" s="56"/>
      <c r="UXN17" s="57"/>
      <c r="UXO17" s="57"/>
      <c r="UXP17" s="57"/>
      <c r="UXQ17" s="57"/>
      <c r="UXR17" s="57"/>
      <c r="UXS17" s="57"/>
      <c r="UXY17" s="56"/>
      <c r="UXZ17" s="57"/>
      <c r="UYA17" s="57"/>
      <c r="UYB17" s="57"/>
      <c r="UYC17" s="57"/>
      <c r="UYD17" s="57"/>
      <c r="UYE17" s="57"/>
      <c r="UYK17" s="56"/>
      <c r="UYL17" s="57"/>
      <c r="UYM17" s="57"/>
      <c r="UYN17" s="57"/>
      <c r="UYO17" s="57"/>
      <c r="UYP17" s="57"/>
      <c r="UYQ17" s="57"/>
      <c r="UYW17" s="56"/>
      <c r="UYX17" s="57"/>
      <c r="UYY17" s="57"/>
      <c r="UYZ17" s="57"/>
      <c r="UZA17" s="57"/>
      <c r="UZB17" s="57"/>
      <c r="UZC17" s="57"/>
      <c r="UZI17" s="56"/>
      <c r="UZJ17" s="57"/>
      <c r="UZK17" s="57"/>
      <c r="UZL17" s="57"/>
      <c r="UZM17" s="57"/>
      <c r="UZN17" s="57"/>
      <c r="UZO17" s="57"/>
      <c r="UZU17" s="56"/>
      <c r="UZV17" s="57"/>
      <c r="UZW17" s="57"/>
      <c r="UZX17" s="57"/>
      <c r="UZY17" s="57"/>
      <c r="UZZ17" s="57"/>
      <c r="VAA17" s="57"/>
      <c r="VAG17" s="56"/>
      <c r="VAH17" s="57"/>
      <c r="VAI17" s="57"/>
      <c r="VAJ17" s="57"/>
      <c r="VAK17" s="57"/>
      <c r="VAL17" s="57"/>
      <c r="VAM17" s="57"/>
      <c r="VAS17" s="56"/>
      <c r="VAT17" s="57"/>
      <c r="VAU17" s="57"/>
      <c r="VAV17" s="57"/>
      <c r="VAW17" s="57"/>
      <c r="VAX17" s="57"/>
      <c r="VAY17" s="57"/>
      <c r="VBE17" s="56"/>
      <c r="VBF17" s="57"/>
      <c r="VBG17" s="57"/>
      <c r="VBH17" s="57"/>
      <c r="VBI17" s="57"/>
      <c r="VBJ17" s="57"/>
      <c r="VBK17" s="57"/>
      <c r="VBQ17" s="56"/>
      <c r="VBR17" s="57"/>
      <c r="VBS17" s="57"/>
      <c r="VBT17" s="57"/>
      <c r="VBU17" s="57"/>
      <c r="VBV17" s="57"/>
      <c r="VBW17" s="57"/>
      <c r="VCC17" s="56"/>
      <c r="VCD17" s="57"/>
      <c r="VCE17" s="57"/>
      <c r="VCF17" s="57"/>
      <c r="VCG17" s="57"/>
      <c r="VCH17" s="57"/>
      <c r="VCI17" s="57"/>
      <c r="VCO17" s="56"/>
      <c r="VCP17" s="57"/>
      <c r="VCQ17" s="57"/>
      <c r="VCR17" s="57"/>
      <c r="VCS17" s="57"/>
      <c r="VCT17" s="57"/>
      <c r="VCU17" s="57"/>
      <c r="VDA17" s="56"/>
      <c r="VDB17" s="57"/>
      <c r="VDC17" s="57"/>
      <c r="VDD17" s="57"/>
      <c r="VDE17" s="57"/>
      <c r="VDF17" s="57"/>
      <c r="VDG17" s="57"/>
      <c r="VDM17" s="56"/>
      <c r="VDN17" s="57"/>
      <c r="VDO17" s="57"/>
      <c r="VDP17" s="57"/>
      <c r="VDQ17" s="57"/>
      <c r="VDR17" s="57"/>
      <c r="VDS17" s="57"/>
      <c r="VDY17" s="56"/>
      <c r="VDZ17" s="57"/>
      <c r="VEA17" s="57"/>
      <c r="VEB17" s="57"/>
      <c r="VEC17" s="57"/>
      <c r="VED17" s="57"/>
      <c r="VEE17" s="57"/>
      <c r="VEK17" s="56"/>
      <c r="VEL17" s="57"/>
      <c r="VEM17" s="57"/>
      <c r="VEN17" s="57"/>
      <c r="VEO17" s="57"/>
      <c r="VEP17" s="57"/>
      <c r="VEQ17" s="57"/>
      <c r="VEW17" s="56"/>
      <c r="VEX17" s="57"/>
      <c r="VEY17" s="57"/>
      <c r="VEZ17" s="57"/>
      <c r="VFA17" s="57"/>
      <c r="VFB17" s="57"/>
      <c r="VFC17" s="57"/>
      <c r="VFI17" s="56"/>
      <c r="VFJ17" s="57"/>
      <c r="VFK17" s="57"/>
      <c r="VFL17" s="57"/>
      <c r="VFM17" s="57"/>
      <c r="VFN17" s="57"/>
      <c r="VFO17" s="57"/>
      <c r="VFU17" s="56"/>
      <c r="VFV17" s="57"/>
      <c r="VFW17" s="57"/>
      <c r="VFX17" s="57"/>
      <c r="VFY17" s="57"/>
      <c r="VFZ17" s="57"/>
      <c r="VGA17" s="57"/>
      <c r="VGG17" s="56"/>
      <c r="VGH17" s="57"/>
      <c r="VGI17" s="57"/>
      <c r="VGJ17" s="57"/>
      <c r="VGK17" s="57"/>
      <c r="VGL17" s="57"/>
      <c r="VGM17" s="57"/>
      <c r="VGS17" s="56"/>
      <c r="VGT17" s="57"/>
      <c r="VGU17" s="57"/>
      <c r="VGV17" s="57"/>
      <c r="VGW17" s="57"/>
      <c r="VGX17" s="57"/>
      <c r="VGY17" s="57"/>
      <c r="VHE17" s="56"/>
      <c r="VHF17" s="57"/>
      <c r="VHG17" s="57"/>
      <c r="VHH17" s="57"/>
      <c r="VHI17" s="57"/>
      <c r="VHJ17" s="57"/>
      <c r="VHK17" s="57"/>
      <c r="VHQ17" s="56"/>
      <c r="VHR17" s="57"/>
      <c r="VHS17" s="57"/>
      <c r="VHT17" s="57"/>
      <c r="VHU17" s="57"/>
      <c r="VHV17" s="57"/>
      <c r="VHW17" s="57"/>
      <c r="VIC17" s="56"/>
      <c r="VID17" s="57"/>
      <c r="VIE17" s="57"/>
      <c r="VIF17" s="57"/>
      <c r="VIG17" s="57"/>
      <c r="VIH17" s="57"/>
      <c r="VII17" s="57"/>
      <c r="VIO17" s="56"/>
      <c r="VIP17" s="57"/>
      <c r="VIQ17" s="57"/>
      <c r="VIR17" s="57"/>
      <c r="VIS17" s="57"/>
      <c r="VIT17" s="57"/>
      <c r="VIU17" s="57"/>
      <c r="VJA17" s="56"/>
      <c r="VJB17" s="57"/>
      <c r="VJC17" s="57"/>
      <c r="VJD17" s="57"/>
      <c r="VJE17" s="57"/>
      <c r="VJF17" s="57"/>
      <c r="VJG17" s="57"/>
      <c r="VJM17" s="56"/>
      <c r="VJN17" s="57"/>
      <c r="VJO17" s="57"/>
      <c r="VJP17" s="57"/>
      <c r="VJQ17" s="57"/>
      <c r="VJR17" s="57"/>
      <c r="VJS17" s="57"/>
      <c r="VJY17" s="56"/>
      <c r="VJZ17" s="57"/>
      <c r="VKA17" s="57"/>
      <c r="VKB17" s="57"/>
      <c r="VKC17" s="57"/>
      <c r="VKD17" s="57"/>
      <c r="VKE17" s="57"/>
      <c r="VKK17" s="56"/>
      <c r="VKL17" s="57"/>
      <c r="VKM17" s="57"/>
      <c r="VKN17" s="57"/>
      <c r="VKO17" s="57"/>
      <c r="VKP17" s="57"/>
      <c r="VKQ17" s="57"/>
      <c r="VKW17" s="56"/>
      <c r="VKX17" s="57"/>
      <c r="VKY17" s="57"/>
      <c r="VKZ17" s="57"/>
      <c r="VLA17" s="57"/>
      <c r="VLB17" s="57"/>
      <c r="VLC17" s="57"/>
      <c r="VLI17" s="56"/>
      <c r="VLJ17" s="57"/>
      <c r="VLK17" s="57"/>
      <c r="VLL17" s="57"/>
      <c r="VLM17" s="57"/>
      <c r="VLN17" s="57"/>
      <c r="VLO17" s="57"/>
      <c r="VLU17" s="56"/>
      <c r="VLV17" s="57"/>
      <c r="VLW17" s="57"/>
      <c r="VLX17" s="57"/>
      <c r="VLY17" s="57"/>
      <c r="VLZ17" s="57"/>
      <c r="VMA17" s="57"/>
      <c r="VMG17" s="56"/>
      <c r="VMH17" s="57"/>
      <c r="VMI17" s="57"/>
      <c r="VMJ17" s="57"/>
      <c r="VMK17" s="57"/>
      <c r="VML17" s="57"/>
      <c r="VMM17" s="57"/>
      <c r="VMS17" s="56"/>
      <c r="VMT17" s="57"/>
      <c r="VMU17" s="57"/>
      <c r="VMV17" s="57"/>
      <c r="VMW17" s="57"/>
      <c r="VMX17" s="57"/>
      <c r="VMY17" s="57"/>
      <c r="VNE17" s="56"/>
      <c r="VNF17" s="57"/>
      <c r="VNG17" s="57"/>
      <c r="VNH17" s="57"/>
      <c r="VNI17" s="57"/>
      <c r="VNJ17" s="57"/>
      <c r="VNK17" s="57"/>
      <c r="VNQ17" s="56"/>
      <c r="VNR17" s="57"/>
      <c r="VNS17" s="57"/>
      <c r="VNT17" s="57"/>
      <c r="VNU17" s="57"/>
      <c r="VNV17" s="57"/>
      <c r="VNW17" s="57"/>
      <c r="VOC17" s="56"/>
      <c r="VOD17" s="57"/>
      <c r="VOE17" s="57"/>
      <c r="VOF17" s="57"/>
      <c r="VOG17" s="57"/>
      <c r="VOH17" s="57"/>
      <c r="VOI17" s="57"/>
      <c r="VOO17" s="56"/>
      <c r="VOP17" s="57"/>
      <c r="VOQ17" s="57"/>
      <c r="VOR17" s="57"/>
      <c r="VOS17" s="57"/>
      <c r="VOT17" s="57"/>
      <c r="VOU17" s="57"/>
      <c r="VPA17" s="56"/>
      <c r="VPB17" s="57"/>
      <c r="VPC17" s="57"/>
      <c r="VPD17" s="57"/>
      <c r="VPE17" s="57"/>
      <c r="VPF17" s="57"/>
      <c r="VPG17" s="57"/>
      <c r="VPM17" s="56"/>
      <c r="VPN17" s="57"/>
      <c r="VPO17" s="57"/>
      <c r="VPP17" s="57"/>
      <c r="VPQ17" s="57"/>
      <c r="VPR17" s="57"/>
      <c r="VPS17" s="57"/>
      <c r="VPY17" s="56"/>
      <c r="VPZ17" s="57"/>
      <c r="VQA17" s="57"/>
      <c r="VQB17" s="57"/>
      <c r="VQC17" s="57"/>
      <c r="VQD17" s="57"/>
      <c r="VQE17" s="57"/>
      <c r="VQK17" s="56"/>
      <c r="VQL17" s="57"/>
      <c r="VQM17" s="57"/>
      <c r="VQN17" s="57"/>
      <c r="VQO17" s="57"/>
      <c r="VQP17" s="57"/>
      <c r="VQQ17" s="57"/>
      <c r="VQW17" s="56"/>
      <c r="VQX17" s="57"/>
      <c r="VQY17" s="57"/>
      <c r="VQZ17" s="57"/>
      <c r="VRA17" s="57"/>
      <c r="VRB17" s="57"/>
      <c r="VRC17" s="57"/>
      <c r="VRI17" s="56"/>
      <c r="VRJ17" s="57"/>
      <c r="VRK17" s="57"/>
      <c r="VRL17" s="57"/>
      <c r="VRM17" s="57"/>
      <c r="VRN17" s="57"/>
      <c r="VRO17" s="57"/>
      <c r="VRU17" s="56"/>
      <c r="VRV17" s="57"/>
      <c r="VRW17" s="57"/>
      <c r="VRX17" s="57"/>
      <c r="VRY17" s="57"/>
      <c r="VRZ17" s="57"/>
      <c r="VSA17" s="57"/>
      <c r="VSG17" s="56"/>
      <c r="VSH17" s="57"/>
      <c r="VSI17" s="57"/>
      <c r="VSJ17" s="57"/>
      <c r="VSK17" s="57"/>
      <c r="VSL17" s="57"/>
      <c r="VSM17" s="57"/>
      <c r="VSS17" s="56"/>
      <c r="VST17" s="57"/>
      <c r="VSU17" s="57"/>
      <c r="VSV17" s="57"/>
      <c r="VSW17" s="57"/>
      <c r="VSX17" s="57"/>
      <c r="VSY17" s="57"/>
      <c r="VTE17" s="56"/>
      <c r="VTF17" s="57"/>
      <c r="VTG17" s="57"/>
      <c r="VTH17" s="57"/>
      <c r="VTI17" s="57"/>
      <c r="VTJ17" s="57"/>
      <c r="VTK17" s="57"/>
      <c r="VTQ17" s="56"/>
      <c r="VTR17" s="57"/>
      <c r="VTS17" s="57"/>
      <c r="VTT17" s="57"/>
      <c r="VTU17" s="57"/>
      <c r="VTV17" s="57"/>
      <c r="VTW17" s="57"/>
      <c r="VUC17" s="56"/>
      <c r="VUD17" s="57"/>
      <c r="VUE17" s="57"/>
      <c r="VUF17" s="57"/>
      <c r="VUG17" s="57"/>
      <c r="VUH17" s="57"/>
      <c r="VUI17" s="57"/>
      <c r="VUO17" s="56"/>
      <c r="VUP17" s="57"/>
      <c r="VUQ17" s="57"/>
      <c r="VUR17" s="57"/>
      <c r="VUS17" s="57"/>
      <c r="VUT17" s="57"/>
      <c r="VUU17" s="57"/>
      <c r="VVA17" s="56"/>
      <c r="VVB17" s="57"/>
      <c r="VVC17" s="57"/>
      <c r="VVD17" s="57"/>
      <c r="VVE17" s="57"/>
      <c r="VVF17" s="57"/>
      <c r="VVG17" s="57"/>
      <c r="VVM17" s="56"/>
      <c r="VVN17" s="57"/>
      <c r="VVO17" s="57"/>
      <c r="VVP17" s="57"/>
      <c r="VVQ17" s="57"/>
      <c r="VVR17" s="57"/>
      <c r="VVS17" s="57"/>
      <c r="VVY17" s="56"/>
      <c r="VVZ17" s="57"/>
      <c r="VWA17" s="57"/>
      <c r="VWB17" s="57"/>
      <c r="VWC17" s="57"/>
      <c r="VWD17" s="57"/>
      <c r="VWE17" s="57"/>
      <c r="VWK17" s="56"/>
      <c r="VWL17" s="57"/>
      <c r="VWM17" s="57"/>
      <c r="VWN17" s="57"/>
      <c r="VWO17" s="57"/>
      <c r="VWP17" s="57"/>
      <c r="VWQ17" s="57"/>
      <c r="VWW17" s="56"/>
      <c r="VWX17" s="57"/>
      <c r="VWY17" s="57"/>
      <c r="VWZ17" s="57"/>
      <c r="VXA17" s="57"/>
      <c r="VXB17" s="57"/>
      <c r="VXC17" s="57"/>
      <c r="VXI17" s="56"/>
      <c r="VXJ17" s="57"/>
      <c r="VXK17" s="57"/>
      <c r="VXL17" s="57"/>
      <c r="VXM17" s="57"/>
      <c r="VXN17" s="57"/>
      <c r="VXO17" s="57"/>
      <c r="VXU17" s="56"/>
      <c r="VXV17" s="57"/>
      <c r="VXW17" s="57"/>
      <c r="VXX17" s="57"/>
      <c r="VXY17" s="57"/>
      <c r="VXZ17" s="57"/>
      <c r="VYA17" s="57"/>
      <c r="VYG17" s="56"/>
      <c r="VYH17" s="57"/>
      <c r="VYI17" s="57"/>
      <c r="VYJ17" s="57"/>
      <c r="VYK17" s="57"/>
      <c r="VYL17" s="57"/>
      <c r="VYM17" s="57"/>
      <c r="VYS17" s="56"/>
      <c r="VYT17" s="57"/>
      <c r="VYU17" s="57"/>
      <c r="VYV17" s="57"/>
      <c r="VYW17" s="57"/>
      <c r="VYX17" s="57"/>
      <c r="VYY17" s="57"/>
      <c r="VZE17" s="56"/>
      <c r="VZF17" s="57"/>
      <c r="VZG17" s="57"/>
      <c r="VZH17" s="57"/>
      <c r="VZI17" s="57"/>
      <c r="VZJ17" s="57"/>
      <c r="VZK17" s="57"/>
      <c r="VZQ17" s="56"/>
      <c r="VZR17" s="57"/>
      <c r="VZS17" s="57"/>
      <c r="VZT17" s="57"/>
      <c r="VZU17" s="57"/>
      <c r="VZV17" s="57"/>
      <c r="VZW17" s="57"/>
      <c r="WAC17" s="56"/>
      <c r="WAD17" s="57"/>
      <c r="WAE17" s="57"/>
      <c r="WAF17" s="57"/>
      <c r="WAG17" s="57"/>
      <c r="WAH17" s="57"/>
      <c r="WAI17" s="57"/>
      <c r="WAO17" s="56"/>
      <c r="WAP17" s="57"/>
      <c r="WAQ17" s="57"/>
      <c r="WAR17" s="57"/>
      <c r="WAS17" s="57"/>
      <c r="WAT17" s="57"/>
      <c r="WAU17" s="57"/>
      <c r="WBA17" s="56"/>
      <c r="WBB17" s="57"/>
      <c r="WBC17" s="57"/>
      <c r="WBD17" s="57"/>
      <c r="WBE17" s="57"/>
      <c r="WBF17" s="57"/>
      <c r="WBG17" s="57"/>
      <c r="WBM17" s="56"/>
      <c r="WBN17" s="57"/>
      <c r="WBO17" s="57"/>
      <c r="WBP17" s="57"/>
      <c r="WBQ17" s="57"/>
      <c r="WBR17" s="57"/>
      <c r="WBS17" s="57"/>
      <c r="WBY17" s="56"/>
      <c r="WBZ17" s="57"/>
      <c r="WCA17" s="57"/>
      <c r="WCB17" s="57"/>
      <c r="WCC17" s="57"/>
      <c r="WCD17" s="57"/>
      <c r="WCE17" s="57"/>
      <c r="WCK17" s="56"/>
      <c r="WCL17" s="57"/>
      <c r="WCM17" s="57"/>
      <c r="WCN17" s="57"/>
      <c r="WCO17" s="57"/>
      <c r="WCP17" s="57"/>
      <c r="WCQ17" s="57"/>
      <c r="WCW17" s="56"/>
      <c r="WCX17" s="57"/>
      <c r="WCY17" s="57"/>
      <c r="WCZ17" s="57"/>
      <c r="WDA17" s="57"/>
      <c r="WDB17" s="57"/>
      <c r="WDC17" s="57"/>
      <c r="WDI17" s="56"/>
      <c r="WDJ17" s="57"/>
      <c r="WDK17" s="57"/>
      <c r="WDL17" s="57"/>
      <c r="WDM17" s="57"/>
      <c r="WDN17" s="57"/>
      <c r="WDO17" s="57"/>
      <c r="WDU17" s="56"/>
      <c r="WDV17" s="57"/>
      <c r="WDW17" s="57"/>
      <c r="WDX17" s="57"/>
      <c r="WDY17" s="57"/>
      <c r="WDZ17" s="57"/>
      <c r="WEA17" s="57"/>
      <c r="WEG17" s="56"/>
      <c r="WEH17" s="57"/>
      <c r="WEI17" s="57"/>
      <c r="WEJ17" s="57"/>
      <c r="WEK17" s="57"/>
      <c r="WEL17" s="57"/>
      <c r="WEM17" s="57"/>
      <c r="WES17" s="56"/>
      <c r="WET17" s="57"/>
      <c r="WEU17" s="57"/>
      <c r="WEV17" s="57"/>
      <c r="WEW17" s="57"/>
      <c r="WEX17" s="57"/>
      <c r="WEY17" s="57"/>
      <c r="WFE17" s="56"/>
      <c r="WFF17" s="57"/>
      <c r="WFG17" s="57"/>
      <c r="WFH17" s="57"/>
      <c r="WFI17" s="57"/>
      <c r="WFJ17" s="57"/>
      <c r="WFK17" s="57"/>
      <c r="WFQ17" s="56"/>
      <c r="WFR17" s="57"/>
      <c r="WFS17" s="57"/>
      <c r="WFT17" s="57"/>
      <c r="WFU17" s="57"/>
      <c r="WFV17" s="57"/>
      <c r="WFW17" s="57"/>
      <c r="WGC17" s="56"/>
      <c r="WGD17" s="57"/>
      <c r="WGE17" s="57"/>
      <c r="WGF17" s="57"/>
      <c r="WGG17" s="57"/>
      <c r="WGH17" s="57"/>
      <c r="WGI17" s="57"/>
      <c r="WGO17" s="56"/>
      <c r="WGP17" s="57"/>
      <c r="WGQ17" s="57"/>
      <c r="WGR17" s="57"/>
      <c r="WGS17" s="57"/>
      <c r="WGT17" s="57"/>
      <c r="WGU17" s="57"/>
      <c r="WHA17" s="56"/>
      <c r="WHB17" s="57"/>
      <c r="WHC17" s="57"/>
      <c r="WHD17" s="57"/>
      <c r="WHE17" s="57"/>
      <c r="WHF17" s="57"/>
      <c r="WHG17" s="57"/>
      <c r="WHM17" s="56"/>
      <c r="WHN17" s="57"/>
      <c r="WHO17" s="57"/>
      <c r="WHP17" s="57"/>
      <c r="WHQ17" s="57"/>
      <c r="WHR17" s="57"/>
      <c r="WHS17" s="57"/>
      <c r="WHY17" s="56"/>
      <c r="WHZ17" s="57"/>
      <c r="WIA17" s="57"/>
      <c r="WIB17" s="57"/>
      <c r="WIC17" s="57"/>
      <c r="WID17" s="57"/>
      <c r="WIE17" s="57"/>
      <c r="WIK17" s="56"/>
      <c r="WIL17" s="57"/>
      <c r="WIM17" s="57"/>
      <c r="WIN17" s="57"/>
      <c r="WIO17" s="57"/>
      <c r="WIP17" s="57"/>
      <c r="WIQ17" s="57"/>
      <c r="WIW17" s="56"/>
      <c r="WIX17" s="57"/>
      <c r="WIY17" s="57"/>
      <c r="WIZ17" s="57"/>
      <c r="WJA17" s="57"/>
      <c r="WJB17" s="57"/>
      <c r="WJC17" s="57"/>
      <c r="WJI17" s="56"/>
      <c r="WJJ17" s="57"/>
      <c r="WJK17" s="57"/>
      <c r="WJL17" s="57"/>
      <c r="WJM17" s="57"/>
      <c r="WJN17" s="57"/>
      <c r="WJO17" s="57"/>
      <c r="WJU17" s="56"/>
      <c r="WJV17" s="57"/>
      <c r="WJW17" s="57"/>
      <c r="WJX17" s="57"/>
      <c r="WJY17" s="57"/>
      <c r="WJZ17" s="57"/>
      <c r="WKA17" s="57"/>
      <c r="WKG17" s="56"/>
      <c r="WKH17" s="57"/>
      <c r="WKI17" s="57"/>
      <c r="WKJ17" s="57"/>
      <c r="WKK17" s="57"/>
      <c r="WKL17" s="57"/>
      <c r="WKM17" s="57"/>
      <c r="WKS17" s="56"/>
      <c r="WKT17" s="57"/>
      <c r="WKU17" s="57"/>
      <c r="WKV17" s="57"/>
      <c r="WKW17" s="57"/>
      <c r="WKX17" s="57"/>
      <c r="WKY17" s="57"/>
      <c r="WLE17" s="56"/>
      <c r="WLF17" s="57"/>
      <c r="WLG17" s="57"/>
      <c r="WLH17" s="57"/>
      <c r="WLI17" s="57"/>
      <c r="WLJ17" s="57"/>
      <c r="WLK17" s="57"/>
      <c r="WLQ17" s="56"/>
      <c r="WLR17" s="57"/>
      <c r="WLS17" s="57"/>
      <c r="WLT17" s="57"/>
      <c r="WLU17" s="57"/>
      <c r="WLV17" s="57"/>
      <c r="WLW17" s="57"/>
      <c r="WMC17" s="56"/>
      <c r="WMD17" s="57"/>
      <c r="WME17" s="57"/>
      <c r="WMF17" s="57"/>
      <c r="WMG17" s="57"/>
      <c r="WMH17" s="57"/>
      <c r="WMI17" s="57"/>
      <c r="WMO17" s="56"/>
      <c r="WMP17" s="57"/>
      <c r="WMQ17" s="57"/>
      <c r="WMR17" s="57"/>
      <c r="WMS17" s="57"/>
      <c r="WMT17" s="57"/>
      <c r="WMU17" s="57"/>
      <c r="WNA17" s="56"/>
      <c r="WNB17" s="57"/>
      <c r="WNC17" s="57"/>
      <c r="WND17" s="57"/>
      <c r="WNE17" s="57"/>
      <c r="WNF17" s="57"/>
      <c r="WNG17" s="57"/>
      <c r="WNM17" s="56"/>
      <c r="WNN17" s="57"/>
      <c r="WNO17" s="57"/>
      <c r="WNP17" s="57"/>
      <c r="WNQ17" s="57"/>
      <c r="WNR17" s="57"/>
      <c r="WNS17" s="57"/>
      <c r="WNY17" s="56"/>
      <c r="WNZ17" s="57"/>
      <c r="WOA17" s="57"/>
      <c r="WOB17" s="57"/>
      <c r="WOC17" s="57"/>
      <c r="WOD17" s="57"/>
      <c r="WOE17" s="57"/>
      <c r="WOK17" s="56"/>
      <c r="WOL17" s="57"/>
      <c r="WOM17" s="57"/>
      <c r="WON17" s="57"/>
      <c r="WOO17" s="57"/>
      <c r="WOP17" s="57"/>
      <c r="WOQ17" s="57"/>
      <c r="WOW17" s="56"/>
      <c r="WOX17" s="57"/>
      <c r="WOY17" s="57"/>
      <c r="WOZ17" s="57"/>
      <c r="WPA17" s="57"/>
      <c r="WPB17" s="57"/>
      <c r="WPC17" s="57"/>
      <c r="WPI17" s="56"/>
      <c r="WPJ17" s="57"/>
      <c r="WPK17" s="57"/>
      <c r="WPL17" s="57"/>
      <c r="WPM17" s="57"/>
      <c r="WPN17" s="57"/>
      <c r="WPO17" s="57"/>
      <c r="WPU17" s="56"/>
      <c r="WPV17" s="57"/>
      <c r="WPW17" s="57"/>
      <c r="WPX17" s="57"/>
      <c r="WPY17" s="57"/>
      <c r="WPZ17" s="57"/>
      <c r="WQA17" s="57"/>
      <c r="WQG17" s="56"/>
      <c r="WQH17" s="57"/>
      <c r="WQI17" s="57"/>
      <c r="WQJ17" s="57"/>
      <c r="WQK17" s="57"/>
      <c r="WQL17" s="57"/>
      <c r="WQM17" s="57"/>
      <c r="WQS17" s="56"/>
      <c r="WQT17" s="57"/>
      <c r="WQU17" s="57"/>
      <c r="WQV17" s="57"/>
      <c r="WQW17" s="57"/>
      <c r="WQX17" s="57"/>
      <c r="WQY17" s="57"/>
      <c r="WRE17" s="56"/>
      <c r="WRF17" s="57"/>
      <c r="WRG17" s="57"/>
      <c r="WRH17" s="57"/>
      <c r="WRI17" s="57"/>
      <c r="WRJ17" s="57"/>
      <c r="WRK17" s="57"/>
      <c r="WRQ17" s="56"/>
      <c r="WRR17" s="57"/>
      <c r="WRS17" s="57"/>
      <c r="WRT17" s="57"/>
      <c r="WRU17" s="57"/>
      <c r="WRV17" s="57"/>
      <c r="WRW17" s="57"/>
      <c r="WSC17" s="56"/>
      <c r="WSD17" s="57"/>
      <c r="WSE17" s="57"/>
      <c r="WSF17" s="57"/>
      <c r="WSG17" s="57"/>
      <c r="WSH17" s="57"/>
      <c r="WSI17" s="57"/>
      <c r="WSO17" s="56"/>
      <c r="WSP17" s="57"/>
      <c r="WSQ17" s="57"/>
      <c r="WSR17" s="57"/>
      <c r="WSS17" s="57"/>
      <c r="WST17" s="57"/>
      <c r="WSU17" s="57"/>
      <c r="WTA17" s="56"/>
      <c r="WTB17" s="57"/>
      <c r="WTC17" s="57"/>
      <c r="WTD17" s="57"/>
      <c r="WTE17" s="57"/>
      <c r="WTF17" s="57"/>
      <c r="WTG17" s="57"/>
      <c r="WTM17" s="56"/>
      <c r="WTN17" s="57"/>
      <c r="WTO17" s="57"/>
      <c r="WTP17" s="57"/>
      <c r="WTQ17" s="57"/>
      <c r="WTR17" s="57"/>
      <c r="WTS17" s="57"/>
      <c r="WTY17" s="56"/>
      <c r="WTZ17" s="57"/>
      <c r="WUA17" s="57"/>
      <c r="WUB17" s="57"/>
      <c r="WUC17" s="57"/>
      <c r="WUD17" s="57"/>
      <c r="WUE17" s="57"/>
      <c r="WUK17" s="56"/>
      <c r="WUL17" s="57"/>
      <c r="WUM17" s="57"/>
      <c r="WUN17" s="57"/>
      <c r="WUO17" s="57"/>
      <c r="WUP17" s="57"/>
      <c r="WUQ17" s="57"/>
      <c r="WUW17" s="56"/>
      <c r="WUX17" s="57"/>
      <c r="WUY17" s="57"/>
      <c r="WUZ17" s="57"/>
      <c r="WVA17" s="57"/>
      <c r="WVB17" s="57"/>
      <c r="WVC17" s="57"/>
      <c r="WVI17" s="56"/>
      <c r="WVJ17" s="57"/>
      <c r="WVK17" s="57"/>
      <c r="WVL17" s="57"/>
      <c r="WVM17" s="57"/>
      <c r="WVN17" s="57"/>
      <c r="WVO17" s="57"/>
      <c r="WVU17" s="56"/>
      <c r="WVV17" s="57"/>
      <c r="WVW17" s="57"/>
      <c r="WVX17" s="57"/>
      <c r="WVY17" s="57"/>
      <c r="WVZ17" s="57"/>
      <c r="WWA17" s="57"/>
      <c r="WWG17" s="56"/>
      <c r="WWH17" s="57"/>
      <c r="WWI17" s="57"/>
      <c r="WWJ17" s="57"/>
      <c r="WWK17" s="57"/>
      <c r="WWL17" s="57"/>
      <c r="WWM17" s="57"/>
      <c r="WWS17" s="56"/>
      <c r="WWT17" s="57"/>
      <c r="WWU17" s="57"/>
      <c r="WWV17" s="57"/>
      <c r="WWW17" s="57"/>
      <c r="WWX17" s="57"/>
      <c r="WWY17" s="57"/>
      <c r="WXE17" s="56"/>
      <c r="WXF17" s="57"/>
      <c r="WXG17" s="57"/>
      <c r="WXH17" s="57"/>
      <c r="WXI17" s="57"/>
      <c r="WXJ17" s="57"/>
      <c r="WXK17" s="57"/>
      <c r="WXQ17" s="56"/>
      <c r="WXR17" s="57"/>
      <c r="WXS17" s="57"/>
      <c r="WXT17" s="57"/>
      <c r="WXU17" s="57"/>
      <c r="WXV17" s="57"/>
      <c r="WXW17" s="57"/>
      <c r="WYC17" s="56"/>
      <c r="WYD17" s="57"/>
      <c r="WYE17" s="57"/>
      <c r="WYF17" s="57"/>
      <c r="WYG17" s="57"/>
      <c r="WYH17" s="57"/>
      <c r="WYI17" s="57"/>
      <c r="WYO17" s="56"/>
      <c r="WYP17" s="57"/>
      <c r="WYQ17" s="57"/>
      <c r="WYR17" s="57"/>
      <c r="WYS17" s="57"/>
      <c r="WYT17" s="57"/>
      <c r="WYU17" s="57"/>
      <c r="WZA17" s="56"/>
      <c r="WZB17" s="57"/>
      <c r="WZC17" s="57"/>
      <c r="WZD17" s="57"/>
      <c r="WZE17" s="57"/>
      <c r="WZF17" s="57"/>
      <c r="WZG17" s="57"/>
      <c r="WZM17" s="56"/>
      <c r="WZN17" s="57"/>
      <c r="WZO17" s="57"/>
      <c r="WZP17" s="57"/>
      <c r="WZQ17" s="57"/>
      <c r="WZR17" s="57"/>
      <c r="WZS17" s="57"/>
      <c r="WZY17" s="56"/>
      <c r="WZZ17" s="57"/>
      <c r="XAA17" s="57"/>
      <c r="XAB17" s="57"/>
      <c r="XAC17" s="57"/>
      <c r="XAD17" s="57"/>
      <c r="XAE17" s="57"/>
      <c r="XAK17" s="56"/>
      <c r="XAL17" s="57"/>
      <c r="XAM17" s="57"/>
      <c r="XAN17" s="57"/>
      <c r="XAO17" s="57"/>
      <c r="XAP17" s="57"/>
      <c r="XAQ17" s="57"/>
      <c r="XAW17" s="56"/>
      <c r="XAX17" s="57"/>
      <c r="XAY17" s="57"/>
      <c r="XAZ17" s="57"/>
      <c r="XBA17" s="57"/>
      <c r="XBB17" s="57"/>
      <c r="XBC17" s="57"/>
      <c r="XBI17" s="56"/>
      <c r="XBJ17" s="57"/>
      <c r="XBK17" s="57"/>
      <c r="XBL17" s="57"/>
      <c r="XBM17" s="57"/>
      <c r="XBN17" s="57"/>
      <c r="XBO17" s="57"/>
      <c r="XBU17" s="56"/>
      <c r="XBV17" s="57"/>
      <c r="XBW17" s="57"/>
      <c r="XBX17" s="57"/>
      <c r="XBY17" s="57"/>
      <c r="XBZ17" s="57"/>
      <c r="XCA17" s="57"/>
      <c r="XCG17" s="56"/>
      <c r="XCH17" s="57"/>
      <c r="XCI17" s="57"/>
      <c r="XCJ17" s="57"/>
      <c r="XCK17" s="57"/>
      <c r="XCL17" s="57"/>
      <c r="XCM17" s="57"/>
      <c r="XCS17" s="56"/>
      <c r="XCT17" s="57"/>
      <c r="XCU17" s="57"/>
      <c r="XCV17" s="57"/>
      <c r="XCW17" s="57"/>
      <c r="XCX17" s="57"/>
      <c r="XCY17" s="57"/>
      <c r="XDE17" s="56"/>
      <c r="XDF17" s="57"/>
      <c r="XDG17" s="57"/>
      <c r="XDH17" s="57"/>
      <c r="XDI17" s="57"/>
      <c r="XDJ17" s="57"/>
      <c r="XDK17" s="57"/>
      <c r="XDQ17" s="56"/>
      <c r="XDR17" s="57"/>
      <c r="XDS17" s="57"/>
      <c r="XDT17" s="57"/>
      <c r="XDU17" s="57"/>
      <c r="XDV17" s="57"/>
      <c r="XDW17" s="57"/>
      <c r="XEC17" s="56"/>
      <c r="XED17" s="57"/>
      <c r="XEE17" s="57"/>
      <c r="XEF17" s="57"/>
      <c r="XEG17" s="57"/>
      <c r="XEH17" s="57"/>
      <c r="XEI17" s="57"/>
      <c r="XEO17" s="56"/>
      <c r="XEP17" s="57"/>
      <c r="XEQ17" s="57"/>
      <c r="XER17" s="57"/>
      <c r="XES17" s="57"/>
      <c r="XET17" s="57"/>
      <c r="XEU17" s="57"/>
      <c r="XFA17" s="56"/>
      <c r="XFB17" s="57"/>
      <c r="XFC17" s="57"/>
    </row>
    <row r="18" spans="1:2047 2053:3067 3073:5119 5125:6139 6145:8191 8197:9211 9217:11263 11269:12283 12289:14335 14341:15355 15361:16383" x14ac:dyDescent="0.3">
      <c r="A18" s="1" t="str">
        <f>Bewertung!A39</f>
        <v>Stille Reserven auf «Verbindlichkeiten aus L&amp;L»</v>
      </c>
      <c r="B18" s="9">
        <v>0</v>
      </c>
      <c r="C18" s="9">
        <v>0</v>
      </c>
      <c r="D18" s="9">
        <v>0</v>
      </c>
      <c r="E18" s="9">
        <v>0</v>
      </c>
      <c r="F18" s="9">
        <v>0</v>
      </c>
      <c r="G18" s="9">
        <v>0</v>
      </c>
      <c r="H18" s="6">
        <f>G18</f>
        <v>0</v>
      </c>
      <c r="I18" s="6">
        <f t="shared" ref="I18:L18" si="26">H18</f>
        <v>0</v>
      </c>
      <c r="J18" s="6">
        <f t="shared" si="26"/>
        <v>0</v>
      </c>
      <c r="K18" s="6">
        <f t="shared" si="26"/>
        <v>0</v>
      </c>
      <c r="L18" s="6">
        <f t="shared" si="26"/>
        <v>0</v>
      </c>
      <c r="M18" s="409"/>
      <c r="N18" s="409"/>
      <c r="O18" s="409"/>
    </row>
    <row r="19" spans="1:2047 2053:3067 3073:5119 5125:6139 6145:8191 8197:9211 9217:11263 11269:12283 12289:14335 14341:15355 15361:16383" x14ac:dyDescent="0.3">
      <c r="A19" s="1" t="str">
        <f>Bewertung!A41</f>
        <v>Stille Reserven auf «Übrige Verbindlichkeiten»</v>
      </c>
      <c r="B19" s="9">
        <v>0</v>
      </c>
      <c r="C19" s="9">
        <v>0</v>
      </c>
      <c r="D19" s="9">
        <v>0</v>
      </c>
      <c r="E19" s="9">
        <v>0</v>
      </c>
      <c r="F19" s="9">
        <v>0</v>
      </c>
      <c r="G19" s="9">
        <v>0</v>
      </c>
      <c r="H19" s="6"/>
      <c r="I19" s="6"/>
      <c r="J19" s="6"/>
      <c r="K19" s="6"/>
      <c r="L19" s="6"/>
      <c r="M19" s="409"/>
      <c r="N19" s="409"/>
      <c r="O19" s="409"/>
    </row>
    <row r="20" spans="1:2047 2053:3067 3073:5119 5125:6139 6145:8191 8197:9211 9217:11263 11269:12283 12289:14335 14341:15355 15361:16383" x14ac:dyDescent="0.3">
      <c r="A20" s="1" t="str">
        <f>Bewertung!A43</f>
        <v>Stille Reserven auf «Kurzfristige verzinsliche Verbindlichkeiten»</v>
      </c>
      <c r="B20" s="9">
        <v>0</v>
      </c>
      <c r="C20" s="9">
        <v>0</v>
      </c>
      <c r="D20" s="9">
        <v>0</v>
      </c>
      <c r="E20" s="9">
        <v>0</v>
      </c>
      <c r="F20" s="9">
        <v>0</v>
      </c>
      <c r="G20" s="9">
        <v>0</v>
      </c>
      <c r="H20" s="6">
        <f t="shared" ref="H20:H23" si="27">G20</f>
        <v>0</v>
      </c>
      <c r="I20" s="6">
        <f t="shared" ref="I20:I23" si="28">H20</f>
        <v>0</v>
      </c>
      <c r="J20" s="6">
        <f t="shared" ref="J20:J23" si="29">I20</f>
        <v>0</v>
      </c>
      <c r="K20" s="6">
        <f t="shared" ref="K20:K23" si="30">J20</f>
        <v>0</v>
      </c>
      <c r="L20" s="6">
        <f t="shared" ref="L20:L23" si="31">K20</f>
        <v>0</v>
      </c>
      <c r="M20" s="409"/>
      <c r="N20" s="409"/>
      <c r="O20" s="409"/>
    </row>
    <row r="21" spans="1:2047 2053:3067 3073:5119 5125:6139 6145:8191 8197:9211 9217:11263 11269:12283 12289:14335 14341:15355 15361:16383" x14ac:dyDescent="0.3">
      <c r="A21" s="1" t="str">
        <f>Bewertung!A45</f>
        <v>Stille Reserven auf «übrige kurzfristige Verbindlichkeiten»</v>
      </c>
      <c r="B21" s="9">
        <v>0</v>
      </c>
      <c r="C21" s="9">
        <v>0</v>
      </c>
      <c r="D21" s="9">
        <v>0</v>
      </c>
      <c r="E21" s="9">
        <v>0</v>
      </c>
      <c r="F21" s="9">
        <v>0</v>
      </c>
      <c r="G21" s="9">
        <v>0</v>
      </c>
      <c r="H21" s="6">
        <f t="shared" si="27"/>
        <v>0</v>
      </c>
      <c r="I21" s="6">
        <f t="shared" si="28"/>
        <v>0</v>
      </c>
      <c r="J21" s="6">
        <f t="shared" si="29"/>
        <v>0</v>
      </c>
      <c r="K21" s="6">
        <f t="shared" si="30"/>
        <v>0</v>
      </c>
      <c r="L21" s="6">
        <f t="shared" si="31"/>
        <v>0</v>
      </c>
      <c r="M21" s="409"/>
      <c r="N21" s="409"/>
      <c r="O21" s="409"/>
    </row>
    <row r="22" spans="1:2047 2053:3067 3073:5119 5125:6139 6145:8191 8197:9211 9217:11263 11269:12283 12289:14335 14341:15355 15361:16383" x14ac:dyDescent="0.3">
      <c r="A22" s="1" t="str">
        <f>Bewertung!A47</f>
        <v>Stille Reserven auf «Passive Rechnungsabgrenzung Zinsen»</v>
      </c>
      <c r="B22" s="9">
        <v>0</v>
      </c>
      <c r="C22" s="9">
        <v>0</v>
      </c>
      <c r="D22" s="9">
        <v>0</v>
      </c>
      <c r="E22" s="9">
        <v>0</v>
      </c>
      <c r="F22" s="9">
        <v>0</v>
      </c>
      <c r="G22" s="9">
        <v>0</v>
      </c>
      <c r="H22" s="6">
        <f t="shared" si="27"/>
        <v>0</v>
      </c>
      <c r="I22" s="6">
        <f t="shared" si="28"/>
        <v>0</v>
      </c>
      <c r="J22" s="6">
        <f t="shared" si="29"/>
        <v>0</v>
      </c>
      <c r="K22" s="6">
        <f t="shared" si="30"/>
        <v>0</v>
      </c>
      <c r="L22" s="6">
        <f t="shared" si="31"/>
        <v>0</v>
      </c>
      <c r="M22" s="409"/>
      <c r="N22" s="409"/>
      <c r="O22" s="409"/>
    </row>
    <row r="23" spans="1:2047 2053:3067 3073:5119 5125:6139 6145:8191 8197:9211 9217:11263 11269:12283 12289:14335 14341:15355 15361:16383" x14ac:dyDescent="0.3">
      <c r="A23" s="1" t="str">
        <f>Bewertung!A49</f>
        <v>Stille Reserven auf «Übrige passive Rechnungsabgrenzung»</v>
      </c>
      <c r="B23" s="9">
        <v>0</v>
      </c>
      <c r="C23" s="9">
        <v>0</v>
      </c>
      <c r="D23" s="9">
        <v>0</v>
      </c>
      <c r="E23" s="9">
        <v>0</v>
      </c>
      <c r="F23" s="9">
        <v>0</v>
      </c>
      <c r="G23" s="9">
        <v>0</v>
      </c>
      <c r="H23" s="6">
        <f t="shared" si="27"/>
        <v>0</v>
      </c>
      <c r="I23" s="6">
        <f t="shared" si="28"/>
        <v>0</v>
      </c>
      <c r="J23" s="6">
        <f t="shared" si="29"/>
        <v>0</v>
      </c>
      <c r="K23" s="6">
        <f t="shared" si="30"/>
        <v>0</v>
      </c>
      <c r="L23" s="6">
        <f t="shared" si="31"/>
        <v>0</v>
      </c>
      <c r="M23" s="409"/>
      <c r="N23" s="409"/>
      <c r="O23" s="409"/>
    </row>
    <row r="24" spans="1:2047 2053:3067 3073:5119 5125:6139 6145:8191 8197:9211 9217:11263 11269:12283 12289:14335 14341:15355 15361:16383" x14ac:dyDescent="0.3">
      <c r="A24" s="55" t="s">
        <v>155</v>
      </c>
      <c r="B24" s="80">
        <f>SUM(B18:B23)</f>
        <v>0</v>
      </c>
      <c r="C24" s="80">
        <f t="shared" ref="C24:G24" si="32">SUM(C18:C23)</f>
        <v>0</v>
      </c>
      <c r="D24" s="80">
        <f t="shared" si="32"/>
        <v>0</v>
      </c>
      <c r="E24" s="80">
        <f t="shared" si="32"/>
        <v>0</v>
      </c>
      <c r="F24" s="80">
        <f t="shared" si="32"/>
        <v>0</v>
      </c>
      <c r="G24" s="80">
        <f t="shared" si="32"/>
        <v>0</v>
      </c>
      <c r="H24" s="80">
        <f t="shared" ref="H24:L24" si="33">SUM(H18:H23)</f>
        <v>0</v>
      </c>
      <c r="I24" s="80">
        <f t="shared" si="33"/>
        <v>0</v>
      </c>
      <c r="J24" s="80">
        <f t="shared" si="33"/>
        <v>0</v>
      </c>
      <c r="K24" s="80">
        <f t="shared" si="33"/>
        <v>0</v>
      </c>
      <c r="L24" s="80">
        <f t="shared" si="33"/>
        <v>0</v>
      </c>
      <c r="M24" s="409"/>
      <c r="N24" s="409"/>
      <c r="O24" s="409"/>
      <c r="P24" s="71"/>
      <c r="Q24" s="71"/>
      <c r="R24" s="71"/>
      <c r="S24" s="71"/>
      <c r="Y24" s="56"/>
      <c r="Z24" s="57"/>
      <c r="AA24" s="57"/>
      <c r="AB24" s="57"/>
      <c r="AC24" s="57"/>
      <c r="AD24" s="57"/>
      <c r="AE24" s="57"/>
      <c r="AK24" s="56"/>
      <c r="AL24" s="57"/>
      <c r="AM24" s="57"/>
      <c r="AN24" s="57"/>
      <c r="AO24" s="57"/>
      <c r="AP24" s="57"/>
      <c r="AQ24" s="57"/>
      <c r="AW24" s="56"/>
      <c r="AX24" s="57"/>
      <c r="AY24" s="57"/>
      <c r="AZ24" s="57"/>
      <c r="BA24" s="57"/>
      <c r="BB24" s="57"/>
      <c r="BC24" s="57"/>
      <c r="BI24" s="56"/>
      <c r="BJ24" s="57"/>
      <c r="BK24" s="57"/>
      <c r="BL24" s="57"/>
      <c r="BM24" s="57"/>
      <c r="BN24" s="57"/>
      <c r="BO24" s="57"/>
      <c r="BU24" s="56"/>
      <c r="BV24" s="57"/>
      <c r="BW24" s="57"/>
      <c r="BX24" s="57"/>
      <c r="BY24" s="57"/>
      <c r="BZ24" s="57"/>
      <c r="CA24" s="57"/>
      <c r="CG24" s="56"/>
      <c r="CH24" s="57"/>
      <c r="CI24" s="57"/>
      <c r="CJ24" s="57"/>
      <c r="CK24" s="57"/>
      <c r="CL24" s="57"/>
      <c r="CM24" s="57"/>
      <c r="CS24" s="56"/>
      <c r="CT24" s="57"/>
      <c r="CU24" s="57"/>
      <c r="CV24" s="57"/>
      <c r="CW24" s="57"/>
      <c r="CX24" s="57"/>
      <c r="CY24" s="57"/>
      <c r="DE24" s="56"/>
      <c r="DF24" s="57"/>
      <c r="DG24" s="57"/>
      <c r="DH24" s="57"/>
      <c r="DI24" s="57"/>
      <c r="DJ24" s="57"/>
      <c r="DK24" s="57"/>
      <c r="DQ24" s="56"/>
      <c r="DR24" s="57"/>
      <c r="DS24" s="57"/>
      <c r="DT24" s="57"/>
      <c r="DU24" s="57"/>
      <c r="DV24" s="57"/>
      <c r="DW24" s="57"/>
      <c r="EC24" s="56"/>
      <c r="ED24" s="57"/>
      <c r="EE24" s="57"/>
      <c r="EF24" s="57"/>
      <c r="EG24" s="57"/>
      <c r="EH24" s="57"/>
      <c r="EI24" s="57"/>
      <c r="EO24" s="56"/>
      <c r="EP24" s="57"/>
      <c r="EQ24" s="57"/>
      <c r="ER24" s="57"/>
      <c r="ES24" s="57"/>
      <c r="ET24" s="57"/>
      <c r="EU24" s="57"/>
      <c r="FA24" s="56"/>
      <c r="FB24" s="57"/>
      <c r="FC24" s="57"/>
      <c r="FD24" s="57"/>
      <c r="FE24" s="57"/>
      <c r="FF24" s="57"/>
      <c r="FG24" s="57"/>
      <c r="FM24" s="56"/>
      <c r="FN24" s="57"/>
      <c r="FO24" s="57"/>
      <c r="FP24" s="57"/>
      <c r="FQ24" s="57"/>
      <c r="FR24" s="57"/>
      <c r="FS24" s="57"/>
      <c r="FY24" s="56"/>
      <c r="FZ24" s="57"/>
      <c r="GA24" s="57"/>
      <c r="GB24" s="57"/>
      <c r="GC24" s="57"/>
      <c r="GD24" s="57"/>
      <c r="GE24" s="57"/>
      <c r="GK24" s="56"/>
      <c r="GL24" s="57"/>
      <c r="GM24" s="57"/>
      <c r="GN24" s="57"/>
      <c r="GO24" s="57"/>
      <c r="GP24" s="57"/>
      <c r="GQ24" s="57"/>
      <c r="GW24" s="56"/>
      <c r="GX24" s="57"/>
      <c r="GY24" s="57"/>
      <c r="GZ24" s="57"/>
      <c r="HA24" s="57"/>
      <c r="HB24" s="57"/>
      <c r="HC24" s="57"/>
      <c r="HI24" s="56"/>
      <c r="HJ24" s="57"/>
      <c r="HK24" s="57"/>
      <c r="HL24" s="57"/>
      <c r="HM24" s="57"/>
      <c r="HN24" s="57"/>
      <c r="HO24" s="57"/>
      <c r="HU24" s="56"/>
      <c r="HV24" s="57"/>
      <c r="HW24" s="57"/>
      <c r="HX24" s="57"/>
      <c r="HY24" s="57"/>
      <c r="HZ24" s="57"/>
      <c r="IA24" s="57"/>
      <c r="IG24" s="56"/>
      <c r="IH24" s="57"/>
      <c r="II24" s="57"/>
      <c r="IJ24" s="57"/>
      <c r="IK24" s="57"/>
      <c r="IL24" s="57"/>
      <c r="IM24" s="57"/>
      <c r="IS24" s="56"/>
      <c r="IT24" s="57"/>
      <c r="IU24" s="57"/>
      <c r="IV24" s="57"/>
      <c r="IW24" s="57"/>
      <c r="IX24" s="57"/>
      <c r="IY24" s="57"/>
      <c r="JE24" s="56"/>
      <c r="JF24" s="57"/>
      <c r="JG24" s="57"/>
      <c r="JH24" s="57"/>
      <c r="JI24" s="57"/>
      <c r="JJ24" s="57"/>
      <c r="JK24" s="57"/>
      <c r="JQ24" s="56"/>
      <c r="JR24" s="57"/>
      <c r="JS24" s="57"/>
      <c r="JT24" s="57"/>
      <c r="JU24" s="57"/>
      <c r="JV24" s="57"/>
      <c r="JW24" s="57"/>
      <c r="KC24" s="56"/>
      <c r="KD24" s="57"/>
      <c r="KE24" s="57"/>
      <c r="KF24" s="57"/>
      <c r="KG24" s="57"/>
      <c r="KH24" s="57"/>
      <c r="KI24" s="57"/>
      <c r="KO24" s="56"/>
      <c r="KP24" s="57"/>
      <c r="KQ24" s="57"/>
      <c r="KR24" s="57"/>
      <c r="KS24" s="57"/>
      <c r="KT24" s="57"/>
      <c r="KU24" s="57"/>
      <c r="LA24" s="56"/>
      <c r="LB24" s="57"/>
      <c r="LC24" s="57"/>
      <c r="LD24" s="57"/>
      <c r="LE24" s="57"/>
      <c r="LF24" s="57"/>
      <c r="LG24" s="57"/>
      <c r="LM24" s="56"/>
      <c r="LN24" s="57"/>
      <c r="LO24" s="57"/>
      <c r="LP24" s="57"/>
      <c r="LQ24" s="57"/>
      <c r="LR24" s="57"/>
      <c r="LS24" s="57"/>
      <c r="LY24" s="56"/>
      <c r="LZ24" s="57"/>
      <c r="MA24" s="57"/>
      <c r="MB24" s="57"/>
      <c r="MC24" s="57"/>
      <c r="MD24" s="57"/>
      <c r="ME24" s="57"/>
      <c r="MK24" s="56"/>
      <c r="ML24" s="57"/>
      <c r="MM24" s="57"/>
      <c r="MN24" s="57"/>
      <c r="MO24" s="57"/>
      <c r="MP24" s="57"/>
      <c r="MQ24" s="57"/>
      <c r="MW24" s="56"/>
      <c r="MX24" s="57"/>
      <c r="MY24" s="57"/>
      <c r="MZ24" s="57"/>
      <c r="NA24" s="57"/>
      <c r="NB24" s="57"/>
      <c r="NC24" s="57"/>
      <c r="NI24" s="56"/>
      <c r="NJ24" s="57"/>
      <c r="NK24" s="57"/>
      <c r="NL24" s="57"/>
      <c r="NM24" s="57"/>
      <c r="NN24" s="57"/>
      <c r="NO24" s="57"/>
      <c r="NU24" s="56"/>
      <c r="NV24" s="57"/>
      <c r="NW24" s="57"/>
      <c r="NX24" s="57"/>
      <c r="NY24" s="57"/>
      <c r="NZ24" s="57"/>
      <c r="OA24" s="57"/>
      <c r="OG24" s="56"/>
      <c r="OH24" s="57"/>
      <c r="OI24" s="57"/>
      <c r="OJ24" s="57"/>
      <c r="OK24" s="57"/>
      <c r="OL24" s="57"/>
      <c r="OM24" s="57"/>
      <c r="OS24" s="56"/>
      <c r="OT24" s="57"/>
      <c r="OU24" s="57"/>
      <c r="OV24" s="57"/>
      <c r="OW24" s="57"/>
      <c r="OX24" s="57"/>
      <c r="OY24" s="57"/>
      <c r="PE24" s="56"/>
      <c r="PF24" s="57"/>
      <c r="PG24" s="57"/>
      <c r="PH24" s="57"/>
      <c r="PI24" s="57"/>
      <c r="PJ24" s="57"/>
      <c r="PK24" s="57"/>
      <c r="PQ24" s="56"/>
      <c r="PR24" s="57"/>
      <c r="PS24" s="57"/>
      <c r="PT24" s="57"/>
      <c r="PU24" s="57"/>
      <c r="PV24" s="57"/>
      <c r="PW24" s="57"/>
      <c r="QC24" s="56"/>
      <c r="QD24" s="57"/>
      <c r="QE24" s="57"/>
      <c r="QF24" s="57"/>
      <c r="QG24" s="57"/>
      <c r="QH24" s="57"/>
      <c r="QI24" s="57"/>
      <c r="QO24" s="56"/>
      <c r="QP24" s="57"/>
      <c r="QQ24" s="57"/>
      <c r="QR24" s="57"/>
      <c r="QS24" s="57"/>
      <c r="QT24" s="57"/>
      <c r="QU24" s="57"/>
      <c r="RA24" s="56"/>
      <c r="RB24" s="57"/>
      <c r="RC24" s="57"/>
      <c r="RD24" s="57"/>
      <c r="RE24" s="57"/>
      <c r="RF24" s="57"/>
      <c r="RG24" s="57"/>
      <c r="RM24" s="56"/>
      <c r="RN24" s="57"/>
      <c r="RO24" s="57"/>
      <c r="RP24" s="57"/>
      <c r="RQ24" s="57"/>
      <c r="RR24" s="57"/>
      <c r="RS24" s="57"/>
      <c r="RY24" s="56"/>
      <c r="RZ24" s="57"/>
      <c r="SA24" s="57"/>
      <c r="SB24" s="57"/>
      <c r="SC24" s="57"/>
      <c r="SD24" s="57"/>
      <c r="SE24" s="57"/>
      <c r="SK24" s="56"/>
      <c r="SL24" s="57"/>
      <c r="SM24" s="57"/>
      <c r="SN24" s="57"/>
      <c r="SO24" s="57"/>
      <c r="SP24" s="57"/>
      <c r="SQ24" s="57"/>
      <c r="SW24" s="56"/>
      <c r="SX24" s="57"/>
      <c r="SY24" s="57"/>
      <c r="SZ24" s="57"/>
      <c r="TA24" s="57"/>
      <c r="TB24" s="57"/>
      <c r="TC24" s="57"/>
      <c r="TI24" s="56"/>
      <c r="TJ24" s="57"/>
      <c r="TK24" s="57"/>
      <c r="TL24" s="57"/>
      <c r="TM24" s="57"/>
      <c r="TN24" s="57"/>
      <c r="TO24" s="57"/>
      <c r="TU24" s="56"/>
      <c r="TV24" s="57"/>
      <c r="TW24" s="57"/>
      <c r="TX24" s="57"/>
      <c r="TY24" s="57"/>
      <c r="TZ24" s="57"/>
      <c r="UA24" s="57"/>
      <c r="UG24" s="56"/>
      <c r="UH24" s="57"/>
      <c r="UI24" s="57"/>
      <c r="UJ24" s="57"/>
      <c r="UK24" s="57"/>
      <c r="UL24" s="57"/>
      <c r="UM24" s="57"/>
      <c r="US24" s="56"/>
      <c r="UT24" s="57"/>
      <c r="UU24" s="57"/>
      <c r="UV24" s="57"/>
      <c r="UW24" s="57"/>
      <c r="UX24" s="57"/>
      <c r="UY24" s="57"/>
      <c r="VE24" s="56"/>
      <c r="VF24" s="57"/>
      <c r="VG24" s="57"/>
      <c r="VH24" s="57"/>
      <c r="VI24" s="57"/>
      <c r="VJ24" s="57"/>
      <c r="VK24" s="57"/>
      <c r="VQ24" s="56"/>
      <c r="VR24" s="57"/>
      <c r="VS24" s="57"/>
      <c r="VT24" s="57"/>
      <c r="VU24" s="57"/>
      <c r="VV24" s="57"/>
      <c r="VW24" s="57"/>
      <c r="WC24" s="56"/>
      <c r="WD24" s="57"/>
      <c r="WE24" s="57"/>
      <c r="WF24" s="57"/>
      <c r="WG24" s="57"/>
      <c r="WH24" s="57"/>
      <c r="WI24" s="57"/>
      <c r="WO24" s="56"/>
      <c r="WP24" s="57"/>
      <c r="WQ24" s="57"/>
      <c r="WR24" s="57"/>
      <c r="WS24" s="57"/>
      <c r="WT24" s="57"/>
      <c r="WU24" s="57"/>
      <c r="XA24" s="56"/>
      <c r="XB24" s="57"/>
      <c r="XC24" s="57"/>
      <c r="XD24" s="57"/>
      <c r="XE24" s="57"/>
      <c r="XF24" s="57"/>
      <c r="XG24" s="57"/>
      <c r="XM24" s="56"/>
      <c r="XN24" s="57"/>
      <c r="XO24" s="57"/>
      <c r="XP24" s="57"/>
      <c r="XQ24" s="57"/>
      <c r="XR24" s="57"/>
      <c r="XS24" s="57"/>
      <c r="XY24" s="56"/>
      <c r="XZ24" s="57"/>
      <c r="YA24" s="57"/>
      <c r="YB24" s="57"/>
      <c r="YC24" s="57"/>
      <c r="YD24" s="57"/>
      <c r="YE24" s="57"/>
      <c r="YK24" s="56"/>
      <c r="YL24" s="57"/>
      <c r="YM24" s="57"/>
      <c r="YN24" s="57"/>
      <c r="YO24" s="57"/>
      <c r="YP24" s="57"/>
      <c r="YQ24" s="57"/>
      <c r="YW24" s="56"/>
      <c r="YX24" s="57"/>
      <c r="YY24" s="57"/>
      <c r="YZ24" s="57"/>
      <c r="ZA24" s="57"/>
      <c r="ZB24" s="57"/>
      <c r="ZC24" s="57"/>
      <c r="ZI24" s="56"/>
      <c r="ZJ24" s="57"/>
      <c r="ZK24" s="57"/>
      <c r="ZL24" s="57"/>
      <c r="ZM24" s="57"/>
      <c r="ZN24" s="57"/>
      <c r="ZO24" s="57"/>
      <c r="ZU24" s="56"/>
      <c r="ZV24" s="57"/>
      <c r="ZW24" s="57"/>
      <c r="ZX24" s="57"/>
      <c r="ZY24" s="57"/>
      <c r="ZZ24" s="57"/>
      <c r="AAA24" s="57"/>
      <c r="AAG24" s="56"/>
      <c r="AAH24" s="57"/>
      <c r="AAI24" s="57"/>
      <c r="AAJ24" s="57"/>
      <c r="AAK24" s="57"/>
      <c r="AAL24" s="57"/>
      <c r="AAM24" s="57"/>
      <c r="AAS24" s="56"/>
      <c r="AAT24" s="57"/>
      <c r="AAU24" s="57"/>
      <c r="AAV24" s="57"/>
      <c r="AAW24" s="57"/>
      <c r="AAX24" s="57"/>
      <c r="AAY24" s="57"/>
      <c r="ABE24" s="56"/>
      <c r="ABF24" s="57"/>
      <c r="ABG24" s="57"/>
      <c r="ABH24" s="57"/>
      <c r="ABI24" s="57"/>
      <c r="ABJ24" s="57"/>
      <c r="ABK24" s="57"/>
      <c r="ABQ24" s="56"/>
      <c r="ABR24" s="57"/>
      <c r="ABS24" s="57"/>
      <c r="ABT24" s="57"/>
      <c r="ABU24" s="57"/>
      <c r="ABV24" s="57"/>
      <c r="ABW24" s="57"/>
      <c r="ACC24" s="56"/>
      <c r="ACD24" s="57"/>
      <c r="ACE24" s="57"/>
      <c r="ACF24" s="57"/>
      <c r="ACG24" s="57"/>
      <c r="ACH24" s="57"/>
      <c r="ACI24" s="57"/>
      <c r="ACO24" s="56"/>
      <c r="ACP24" s="57"/>
      <c r="ACQ24" s="57"/>
      <c r="ACR24" s="57"/>
      <c r="ACS24" s="57"/>
      <c r="ACT24" s="57"/>
      <c r="ACU24" s="57"/>
      <c r="ADA24" s="56"/>
      <c r="ADB24" s="57"/>
      <c r="ADC24" s="57"/>
      <c r="ADD24" s="57"/>
      <c r="ADE24" s="57"/>
      <c r="ADF24" s="57"/>
      <c r="ADG24" s="57"/>
      <c r="ADM24" s="56"/>
      <c r="ADN24" s="57"/>
      <c r="ADO24" s="57"/>
      <c r="ADP24" s="57"/>
      <c r="ADQ24" s="57"/>
      <c r="ADR24" s="57"/>
      <c r="ADS24" s="57"/>
      <c r="ADY24" s="56"/>
      <c r="ADZ24" s="57"/>
      <c r="AEA24" s="57"/>
      <c r="AEB24" s="57"/>
      <c r="AEC24" s="57"/>
      <c r="AED24" s="57"/>
      <c r="AEE24" s="57"/>
      <c r="AEK24" s="56"/>
      <c r="AEL24" s="57"/>
      <c r="AEM24" s="57"/>
      <c r="AEN24" s="57"/>
      <c r="AEO24" s="57"/>
      <c r="AEP24" s="57"/>
      <c r="AEQ24" s="57"/>
      <c r="AEW24" s="56"/>
      <c r="AEX24" s="57"/>
      <c r="AEY24" s="57"/>
      <c r="AEZ24" s="57"/>
      <c r="AFA24" s="57"/>
      <c r="AFB24" s="57"/>
      <c r="AFC24" s="57"/>
      <c r="AFI24" s="56"/>
      <c r="AFJ24" s="57"/>
      <c r="AFK24" s="57"/>
      <c r="AFL24" s="57"/>
      <c r="AFM24" s="57"/>
      <c r="AFN24" s="57"/>
      <c r="AFO24" s="57"/>
      <c r="AFU24" s="56"/>
      <c r="AFV24" s="57"/>
      <c r="AFW24" s="57"/>
      <c r="AFX24" s="57"/>
      <c r="AFY24" s="57"/>
      <c r="AFZ24" s="57"/>
      <c r="AGA24" s="57"/>
      <c r="AGG24" s="56"/>
      <c r="AGH24" s="57"/>
      <c r="AGI24" s="57"/>
      <c r="AGJ24" s="57"/>
      <c r="AGK24" s="57"/>
      <c r="AGL24" s="57"/>
      <c r="AGM24" s="57"/>
      <c r="AGS24" s="56"/>
      <c r="AGT24" s="57"/>
      <c r="AGU24" s="57"/>
      <c r="AGV24" s="57"/>
      <c r="AGW24" s="57"/>
      <c r="AGX24" s="57"/>
      <c r="AGY24" s="57"/>
      <c r="AHE24" s="56"/>
      <c r="AHF24" s="57"/>
      <c r="AHG24" s="57"/>
      <c r="AHH24" s="57"/>
      <c r="AHI24" s="57"/>
      <c r="AHJ24" s="57"/>
      <c r="AHK24" s="57"/>
      <c r="AHQ24" s="56"/>
      <c r="AHR24" s="57"/>
      <c r="AHS24" s="57"/>
      <c r="AHT24" s="57"/>
      <c r="AHU24" s="57"/>
      <c r="AHV24" s="57"/>
      <c r="AHW24" s="57"/>
      <c r="AIC24" s="56"/>
      <c r="AID24" s="57"/>
      <c r="AIE24" s="57"/>
      <c r="AIF24" s="57"/>
      <c r="AIG24" s="57"/>
      <c r="AIH24" s="57"/>
      <c r="AII24" s="57"/>
      <c r="AIO24" s="56"/>
      <c r="AIP24" s="57"/>
      <c r="AIQ24" s="57"/>
      <c r="AIR24" s="57"/>
      <c r="AIS24" s="57"/>
      <c r="AIT24" s="57"/>
      <c r="AIU24" s="57"/>
      <c r="AJA24" s="56"/>
      <c r="AJB24" s="57"/>
      <c r="AJC24" s="57"/>
      <c r="AJD24" s="57"/>
      <c r="AJE24" s="57"/>
      <c r="AJF24" s="57"/>
      <c r="AJG24" s="57"/>
      <c r="AJM24" s="56"/>
      <c r="AJN24" s="57"/>
      <c r="AJO24" s="57"/>
      <c r="AJP24" s="57"/>
      <c r="AJQ24" s="57"/>
      <c r="AJR24" s="57"/>
      <c r="AJS24" s="57"/>
      <c r="AJY24" s="56"/>
      <c r="AJZ24" s="57"/>
      <c r="AKA24" s="57"/>
      <c r="AKB24" s="57"/>
      <c r="AKC24" s="57"/>
      <c r="AKD24" s="57"/>
      <c r="AKE24" s="57"/>
      <c r="AKK24" s="56"/>
      <c r="AKL24" s="57"/>
      <c r="AKM24" s="57"/>
      <c r="AKN24" s="57"/>
      <c r="AKO24" s="57"/>
      <c r="AKP24" s="57"/>
      <c r="AKQ24" s="57"/>
      <c r="AKW24" s="56"/>
      <c r="AKX24" s="57"/>
      <c r="AKY24" s="57"/>
      <c r="AKZ24" s="57"/>
      <c r="ALA24" s="57"/>
      <c r="ALB24" s="57"/>
      <c r="ALC24" s="57"/>
      <c r="ALI24" s="56"/>
      <c r="ALJ24" s="57"/>
      <c r="ALK24" s="57"/>
      <c r="ALL24" s="57"/>
      <c r="ALM24" s="57"/>
      <c r="ALN24" s="57"/>
      <c r="ALO24" s="57"/>
      <c r="ALU24" s="56"/>
      <c r="ALV24" s="57"/>
      <c r="ALW24" s="57"/>
      <c r="ALX24" s="57"/>
      <c r="ALY24" s="57"/>
      <c r="ALZ24" s="57"/>
      <c r="AMA24" s="57"/>
      <c r="AMG24" s="56"/>
      <c r="AMH24" s="57"/>
      <c r="AMI24" s="57"/>
      <c r="AMJ24" s="57"/>
      <c r="AMK24" s="57"/>
      <c r="AML24" s="57"/>
      <c r="AMM24" s="57"/>
      <c r="AMS24" s="56"/>
      <c r="AMT24" s="57"/>
      <c r="AMU24" s="57"/>
      <c r="AMV24" s="57"/>
      <c r="AMW24" s="57"/>
      <c r="AMX24" s="57"/>
      <c r="AMY24" s="57"/>
      <c r="ANE24" s="56"/>
      <c r="ANF24" s="57"/>
      <c r="ANG24" s="57"/>
      <c r="ANH24" s="57"/>
      <c r="ANI24" s="57"/>
      <c r="ANJ24" s="57"/>
      <c r="ANK24" s="57"/>
      <c r="ANQ24" s="56"/>
      <c r="ANR24" s="57"/>
      <c r="ANS24" s="57"/>
      <c r="ANT24" s="57"/>
      <c r="ANU24" s="57"/>
      <c r="ANV24" s="57"/>
      <c r="ANW24" s="57"/>
      <c r="AOC24" s="56"/>
      <c r="AOD24" s="57"/>
      <c r="AOE24" s="57"/>
      <c r="AOF24" s="57"/>
      <c r="AOG24" s="57"/>
      <c r="AOH24" s="57"/>
      <c r="AOI24" s="57"/>
      <c r="AOO24" s="56"/>
      <c r="AOP24" s="57"/>
      <c r="AOQ24" s="57"/>
      <c r="AOR24" s="57"/>
      <c r="AOS24" s="57"/>
      <c r="AOT24" s="57"/>
      <c r="AOU24" s="57"/>
      <c r="APA24" s="56"/>
      <c r="APB24" s="57"/>
      <c r="APC24" s="57"/>
      <c r="APD24" s="57"/>
      <c r="APE24" s="57"/>
      <c r="APF24" s="57"/>
      <c r="APG24" s="57"/>
      <c r="APM24" s="56"/>
      <c r="APN24" s="57"/>
      <c r="APO24" s="57"/>
      <c r="APP24" s="57"/>
      <c r="APQ24" s="57"/>
      <c r="APR24" s="57"/>
      <c r="APS24" s="57"/>
      <c r="APY24" s="56"/>
      <c r="APZ24" s="57"/>
      <c r="AQA24" s="57"/>
      <c r="AQB24" s="57"/>
      <c r="AQC24" s="57"/>
      <c r="AQD24" s="57"/>
      <c r="AQE24" s="57"/>
      <c r="AQK24" s="56"/>
      <c r="AQL24" s="57"/>
      <c r="AQM24" s="57"/>
      <c r="AQN24" s="57"/>
      <c r="AQO24" s="57"/>
      <c r="AQP24" s="57"/>
      <c r="AQQ24" s="57"/>
      <c r="AQW24" s="56"/>
      <c r="AQX24" s="57"/>
      <c r="AQY24" s="57"/>
      <c r="AQZ24" s="57"/>
      <c r="ARA24" s="57"/>
      <c r="ARB24" s="57"/>
      <c r="ARC24" s="57"/>
      <c r="ARI24" s="56"/>
      <c r="ARJ24" s="57"/>
      <c r="ARK24" s="57"/>
      <c r="ARL24" s="57"/>
      <c r="ARM24" s="57"/>
      <c r="ARN24" s="57"/>
      <c r="ARO24" s="57"/>
      <c r="ARU24" s="56"/>
      <c r="ARV24" s="57"/>
      <c r="ARW24" s="57"/>
      <c r="ARX24" s="57"/>
      <c r="ARY24" s="57"/>
      <c r="ARZ24" s="57"/>
      <c r="ASA24" s="57"/>
      <c r="ASG24" s="56"/>
      <c r="ASH24" s="57"/>
      <c r="ASI24" s="57"/>
      <c r="ASJ24" s="57"/>
      <c r="ASK24" s="57"/>
      <c r="ASL24" s="57"/>
      <c r="ASM24" s="57"/>
      <c r="ASS24" s="56"/>
      <c r="AST24" s="57"/>
      <c r="ASU24" s="57"/>
      <c r="ASV24" s="57"/>
      <c r="ASW24" s="57"/>
      <c r="ASX24" s="57"/>
      <c r="ASY24" s="57"/>
      <c r="ATE24" s="56"/>
      <c r="ATF24" s="57"/>
      <c r="ATG24" s="57"/>
      <c r="ATH24" s="57"/>
      <c r="ATI24" s="57"/>
      <c r="ATJ24" s="57"/>
      <c r="ATK24" s="57"/>
      <c r="ATQ24" s="56"/>
      <c r="ATR24" s="57"/>
      <c r="ATS24" s="57"/>
      <c r="ATT24" s="57"/>
      <c r="ATU24" s="57"/>
      <c r="ATV24" s="57"/>
      <c r="ATW24" s="57"/>
      <c r="AUC24" s="56"/>
      <c r="AUD24" s="57"/>
      <c r="AUE24" s="57"/>
      <c r="AUF24" s="57"/>
      <c r="AUG24" s="57"/>
      <c r="AUH24" s="57"/>
      <c r="AUI24" s="57"/>
      <c r="AUO24" s="56"/>
      <c r="AUP24" s="57"/>
      <c r="AUQ24" s="57"/>
      <c r="AUR24" s="57"/>
      <c r="AUS24" s="57"/>
      <c r="AUT24" s="57"/>
      <c r="AUU24" s="57"/>
      <c r="AVA24" s="56"/>
      <c r="AVB24" s="57"/>
      <c r="AVC24" s="57"/>
      <c r="AVD24" s="57"/>
      <c r="AVE24" s="57"/>
      <c r="AVF24" s="57"/>
      <c r="AVG24" s="57"/>
      <c r="AVM24" s="56"/>
      <c r="AVN24" s="57"/>
      <c r="AVO24" s="57"/>
      <c r="AVP24" s="57"/>
      <c r="AVQ24" s="57"/>
      <c r="AVR24" s="57"/>
      <c r="AVS24" s="57"/>
      <c r="AVY24" s="56"/>
      <c r="AVZ24" s="57"/>
      <c r="AWA24" s="57"/>
      <c r="AWB24" s="57"/>
      <c r="AWC24" s="57"/>
      <c r="AWD24" s="57"/>
      <c r="AWE24" s="57"/>
      <c r="AWK24" s="56"/>
      <c r="AWL24" s="57"/>
      <c r="AWM24" s="57"/>
      <c r="AWN24" s="57"/>
      <c r="AWO24" s="57"/>
      <c r="AWP24" s="57"/>
      <c r="AWQ24" s="57"/>
      <c r="AWW24" s="56"/>
      <c r="AWX24" s="57"/>
      <c r="AWY24" s="57"/>
      <c r="AWZ24" s="57"/>
      <c r="AXA24" s="57"/>
      <c r="AXB24" s="57"/>
      <c r="AXC24" s="57"/>
      <c r="AXI24" s="56"/>
      <c r="AXJ24" s="57"/>
      <c r="AXK24" s="57"/>
      <c r="AXL24" s="57"/>
      <c r="AXM24" s="57"/>
      <c r="AXN24" s="57"/>
      <c r="AXO24" s="57"/>
      <c r="AXU24" s="56"/>
      <c r="AXV24" s="57"/>
      <c r="AXW24" s="57"/>
      <c r="AXX24" s="57"/>
      <c r="AXY24" s="57"/>
      <c r="AXZ24" s="57"/>
      <c r="AYA24" s="57"/>
      <c r="AYG24" s="56"/>
      <c r="AYH24" s="57"/>
      <c r="AYI24" s="57"/>
      <c r="AYJ24" s="57"/>
      <c r="AYK24" s="57"/>
      <c r="AYL24" s="57"/>
      <c r="AYM24" s="57"/>
      <c r="AYS24" s="56"/>
      <c r="AYT24" s="57"/>
      <c r="AYU24" s="57"/>
      <c r="AYV24" s="57"/>
      <c r="AYW24" s="57"/>
      <c r="AYX24" s="57"/>
      <c r="AYY24" s="57"/>
      <c r="AZE24" s="56"/>
      <c r="AZF24" s="57"/>
      <c r="AZG24" s="57"/>
      <c r="AZH24" s="57"/>
      <c r="AZI24" s="57"/>
      <c r="AZJ24" s="57"/>
      <c r="AZK24" s="57"/>
      <c r="AZQ24" s="56"/>
      <c r="AZR24" s="57"/>
      <c r="AZS24" s="57"/>
      <c r="AZT24" s="57"/>
      <c r="AZU24" s="57"/>
      <c r="AZV24" s="57"/>
      <c r="AZW24" s="57"/>
      <c r="BAC24" s="56"/>
      <c r="BAD24" s="57"/>
      <c r="BAE24" s="57"/>
      <c r="BAF24" s="57"/>
      <c r="BAG24" s="57"/>
      <c r="BAH24" s="57"/>
      <c r="BAI24" s="57"/>
      <c r="BAO24" s="56"/>
      <c r="BAP24" s="57"/>
      <c r="BAQ24" s="57"/>
      <c r="BAR24" s="57"/>
      <c r="BAS24" s="57"/>
      <c r="BAT24" s="57"/>
      <c r="BAU24" s="57"/>
      <c r="BBA24" s="56"/>
      <c r="BBB24" s="57"/>
      <c r="BBC24" s="57"/>
      <c r="BBD24" s="57"/>
      <c r="BBE24" s="57"/>
      <c r="BBF24" s="57"/>
      <c r="BBG24" s="57"/>
      <c r="BBM24" s="56"/>
      <c r="BBN24" s="57"/>
      <c r="BBO24" s="57"/>
      <c r="BBP24" s="57"/>
      <c r="BBQ24" s="57"/>
      <c r="BBR24" s="57"/>
      <c r="BBS24" s="57"/>
      <c r="BBY24" s="56"/>
      <c r="BBZ24" s="57"/>
      <c r="BCA24" s="57"/>
      <c r="BCB24" s="57"/>
      <c r="BCC24" s="57"/>
      <c r="BCD24" s="57"/>
      <c r="BCE24" s="57"/>
      <c r="BCK24" s="56"/>
      <c r="BCL24" s="57"/>
      <c r="BCM24" s="57"/>
      <c r="BCN24" s="57"/>
      <c r="BCO24" s="57"/>
      <c r="BCP24" s="57"/>
      <c r="BCQ24" s="57"/>
      <c r="BCW24" s="56"/>
      <c r="BCX24" s="57"/>
      <c r="BCY24" s="57"/>
      <c r="BCZ24" s="57"/>
      <c r="BDA24" s="57"/>
      <c r="BDB24" s="57"/>
      <c r="BDC24" s="57"/>
      <c r="BDI24" s="56"/>
      <c r="BDJ24" s="57"/>
      <c r="BDK24" s="57"/>
      <c r="BDL24" s="57"/>
      <c r="BDM24" s="57"/>
      <c r="BDN24" s="57"/>
      <c r="BDO24" s="57"/>
      <c r="BDU24" s="56"/>
      <c r="BDV24" s="57"/>
      <c r="BDW24" s="57"/>
      <c r="BDX24" s="57"/>
      <c r="BDY24" s="57"/>
      <c r="BDZ24" s="57"/>
      <c r="BEA24" s="57"/>
      <c r="BEG24" s="56"/>
      <c r="BEH24" s="57"/>
      <c r="BEI24" s="57"/>
      <c r="BEJ24" s="57"/>
      <c r="BEK24" s="57"/>
      <c r="BEL24" s="57"/>
      <c r="BEM24" s="57"/>
      <c r="BES24" s="56"/>
      <c r="BET24" s="57"/>
      <c r="BEU24" s="57"/>
      <c r="BEV24" s="57"/>
      <c r="BEW24" s="57"/>
      <c r="BEX24" s="57"/>
      <c r="BEY24" s="57"/>
      <c r="BFE24" s="56"/>
      <c r="BFF24" s="57"/>
      <c r="BFG24" s="57"/>
      <c r="BFH24" s="57"/>
      <c r="BFI24" s="57"/>
      <c r="BFJ24" s="57"/>
      <c r="BFK24" s="57"/>
      <c r="BFQ24" s="56"/>
      <c r="BFR24" s="57"/>
      <c r="BFS24" s="57"/>
      <c r="BFT24" s="57"/>
      <c r="BFU24" s="57"/>
      <c r="BFV24" s="57"/>
      <c r="BFW24" s="57"/>
      <c r="BGC24" s="56"/>
      <c r="BGD24" s="57"/>
      <c r="BGE24" s="57"/>
      <c r="BGF24" s="57"/>
      <c r="BGG24" s="57"/>
      <c r="BGH24" s="57"/>
      <c r="BGI24" s="57"/>
      <c r="BGO24" s="56"/>
      <c r="BGP24" s="57"/>
      <c r="BGQ24" s="57"/>
      <c r="BGR24" s="57"/>
      <c r="BGS24" s="57"/>
      <c r="BGT24" s="57"/>
      <c r="BGU24" s="57"/>
      <c r="BHA24" s="56"/>
      <c r="BHB24" s="57"/>
      <c r="BHC24" s="57"/>
      <c r="BHD24" s="57"/>
      <c r="BHE24" s="57"/>
      <c r="BHF24" s="57"/>
      <c r="BHG24" s="57"/>
      <c r="BHM24" s="56"/>
      <c r="BHN24" s="57"/>
      <c r="BHO24" s="57"/>
      <c r="BHP24" s="57"/>
      <c r="BHQ24" s="57"/>
      <c r="BHR24" s="57"/>
      <c r="BHS24" s="57"/>
      <c r="BHY24" s="56"/>
      <c r="BHZ24" s="57"/>
      <c r="BIA24" s="57"/>
      <c r="BIB24" s="57"/>
      <c r="BIC24" s="57"/>
      <c r="BID24" s="57"/>
      <c r="BIE24" s="57"/>
      <c r="BIK24" s="56"/>
      <c r="BIL24" s="57"/>
      <c r="BIM24" s="57"/>
      <c r="BIN24" s="57"/>
      <c r="BIO24" s="57"/>
      <c r="BIP24" s="57"/>
      <c r="BIQ24" s="57"/>
      <c r="BIW24" s="56"/>
      <c r="BIX24" s="57"/>
      <c r="BIY24" s="57"/>
      <c r="BIZ24" s="57"/>
      <c r="BJA24" s="57"/>
      <c r="BJB24" s="57"/>
      <c r="BJC24" s="57"/>
      <c r="BJI24" s="56"/>
      <c r="BJJ24" s="57"/>
      <c r="BJK24" s="57"/>
      <c r="BJL24" s="57"/>
      <c r="BJM24" s="57"/>
      <c r="BJN24" s="57"/>
      <c r="BJO24" s="57"/>
      <c r="BJU24" s="56"/>
      <c r="BJV24" s="57"/>
      <c r="BJW24" s="57"/>
      <c r="BJX24" s="57"/>
      <c r="BJY24" s="57"/>
      <c r="BJZ24" s="57"/>
      <c r="BKA24" s="57"/>
      <c r="BKG24" s="56"/>
      <c r="BKH24" s="57"/>
      <c r="BKI24" s="57"/>
      <c r="BKJ24" s="57"/>
      <c r="BKK24" s="57"/>
      <c r="BKL24" s="57"/>
      <c r="BKM24" s="57"/>
      <c r="BKS24" s="56"/>
      <c r="BKT24" s="57"/>
      <c r="BKU24" s="57"/>
      <c r="BKV24" s="57"/>
      <c r="BKW24" s="57"/>
      <c r="BKX24" s="57"/>
      <c r="BKY24" s="57"/>
      <c r="BLE24" s="56"/>
      <c r="BLF24" s="57"/>
      <c r="BLG24" s="57"/>
      <c r="BLH24" s="57"/>
      <c r="BLI24" s="57"/>
      <c r="BLJ24" s="57"/>
      <c r="BLK24" s="57"/>
      <c r="BLQ24" s="56"/>
      <c r="BLR24" s="57"/>
      <c r="BLS24" s="57"/>
      <c r="BLT24" s="57"/>
      <c r="BLU24" s="57"/>
      <c r="BLV24" s="57"/>
      <c r="BLW24" s="57"/>
      <c r="BMC24" s="56"/>
      <c r="BMD24" s="57"/>
      <c r="BME24" s="57"/>
      <c r="BMF24" s="57"/>
      <c r="BMG24" s="57"/>
      <c r="BMH24" s="57"/>
      <c r="BMI24" s="57"/>
      <c r="BMO24" s="56"/>
      <c r="BMP24" s="57"/>
      <c r="BMQ24" s="57"/>
      <c r="BMR24" s="57"/>
      <c r="BMS24" s="57"/>
      <c r="BMT24" s="57"/>
      <c r="BMU24" s="57"/>
      <c r="BNA24" s="56"/>
      <c r="BNB24" s="57"/>
      <c r="BNC24" s="57"/>
      <c r="BND24" s="57"/>
      <c r="BNE24" s="57"/>
      <c r="BNF24" s="57"/>
      <c r="BNG24" s="57"/>
      <c r="BNM24" s="56"/>
      <c r="BNN24" s="57"/>
      <c r="BNO24" s="57"/>
      <c r="BNP24" s="57"/>
      <c r="BNQ24" s="57"/>
      <c r="BNR24" s="57"/>
      <c r="BNS24" s="57"/>
      <c r="BNY24" s="56"/>
      <c r="BNZ24" s="57"/>
      <c r="BOA24" s="57"/>
      <c r="BOB24" s="57"/>
      <c r="BOC24" s="57"/>
      <c r="BOD24" s="57"/>
      <c r="BOE24" s="57"/>
      <c r="BOK24" s="56"/>
      <c r="BOL24" s="57"/>
      <c r="BOM24" s="57"/>
      <c r="BON24" s="57"/>
      <c r="BOO24" s="57"/>
      <c r="BOP24" s="57"/>
      <c r="BOQ24" s="57"/>
      <c r="BOW24" s="56"/>
      <c r="BOX24" s="57"/>
      <c r="BOY24" s="57"/>
      <c r="BOZ24" s="57"/>
      <c r="BPA24" s="57"/>
      <c r="BPB24" s="57"/>
      <c r="BPC24" s="57"/>
      <c r="BPI24" s="56"/>
      <c r="BPJ24" s="57"/>
      <c r="BPK24" s="57"/>
      <c r="BPL24" s="57"/>
      <c r="BPM24" s="57"/>
      <c r="BPN24" s="57"/>
      <c r="BPO24" s="57"/>
      <c r="BPU24" s="56"/>
      <c r="BPV24" s="57"/>
      <c r="BPW24" s="57"/>
      <c r="BPX24" s="57"/>
      <c r="BPY24" s="57"/>
      <c r="BPZ24" s="57"/>
      <c r="BQA24" s="57"/>
      <c r="BQG24" s="56"/>
      <c r="BQH24" s="57"/>
      <c r="BQI24" s="57"/>
      <c r="BQJ24" s="57"/>
      <c r="BQK24" s="57"/>
      <c r="BQL24" s="57"/>
      <c r="BQM24" s="57"/>
      <c r="BQS24" s="56"/>
      <c r="BQT24" s="57"/>
      <c r="BQU24" s="57"/>
      <c r="BQV24" s="57"/>
      <c r="BQW24" s="57"/>
      <c r="BQX24" s="57"/>
      <c r="BQY24" s="57"/>
      <c r="BRE24" s="56"/>
      <c r="BRF24" s="57"/>
      <c r="BRG24" s="57"/>
      <c r="BRH24" s="57"/>
      <c r="BRI24" s="57"/>
      <c r="BRJ24" s="57"/>
      <c r="BRK24" s="57"/>
      <c r="BRQ24" s="56"/>
      <c r="BRR24" s="57"/>
      <c r="BRS24" s="57"/>
      <c r="BRT24" s="57"/>
      <c r="BRU24" s="57"/>
      <c r="BRV24" s="57"/>
      <c r="BRW24" s="57"/>
      <c r="BSC24" s="56"/>
      <c r="BSD24" s="57"/>
      <c r="BSE24" s="57"/>
      <c r="BSF24" s="57"/>
      <c r="BSG24" s="57"/>
      <c r="BSH24" s="57"/>
      <c r="BSI24" s="57"/>
      <c r="BSO24" s="56"/>
      <c r="BSP24" s="57"/>
      <c r="BSQ24" s="57"/>
      <c r="BSR24" s="57"/>
      <c r="BSS24" s="57"/>
      <c r="BST24" s="57"/>
      <c r="BSU24" s="57"/>
      <c r="BTA24" s="56"/>
      <c r="BTB24" s="57"/>
      <c r="BTC24" s="57"/>
      <c r="BTD24" s="57"/>
      <c r="BTE24" s="57"/>
      <c r="BTF24" s="57"/>
      <c r="BTG24" s="57"/>
      <c r="BTM24" s="56"/>
      <c r="BTN24" s="57"/>
      <c r="BTO24" s="57"/>
      <c r="BTP24" s="57"/>
      <c r="BTQ24" s="57"/>
      <c r="BTR24" s="57"/>
      <c r="BTS24" s="57"/>
      <c r="BTY24" s="56"/>
      <c r="BTZ24" s="57"/>
      <c r="BUA24" s="57"/>
      <c r="BUB24" s="57"/>
      <c r="BUC24" s="57"/>
      <c r="BUD24" s="57"/>
      <c r="BUE24" s="57"/>
      <c r="BUK24" s="56"/>
      <c r="BUL24" s="57"/>
      <c r="BUM24" s="57"/>
      <c r="BUN24" s="57"/>
      <c r="BUO24" s="57"/>
      <c r="BUP24" s="57"/>
      <c r="BUQ24" s="57"/>
      <c r="BUW24" s="56"/>
      <c r="BUX24" s="57"/>
      <c r="BUY24" s="57"/>
      <c r="BUZ24" s="57"/>
      <c r="BVA24" s="57"/>
      <c r="BVB24" s="57"/>
      <c r="BVC24" s="57"/>
      <c r="BVI24" s="56"/>
      <c r="BVJ24" s="57"/>
      <c r="BVK24" s="57"/>
      <c r="BVL24" s="57"/>
      <c r="BVM24" s="57"/>
      <c r="BVN24" s="57"/>
      <c r="BVO24" s="57"/>
      <c r="BVU24" s="56"/>
      <c r="BVV24" s="57"/>
      <c r="BVW24" s="57"/>
      <c r="BVX24" s="57"/>
      <c r="BVY24" s="57"/>
      <c r="BVZ24" s="57"/>
      <c r="BWA24" s="57"/>
      <c r="BWG24" s="56"/>
      <c r="BWH24" s="57"/>
      <c r="BWI24" s="57"/>
      <c r="BWJ24" s="57"/>
      <c r="BWK24" s="57"/>
      <c r="BWL24" s="57"/>
      <c r="BWM24" s="57"/>
      <c r="BWS24" s="56"/>
      <c r="BWT24" s="57"/>
      <c r="BWU24" s="57"/>
      <c r="BWV24" s="57"/>
      <c r="BWW24" s="57"/>
      <c r="BWX24" s="57"/>
      <c r="BWY24" s="57"/>
      <c r="BXE24" s="56"/>
      <c r="BXF24" s="57"/>
      <c r="BXG24" s="57"/>
      <c r="BXH24" s="57"/>
      <c r="BXI24" s="57"/>
      <c r="BXJ24" s="57"/>
      <c r="BXK24" s="57"/>
      <c r="BXQ24" s="56"/>
      <c r="BXR24" s="57"/>
      <c r="BXS24" s="57"/>
      <c r="BXT24" s="57"/>
      <c r="BXU24" s="57"/>
      <c r="BXV24" s="57"/>
      <c r="BXW24" s="57"/>
      <c r="BYC24" s="56"/>
      <c r="BYD24" s="57"/>
      <c r="BYE24" s="57"/>
      <c r="BYF24" s="57"/>
      <c r="BYG24" s="57"/>
      <c r="BYH24" s="57"/>
      <c r="BYI24" s="57"/>
      <c r="BYO24" s="56"/>
      <c r="BYP24" s="57"/>
      <c r="BYQ24" s="57"/>
      <c r="BYR24" s="57"/>
      <c r="BYS24" s="57"/>
      <c r="BYT24" s="57"/>
      <c r="BYU24" s="57"/>
      <c r="BZA24" s="56"/>
      <c r="BZB24" s="57"/>
      <c r="BZC24" s="57"/>
      <c r="BZD24" s="57"/>
      <c r="BZE24" s="57"/>
      <c r="BZF24" s="57"/>
      <c r="BZG24" s="57"/>
      <c r="BZM24" s="56"/>
      <c r="BZN24" s="57"/>
      <c r="BZO24" s="57"/>
      <c r="BZP24" s="57"/>
      <c r="BZQ24" s="57"/>
      <c r="BZR24" s="57"/>
      <c r="BZS24" s="57"/>
      <c r="BZY24" s="56"/>
      <c r="BZZ24" s="57"/>
      <c r="CAA24" s="57"/>
      <c r="CAB24" s="57"/>
      <c r="CAC24" s="57"/>
      <c r="CAD24" s="57"/>
      <c r="CAE24" s="57"/>
      <c r="CAK24" s="56"/>
      <c r="CAL24" s="57"/>
      <c r="CAM24" s="57"/>
      <c r="CAN24" s="57"/>
      <c r="CAO24" s="57"/>
      <c r="CAP24" s="57"/>
      <c r="CAQ24" s="57"/>
      <c r="CAW24" s="56"/>
      <c r="CAX24" s="57"/>
      <c r="CAY24" s="57"/>
      <c r="CAZ24" s="57"/>
      <c r="CBA24" s="57"/>
      <c r="CBB24" s="57"/>
      <c r="CBC24" s="57"/>
      <c r="CBI24" s="56"/>
      <c r="CBJ24" s="57"/>
      <c r="CBK24" s="57"/>
      <c r="CBL24" s="57"/>
      <c r="CBM24" s="57"/>
      <c r="CBN24" s="57"/>
      <c r="CBO24" s="57"/>
      <c r="CBU24" s="56"/>
      <c r="CBV24" s="57"/>
      <c r="CBW24" s="57"/>
      <c r="CBX24" s="57"/>
      <c r="CBY24" s="57"/>
      <c r="CBZ24" s="57"/>
      <c r="CCA24" s="57"/>
      <c r="CCG24" s="56"/>
      <c r="CCH24" s="57"/>
      <c r="CCI24" s="57"/>
      <c r="CCJ24" s="57"/>
      <c r="CCK24" s="57"/>
      <c r="CCL24" s="57"/>
      <c r="CCM24" s="57"/>
      <c r="CCS24" s="56"/>
      <c r="CCT24" s="57"/>
      <c r="CCU24" s="57"/>
      <c r="CCV24" s="57"/>
      <c r="CCW24" s="57"/>
      <c r="CCX24" s="57"/>
      <c r="CCY24" s="57"/>
      <c r="CDE24" s="56"/>
      <c r="CDF24" s="57"/>
      <c r="CDG24" s="57"/>
      <c r="CDH24" s="57"/>
      <c r="CDI24" s="57"/>
      <c r="CDJ24" s="57"/>
      <c r="CDK24" s="57"/>
      <c r="CDQ24" s="56"/>
      <c r="CDR24" s="57"/>
      <c r="CDS24" s="57"/>
      <c r="CDT24" s="57"/>
      <c r="CDU24" s="57"/>
      <c r="CDV24" s="57"/>
      <c r="CDW24" s="57"/>
      <c r="CEC24" s="56"/>
      <c r="CED24" s="57"/>
      <c r="CEE24" s="57"/>
      <c r="CEF24" s="57"/>
      <c r="CEG24" s="57"/>
      <c r="CEH24" s="57"/>
      <c r="CEI24" s="57"/>
      <c r="CEO24" s="56"/>
      <c r="CEP24" s="57"/>
      <c r="CEQ24" s="57"/>
      <c r="CER24" s="57"/>
      <c r="CES24" s="57"/>
      <c r="CET24" s="57"/>
      <c r="CEU24" s="57"/>
      <c r="CFA24" s="56"/>
      <c r="CFB24" s="57"/>
      <c r="CFC24" s="57"/>
      <c r="CFD24" s="57"/>
      <c r="CFE24" s="57"/>
      <c r="CFF24" s="57"/>
      <c r="CFG24" s="57"/>
      <c r="CFM24" s="56"/>
      <c r="CFN24" s="57"/>
      <c r="CFO24" s="57"/>
      <c r="CFP24" s="57"/>
      <c r="CFQ24" s="57"/>
      <c r="CFR24" s="57"/>
      <c r="CFS24" s="57"/>
      <c r="CFY24" s="56"/>
      <c r="CFZ24" s="57"/>
      <c r="CGA24" s="57"/>
      <c r="CGB24" s="57"/>
      <c r="CGC24" s="57"/>
      <c r="CGD24" s="57"/>
      <c r="CGE24" s="57"/>
      <c r="CGK24" s="56"/>
      <c r="CGL24" s="57"/>
      <c r="CGM24" s="57"/>
      <c r="CGN24" s="57"/>
      <c r="CGO24" s="57"/>
      <c r="CGP24" s="57"/>
      <c r="CGQ24" s="57"/>
      <c r="CGW24" s="56"/>
      <c r="CGX24" s="57"/>
      <c r="CGY24" s="57"/>
      <c r="CGZ24" s="57"/>
      <c r="CHA24" s="57"/>
      <c r="CHB24" s="57"/>
      <c r="CHC24" s="57"/>
      <c r="CHI24" s="56"/>
      <c r="CHJ24" s="57"/>
      <c r="CHK24" s="57"/>
      <c r="CHL24" s="57"/>
      <c r="CHM24" s="57"/>
      <c r="CHN24" s="57"/>
      <c r="CHO24" s="57"/>
      <c r="CHU24" s="56"/>
      <c r="CHV24" s="57"/>
      <c r="CHW24" s="57"/>
      <c r="CHX24" s="57"/>
      <c r="CHY24" s="57"/>
      <c r="CHZ24" s="57"/>
      <c r="CIA24" s="57"/>
      <c r="CIG24" s="56"/>
      <c r="CIH24" s="57"/>
      <c r="CII24" s="57"/>
      <c r="CIJ24" s="57"/>
      <c r="CIK24" s="57"/>
      <c r="CIL24" s="57"/>
      <c r="CIM24" s="57"/>
      <c r="CIS24" s="56"/>
      <c r="CIT24" s="57"/>
      <c r="CIU24" s="57"/>
      <c r="CIV24" s="57"/>
      <c r="CIW24" s="57"/>
      <c r="CIX24" s="57"/>
      <c r="CIY24" s="57"/>
      <c r="CJE24" s="56"/>
      <c r="CJF24" s="57"/>
      <c r="CJG24" s="57"/>
      <c r="CJH24" s="57"/>
      <c r="CJI24" s="57"/>
      <c r="CJJ24" s="57"/>
      <c r="CJK24" s="57"/>
      <c r="CJQ24" s="56"/>
      <c r="CJR24" s="57"/>
      <c r="CJS24" s="57"/>
      <c r="CJT24" s="57"/>
      <c r="CJU24" s="57"/>
      <c r="CJV24" s="57"/>
      <c r="CJW24" s="57"/>
      <c r="CKC24" s="56"/>
      <c r="CKD24" s="57"/>
      <c r="CKE24" s="57"/>
      <c r="CKF24" s="57"/>
      <c r="CKG24" s="57"/>
      <c r="CKH24" s="57"/>
      <c r="CKI24" s="57"/>
      <c r="CKO24" s="56"/>
      <c r="CKP24" s="57"/>
      <c r="CKQ24" s="57"/>
      <c r="CKR24" s="57"/>
      <c r="CKS24" s="57"/>
      <c r="CKT24" s="57"/>
      <c r="CKU24" s="57"/>
      <c r="CLA24" s="56"/>
      <c r="CLB24" s="57"/>
      <c r="CLC24" s="57"/>
      <c r="CLD24" s="57"/>
      <c r="CLE24" s="57"/>
      <c r="CLF24" s="57"/>
      <c r="CLG24" s="57"/>
      <c r="CLM24" s="56"/>
      <c r="CLN24" s="57"/>
      <c r="CLO24" s="57"/>
      <c r="CLP24" s="57"/>
      <c r="CLQ24" s="57"/>
      <c r="CLR24" s="57"/>
      <c r="CLS24" s="57"/>
      <c r="CLY24" s="56"/>
      <c r="CLZ24" s="57"/>
      <c r="CMA24" s="57"/>
      <c r="CMB24" s="57"/>
      <c r="CMC24" s="57"/>
      <c r="CMD24" s="57"/>
      <c r="CME24" s="57"/>
      <c r="CMK24" s="56"/>
      <c r="CML24" s="57"/>
      <c r="CMM24" s="57"/>
      <c r="CMN24" s="57"/>
      <c r="CMO24" s="57"/>
      <c r="CMP24" s="57"/>
      <c r="CMQ24" s="57"/>
      <c r="CMW24" s="56"/>
      <c r="CMX24" s="57"/>
      <c r="CMY24" s="57"/>
      <c r="CMZ24" s="57"/>
      <c r="CNA24" s="57"/>
      <c r="CNB24" s="57"/>
      <c r="CNC24" s="57"/>
      <c r="CNI24" s="56"/>
      <c r="CNJ24" s="57"/>
      <c r="CNK24" s="57"/>
      <c r="CNL24" s="57"/>
      <c r="CNM24" s="57"/>
      <c r="CNN24" s="57"/>
      <c r="CNO24" s="57"/>
      <c r="CNU24" s="56"/>
      <c r="CNV24" s="57"/>
      <c r="CNW24" s="57"/>
      <c r="CNX24" s="57"/>
      <c r="CNY24" s="57"/>
      <c r="CNZ24" s="57"/>
      <c r="COA24" s="57"/>
      <c r="COG24" s="56"/>
      <c r="COH24" s="57"/>
      <c r="COI24" s="57"/>
      <c r="COJ24" s="57"/>
      <c r="COK24" s="57"/>
      <c r="COL24" s="57"/>
      <c r="COM24" s="57"/>
      <c r="COS24" s="56"/>
      <c r="COT24" s="57"/>
      <c r="COU24" s="57"/>
      <c r="COV24" s="57"/>
      <c r="COW24" s="57"/>
      <c r="COX24" s="57"/>
      <c r="COY24" s="57"/>
      <c r="CPE24" s="56"/>
      <c r="CPF24" s="57"/>
      <c r="CPG24" s="57"/>
      <c r="CPH24" s="57"/>
      <c r="CPI24" s="57"/>
      <c r="CPJ24" s="57"/>
      <c r="CPK24" s="57"/>
      <c r="CPQ24" s="56"/>
      <c r="CPR24" s="57"/>
      <c r="CPS24" s="57"/>
      <c r="CPT24" s="57"/>
      <c r="CPU24" s="57"/>
      <c r="CPV24" s="57"/>
      <c r="CPW24" s="57"/>
      <c r="CQC24" s="56"/>
      <c r="CQD24" s="57"/>
      <c r="CQE24" s="57"/>
      <c r="CQF24" s="57"/>
      <c r="CQG24" s="57"/>
      <c r="CQH24" s="57"/>
      <c r="CQI24" s="57"/>
      <c r="CQO24" s="56"/>
      <c r="CQP24" s="57"/>
      <c r="CQQ24" s="57"/>
      <c r="CQR24" s="57"/>
      <c r="CQS24" s="57"/>
      <c r="CQT24" s="57"/>
      <c r="CQU24" s="57"/>
      <c r="CRA24" s="56"/>
      <c r="CRB24" s="57"/>
      <c r="CRC24" s="57"/>
      <c r="CRD24" s="57"/>
      <c r="CRE24" s="57"/>
      <c r="CRF24" s="57"/>
      <c r="CRG24" s="57"/>
      <c r="CRM24" s="56"/>
      <c r="CRN24" s="57"/>
      <c r="CRO24" s="57"/>
      <c r="CRP24" s="57"/>
      <c r="CRQ24" s="57"/>
      <c r="CRR24" s="57"/>
      <c r="CRS24" s="57"/>
      <c r="CRY24" s="56"/>
      <c r="CRZ24" s="57"/>
      <c r="CSA24" s="57"/>
      <c r="CSB24" s="57"/>
      <c r="CSC24" s="57"/>
      <c r="CSD24" s="57"/>
      <c r="CSE24" s="57"/>
      <c r="CSK24" s="56"/>
      <c r="CSL24" s="57"/>
      <c r="CSM24" s="57"/>
      <c r="CSN24" s="57"/>
      <c r="CSO24" s="57"/>
      <c r="CSP24" s="57"/>
      <c r="CSQ24" s="57"/>
      <c r="CSW24" s="56"/>
      <c r="CSX24" s="57"/>
      <c r="CSY24" s="57"/>
      <c r="CSZ24" s="57"/>
      <c r="CTA24" s="57"/>
      <c r="CTB24" s="57"/>
      <c r="CTC24" s="57"/>
      <c r="CTI24" s="56"/>
      <c r="CTJ24" s="57"/>
      <c r="CTK24" s="57"/>
      <c r="CTL24" s="57"/>
      <c r="CTM24" s="57"/>
      <c r="CTN24" s="57"/>
      <c r="CTO24" s="57"/>
      <c r="CTU24" s="56"/>
      <c r="CTV24" s="57"/>
      <c r="CTW24" s="57"/>
      <c r="CTX24" s="57"/>
      <c r="CTY24" s="57"/>
      <c r="CTZ24" s="57"/>
      <c r="CUA24" s="57"/>
      <c r="CUG24" s="56"/>
      <c r="CUH24" s="57"/>
      <c r="CUI24" s="57"/>
      <c r="CUJ24" s="57"/>
      <c r="CUK24" s="57"/>
      <c r="CUL24" s="57"/>
      <c r="CUM24" s="57"/>
      <c r="CUS24" s="56"/>
      <c r="CUT24" s="57"/>
      <c r="CUU24" s="57"/>
      <c r="CUV24" s="57"/>
      <c r="CUW24" s="57"/>
      <c r="CUX24" s="57"/>
      <c r="CUY24" s="57"/>
      <c r="CVE24" s="56"/>
      <c r="CVF24" s="57"/>
      <c r="CVG24" s="57"/>
      <c r="CVH24" s="57"/>
      <c r="CVI24" s="57"/>
      <c r="CVJ24" s="57"/>
      <c r="CVK24" s="57"/>
      <c r="CVQ24" s="56"/>
      <c r="CVR24" s="57"/>
      <c r="CVS24" s="57"/>
      <c r="CVT24" s="57"/>
      <c r="CVU24" s="57"/>
      <c r="CVV24" s="57"/>
      <c r="CVW24" s="57"/>
      <c r="CWC24" s="56"/>
      <c r="CWD24" s="57"/>
      <c r="CWE24" s="57"/>
      <c r="CWF24" s="57"/>
      <c r="CWG24" s="57"/>
      <c r="CWH24" s="57"/>
      <c r="CWI24" s="57"/>
      <c r="CWO24" s="56"/>
      <c r="CWP24" s="57"/>
      <c r="CWQ24" s="57"/>
      <c r="CWR24" s="57"/>
      <c r="CWS24" s="57"/>
      <c r="CWT24" s="57"/>
      <c r="CWU24" s="57"/>
      <c r="CXA24" s="56"/>
      <c r="CXB24" s="57"/>
      <c r="CXC24" s="57"/>
      <c r="CXD24" s="57"/>
      <c r="CXE24" s="57"/>
      <c r="CXF24" s="57"/>
      <c r="CXG24" s="57"/>
      <c r="CXM24" s="56"/>
      <c r="CXN24" s="57"/>
      <c r="CXO24" s="57"/>
      <c r="CXP24" s="57"/>
      <c r="CXQ24" s="57"/>
      <c r="CXR24" s="57"/>
      <c r="CXS24" s="57"/>
      <c r="CXY24" s="56"/>
      <c r="CXZ24" s="57"/>
      <c r="CYA24" s="57"/>
      <c r="CYB24" s="57"/>
      <c r="CYC24" s="57"/>
      <c r="CYD24" s="57"/>
      <c r="CYE24" s="57"/>
      <c r="CYK24" s="56"/>
      <c r="CYL24" s="57"/>
      <c r="CYM24" s="57"/>
      <c r="CYN24" s="57"/>
      <c r="CYO24" s="57"/>
      <c r="CYP24" s="57"/>
      <c r="CYQ24" s="57"/>
      <c r="CYW24" s="56"/>
      <c r="CYX24" s="57"/>
      <c r="CYY24" s="57"/>
      <c r="CYZ24" s="57"/>
      <c r="CZA24" s="57"/>
      <c r="CZB24" s="57"/>
      <c r="CZC24" s="57"/>
      <c r="CZI24" s="56"/>
      <c r="CZJ24" s="57"/>
      <c r="CZK24" s="57"/>
      <c r="CZL24" s="57"/>
      <c r="CZM24" s="57"/>
      <c r="CZN24" s="57"/>
      <c r="CZO24" s="57"/>
      <c r="CZU24" s="56"/>
      <c r="CZV24" s="57"/>
      <c r="CZW24" s="57"/>
      <c r="CZX24" s="57"/>
      <c r="CZY24" s="57"/>
      <c r="CZZ24" s="57"/>
      <c r="DAA24" s="57"/>
      <c r="DAG24" s="56"/>
      <c r="DAH24" s="57"/>
      <c r="DAI24" s="57"/>
      <c r="DAJ24" s="57"/>
      <c r="DAK24" s="57"/>
      <c r="DAL24" s="57"/>
      <c r="DAM24" s="57"/>
      <c r="DAS24" s="56"/>
      <c r="DAT24" s="57"/>
      <c r="DAU24" s="57"/>
      <c r="DAV24" s="57"/>
      <c r="DAW24" s="57"/>
      <c r="DAX24" s="57"/>
      <c r="DAY24" s="57"/>
      <c r="DBE24" s="56"/>
      <c r="DBF24" s="57"/>
      <c r="DBG24" s="57"/>
      <c r="DBH24" s="57"/>
      <c r="DBI24" s="57"/>
      <c r="DBJ24" s="57"/>
      <c r="DBK24" s="57"/>
      <c r="DBQ24" s="56"/>
      <c r="DBR24" s="57"/>
      <c r="DBS24" s="57"/>
      <c r="DBT24" s="57"/>
      <c r="DBU24" s="57"/>
      <c r="DBV24" s="57"/>
      <c r="DBW24" s="57"/>
      <c r="DCC24" s="56"/>
      <c r="DCD24" s="57"/>
      <c r="DCE24" s="57"/>
      <c r="DCF24" s="57"/>
      <c r="DCG24" s="57"/>
      <c r="DCH24" s="57"/>
      <c r="DCI24" s="57"/>
      <c r="DCO24" s="56"/>
      <c r="DCP24" s="57"/>
      <c r="DCQ24" s="57"/>
      <c r="DCR24" s="57"/>
      <c r="DCS24" s="57"/>
      <c r="DCT24" s="57"/>
      <c r="DCU24" s="57"/>
      <c r="DDA24" s="56"/>
      <c r="DDB24" s="57"/>
      <c r="DDC24" s="57"/>
      <c r="DDD24" s="57"/>
      <c r="DDE24" s="57"/>
      <c r="DDF24" s="57"/>
      <c r="DDG24" s="57"/>
      <c r="DDM24" s="56"/>
      <c r="DDN24" s="57"/>
      <c r="DDO24" s="57"/>
      <c r="DDP24" s="57"/>
      <c r="DDQ24" s="57"/>
      <c r="DDR24" s="57"/>
      <c r="DDS24" s="57"/>
      <c r="DDY24" s="56"/>
      <c r="DDZ24" s="57"/>
      <c r="DEA24" s="57"/>
      <c r="DEB24" s="57"/>
      <c r="DEC24" s="57"/>
      <c r="DED24" s="57"/>
      <c r="DEE24" s="57"/>
      <c r="DEK24" s="56"/>
      <c r="DEL24" s="57"/>
      <c r="DEM24" s="57"/>
      <c r="DEN24" s="57"/>
      <c r="DEO24" s="57"/>
      <c r="DEP24" s="57"/>
      <c r="DEQ24" s="57"/>
      <c r="DEW24" s="56"/>
      <c r="DEX24" s="57"/>
      <c r="DEY24" s="57"/>
      <c r="DEZ24" s="57"/>
      <c r="DFA24" s="57"/>
      <c r="DFB24" s="57"/>
      <c r="DFC24" s="57"/>
      <c r="DFI24" s="56"/>
      <c r="DFJ24" s="57"/>
      <c r="DFK24" s="57"/>
      <c r="DFL24" s="57"/>
      <c r="DFM24" s="57"/>
      <c r="DFN24" s="57"/>
      <c r="DFO24" s="57"/>
      <c r="DFU24" s="56"/>
      <c r="DFV24" s="57"/>
      <c r="DFW24" s="57"/>
      <c r="DFX24" s="57"/>
      <c r="DFY24" s="57"/>
      <c r="DFZ24" s="57"/>
      <c r="DGA24" s="57"/>
      <c r="DGG24" s="56"/>
      <c r="DGH24" s="57"/>
      <c r="DGI24" s="57"/>
      <c r="DGJ24" s="57"/>
      <c r="DGK24" s="57"/>
      <c r="DGL24" s="57"/>
      <c r="DGM24" s="57"/>
      <c r="DGS24" s="56"/>
      <c r="DGT24" s="57"/>
      <c r="DGU24" s="57"/>
      <c r="DGV24" s="57"/>
      <c r="DGW24" s="57"/>
      <c r="DGX24" s="57"/>
      <c r="DGY24" s="57"/>
      <c r="DHE24" s="56"/>
      <c r="DHF24" s="57"/>
      <c r="DHG24" s="57"/>
      <c r="DHH24" s="57"/>
      <c r="DHI24" s="57"/>
      <c r="DHJ24" s="57"/>
      <c r="DHK24" s="57"/>
      <c r="DHQ24" s="56"/>
      <c r="DHR24" s="57"/>
      <c r="DHS24" s="57"/>
      <c r="DHT24" s="57"/>
      <c r="DHU24" s="57"/>
      <c r="DHV24" s="57"/>
      <c r="DHW24" s="57"/>
      <c r="DIC24" s="56"/>
      <c r="DID24" s="57"/>
      <c r="DIE24" s="57"/>
      <c r="DIF24" s="57"/>
      <c r="DIG24" s="57"/>
      <c r="DIH24" s="57"/>
      <c r="DII24" s="57"/>
      <c r="DIO24" s="56"/>
      <c r="DIP24" s="57"/>
      <c r="DIQ24" s="57"/>
      <c r="DIR24" s="57"/>
      <c r="DIS24" s="57"/>
      <c r="DIT24" s="57"/>
      <c r="DIU24" s="57"/>
      <c r="DJA24" s="56"/>
      <c r="DJB24" s="57"/>
      <c r="DJC24" s="57"/>
      <c r="DJD24" s="57"/>
      <c r="DJE24" s="57"/>
      <c r="DJF24" s="57"/>
      <c r="DJG24" s="57"/>
      <c r="DJM24" s="56"/>
      <c r="DJN24" s="57"/>
      <c r="DJO24" s="57"/>
      <c r="DJP24" s="57"/>
      <c r="DJQ24" s="57"/>
      <c r="DJR24" s="57"/>
      <c r="DJS24" s="57"/>
      <c r="DJY24" s="56"/>
      <c r="DJZ24" s="57"/>
      <c r="DKA24" s="57"/>
      <c r="DKB24" s="57"/>
      <c r="DKC24" s="57"/>
      <c r="DKD24" s="57"/>
      <c r="DKE24" s="57"/>
      <c r="DKK24" s="56"/>
      <c r="DKL24" s="57"/>
      <c r="DKM24" s="57"/>
      <c r="DKN24" s="57"/>
      <c r="DKO24" s="57"/>
      <c r="DKP24" s="57"/>
      <c r="DKQ24" s="57"/>
      <c r="DKW24" s="56"/>
      <c r="DKX24" s="57"/>
      <c r="DKY24" s="57"/>
      <c r="DKZ24" s="57"/>
      <c r="DLA24" s="57"/>
      <c r="DLB24" s="57"/>
      <c r="DLC24" s="57"/>
      <c r="DLI24" s="56"/>
      <c r="DLJ24" s="57"/>
      <c r="DLK24" s="57"/>
      <c r="DLL24" s="57"/>
      <c r="DLM24" s="57"/>
      <c r="DLN24" s="57"/>
      <c r="DLO24" s="57"/>
      <c r="DLU24" s="56"/>
      <c r="DLV24" s="57"/>
      <c r="DLW24" s="57"/>
      <c r="DLX24" s="57"/>
      <c r="DLY24" s="57"/>
      <c r="DLZ24" s="57"/>
      <c r="DMA24" s="57"/>
      <c r="DMG24" s="56"/>
      <c r="DMH24" s="57"/>
      <c r="DMI24" s="57"/>
      <c r="DMJ24" s="57"/>
      <c r="DMK24" s="57"/>
      <c r="DML24" s="57"/>
      <c r="DMM24" s="57"/>
      <c r="DMS24" s="56"/>
      <c r="DMT24" s="57"/>
      <c r="DMU24" s="57"/>
      <c r="DMV24" s="57"/>
      <c r="DMW24" s="57"/>
      <c r="DMX24" s="57"/>
      <c r="DMY24" s="57"/>
      <c r="DNE24" s="56"/>
      <c r="DNF24" s="57"/>
      <c r="DNG24" s="57"/>
      <c r="DNH24" s="57"/>
      <c r="DNI24" s="57"/>
      <c r="DNJ24" s="57"/>
      <c r="DNK24" s="57"/>
      <c r="DNQ24" s="56"/>
      <c r="DNR24" s="57"/>
      <c r="DNS24" s="57"/>
      <c r="DNT24" s="57"/>
      <c r="DNU24" s="57"/>
      <c r="DNV24" s="57"/>
      <c r="DNW24" s="57"/>
      <c r="DOC24" s="56"/>
      <c r="DOD24" s="57"/>
      <c r="DOE24" s="57"/>
      <c r="DOF24" s="57"/>
      <c r="DOG24" s="57"/>
      <c r="DOH24" s="57"/>
      <c r="DOI24" s="57"/>
      <c r="DOO24" s="56"/>
      <c r="DOP24" s="57"/>
      <c r="DOQ24" s="57"/>
      <c r="DOR24" s="57"/>
      <c r="DOS24" s="57"/>
      <c r="DOT24" s="57"/>
      <c r="DOU24" s="57"/>
      <c r="DPA24" s="56"/>
      <c r="DPB24" s="57"/>
      <c r="DPC24" s="57"/>
      <c r="DPD24" s="57"/>
      <c r="DPE24" s="57"/>
      <c r="DPF24" s="57"/>
      <c r="DPG24" s="57"/>
      <c r="DPM24" s="56"/>
      <c r="DPN24" s="57"/>
      <c r="DPO24" s="57"/>
      <c r="DPP24" s="57"/>
      <c r="DPQ24" s="57"/>
      <c r="DPR24" s="57"/>
      <c r="DPS24" s="57"/>
      <c r="DPY24" s="56"/>
      <c r="DPZ24" s="57"/>
      <c r="DQA24" s="57"/>
      <c r="DQB24" s="57"/>
      <c r="DQC24" s="57"/>
      <c r="DQD24" s="57"/>
      <c r="DQE24" s="57"/>
      <c r="DQK24" s="56"/>
      <c r="DQL24" s="57"/>
      <c r="DQM24" s="57"/>
      <c r="DQN24" s="57"/>
      <c r="DQO24" s="57"/>
      <c r="DQP24" s="57"/>
      <c r="DQQ24" s="57"/>
      <c r="DQW24" s="56"/>
      <c r="DQX24" s="57"/>
      <c r="DQY24" s="57"/>
      <c r="DQZ24" s="57"/>
      <c r="DRA24" s="57"/>
      <c r="DRB24" s="57"/>
      <c r="DRC24" s="57"/>
      <c r="DRI24" s="56"/>
      <c r="DRJ24" s="57"/>
      <c r="DRK24" s="57"/>
      <c r="DRL24" s="57"/>
      <c r="DRM24" s="57"/>
      <c r="DRN24" s="57"/>
      <c r="DRO24" s="57"/>
      <c r="DRU24" s="56"/>
      <c r="DRV24" s="57"/>
      <c r="DRW24" s="57"/>
      <c r="DRX24" s="57"/>
      <c r="DRY24" s="57"/>
      <c r="DRZ24" s="57"/>
      <c r="DSA24" s="57"/>
      <c r="DSG24" s="56"/>
      <c r="DSH24" s="57"/>
      <c r="DSI24" s="57"/>
      <c r="DSJ24" s="57"/>
      <c r="DSK24" s="57"/>
      <c r="DSL24" s="57"/>
      <c r="DSM24" s="57"/>
      <c r="DSS24" s="56"/>
      <c r="DST24" s="57"/>
      <c r="DSU24" s="57"/>
      <c r="DSV24" s="57"/>
      <c r="DSW24" s="57"/>
      <c r="DSX24" s="57"/>
      <c r="DSY24" s="57"/>
      <c r="DTE24" s="56"/>
      <c r="DTF24" s="57"/>
      <c r="DTG24" s="57"/>
      <c r="DTH24" s="57"/>
      <c r="DTI24" s="57"/>
      <c r="DTJ24" s="57"/>
      <c r="DTK24" s="57"/>
      <c r="DTQ24" s="56"/>
      <c r="DTR24" s="57"/>
      <c r="DTS24" s="57"/>
      <c r="DTT24" s="57"/>
      <c r="DTU24" s="57"/>
      <c r="DTV24" s="57"/>
      <c r="DTW24" s="57"/>
      <c r="DUC24" s="56"/>
      <c r="DUD24" s="57"/>
      <c r="DUE24" s="57"/>
      <c r="DUF24" s="57"/>
      <c r="DUG24" s="57"/>
      <c r="DUH24" s="57"/>
      <c r="DUI24" s="57"/>
      <c r="DUO24" s="56"/>
      <c r="DUP24" s="57"/>
      <c r="DUQ24" s="57"/>
      <c r="DUR24" s="57"/>
      <c r="DUS24" s="57"/>
      <c r="DUT24" s="57"/>
      <c r="DUU24" s="57"/>
      <c r="DVA24" s="56"/>
      <c r="DVB24" s="57"/>
      <c r="DVC24" s="57"/>
      <c r="DVD24" s="57"/>
      <c r="DVE24" s="57"/>
      <c r="DVF24" s="57"/>
      <c r="DVG24" s="57"/>
      <c r="DVM24" s="56"/>
      <c r="DVN24" s="57"/>
      <c r="DVO24" s="57"/>
      <c r="DVP24" s="57"/>
      <c r="DVQ24" s="57"/>
      <c r="DVR24" s="57"/>
      <c r="DVS24" s="57"/>
      <c r="DVY24" s="56"/>
      <c r="DVZ24" s="57"/>
      <c r="DWA24" s="57"/>
      <c r="DWB24" s="57"/>
      <c r="DWC24" s="57"/>
      <c r="DWD24" s="57"/>
      <c r="DWE24" s="57"/>
      <c r="DWK24" s="56"/>
      <c r="DWL24" s="57"/>
      <c r="DWM24" s="57"/>
      <c r="DWN24" s="57"/>
      <c r="DWO24" s="57"/>
      <c r="DWP24" s="57"/>
      <c r="DWQ24" s="57"/>
      <c r="DWW24" s="56"/>
      <c r="DWX24" s="57"/>
      <c r="DWY24" s="57"/>
      <c r="DWZ24" s="57"/>
      <c r="DXA24" s="57"/>
      <c r="DXB24" s="57"/>
      <c r="DXC24" s="57"/>
      <c r="DXI24" s="56"/>
      <c r="DXJ24" s="57"/>
      <c r="DXK24" s="57"/>
      <c r="DXL24" s="57"/>
      <c r="DXM24" s="57"/>
      <c r="DXN24" s="57"/>
      <c r="DXO24" s="57"/>
      <c r="DXU24" s="56"/>
      <c r="DXV24" s="57"/>
      <c r="DXW24" s="57"/>
      <c r="DXX24" s="57"/>
      <c r="DXY24" s="57"/>
      <c r="DXZ24" s="57"/>
      <c r="DYA24" s="57"/>
      <c r="DYG24" s="56"/>
      <c r="DYH24" s="57"/>
      <c r="DYI24" s="57"/>
      <c r="DYJ24" s="57"/>
      <c r="DYK24" s="57"/>
      <c r="DYL24" s="57"/>
      <c r="DYM24" s="57"/>
      <c r="DYS24" s="56"/>
      <c r="DYT24" s="57"/>
      <c r="DYU24" s="57"/>
      <c r="DYV24" s="57"/>
      <c r="DYW24" s="57"/>
      <c r="DYX24" s="57"/>
      <c r="DYY24" s="57"/>
      <c r="DZE24" s="56"/>
      <c r="DZF24" s="57"/>
      <c r="DZG24" s="57"/>
      <c r="DZH24" s="57"/>
      <c r="DZI24" s="57"/>
      <c r="DZJ24" s="57"/>
      <c r="DZK24" s="57"/>
      <c r="DZQ24" s="56"/>
      <c r="DZR24" s="57"/>
      <c r="DZS24" s="57"/>
      <c r="DZT24" s="57"/>
      <c r="DZU24" s="57"/>
      <c r="DZV24" s="57"/>
      <c r="DZW24" s="57"/>
      <c r="EAC24" s="56"/>
      <c r="EAD24" s="57"/>
      <c r="EAE24" s="57"/>
      <c r="EAF24" s="57"/>
      <c r="EAG24" s="57"/>
      <c r="EAH24" s="57"/>
      <c r="EAI24" s="57"/>
      <c r="EAO24" s="56"/>
      <c r="EAP24" s="57"/>
      <c r="EAQ24" s="57"/>
      <c r="EAR24" s="57"/>
      <c r="EAS24" s="57"/>
      <c r="EAT24" s="57"/>
      <c r="EAU24" s="57"/>
      <c r="EBA24" s="56"/>
      <c r="EBB24" s="57"/>
      <c r="EBC24" s="57"/>
      <c r="EBD24" s="57"/>
      <c r="EBE24" s="57"/>
      <c r="EBF24" s="57"/>
      <c r="EBG24" s="57"/>
      <c r="EBM24" s="56"/>
      <c r="EBN24" s="57"/>
      <c r="EBO24" s="57"/>
      <c r="EBP24" s="57"/>
      <c r="EBQ24" s="57"/>
      <c r="EBR24" s="57"/>
      <c r="EBS24" s="57"/>
      <c r="EBY24" s="56"/>
      <c r="EBZ24" s="57"/>
      <c r="ECA24" s="57"/>
      <c r="ECB24" s="57"/>
      <c r="ECC24" s="57"/>
      <c r="ECD24" s="57"/>
      <c r="ECE24" s="57"/>
      <c r="ECK24" s="56"/>
      <c r="ECL24" s="57"/>
      <c r="ECM24" s="57"/>
      <c r="ECN24" s="57"/>
      <c r="ECO24" s="57"/>
      <c r="ECP24" s="57"/>
      <c r="ECQ24" s="57"/>
      <c r="ECW24" s="56"/>
      <c r="ECX24" s="57"/>
      <c r="ECY24" s="57"/>
      <c r="ECZ24" s="57"/>
      <c r="EDA24" s="57"/>
      <c r="EDB24" s="57"/>
      <c r="EDC24" s="57"/>
      <c r="EDI24" s="56"/>
      <c r="EDJ24" s="57"/>
      <c r="EDK24" s="57"/>
      <c r="EDL24" s="57"/>
      <c r="EDM24" s="57"/>
      <c r="EDN24" s="57"/>
      <c r="EDO24" s="57"/>
      <c r="EDU24" s="56"/>
      <c r="EDV24" s="57"/>
      <c r="EDW24" s="57"/>
      <c r="EDX24" s="57"/>
      <c r="EDY24" s="57"/>
      <c r="EDZ24" s="57"/>
      <c r="EEA24" s="57"/>
      <c r="EEG24" s="56"/>
      <c r="EEH24" s="57"/>
      <c r="EEI24" s="57"/>
      <c r="EEJ24" s="57"/>
      <c r="EEK24" s="57"/>
      <c r="EEL24" s="57"/>
      <c r="EEM24" s="57"/>
      <c r="EES24" s="56"/>
      <c r="EET24" s="57"/>
      <c r="EEU24" s="57"/>
      <c r="EEV24" s="57"/>
      <c r="EEW24" s="57"/>
      <c r="EEX24" s="57"/>
      <c r="EEY24" s="57"/>
      <c r="EFE24" s="56"/>
      <c r="EFF24" s="57"/>
      <c r="EFG24" s="57"/>
      <c r="EFH24" s="57"/>
      <c r="EFI24" s="57"/>
      <c r="EFJ24" s="57"/>
      <c r="EFK24" s="57"/>
      <c r="EFQ24" s="56"/>
      <c r="EFR24" s="57"/>
      <c r="EFS24" s="57"/>
      <c r="EFT24" s="57"/>
      <c r="EFU24" s="57"/>
      <c r="EFV24" s="57"/>
      <c r="EFW24" s="57"/>
      <c r="EGC24" s="56"/>
      <c r="EGD24" s="57"/>
      <c r="EGE24" s="57"/>
      <c r="EGF24" s="57"/>
      <c r="EGG24" s="57"/>
      <c r="EGH24" s="57"/>
      <c r="EGI24" s="57"/>
      <c r="EGO24" s="56"/>
      <c r="EGP24" s="57"/>
      <c r="EGQ24" s="57"/>
      <c r="EGR24" s="57"/>
      <c r="EGS24" s="57"/>
      <c r="EGT24" s="57"/>
      <c r="EGU24" s="57"/>
      <c r="EHA24" s="56"/>
      <c r="EHB24" s="57"/>
      <c r="EHC24" s="57"/>
      <c r="EHD24" s="57"/>
      <c r="EHE24" s="57"/>
      <c r="EHF24" s="57"/>
      <c r="EHG24" s="57"/>
      <c r="EHM24" s="56"/>
      <c r="EHN24" s="57"/>
      <c r="EHO24" s="57"/>
      <c r="EHP24" s="57"/>
      <c r="EHQ24" s="57"/>
      <c r="EHR24" s="57"/>
      <c r="EHS24" s="57"/>
      <c r="EHY24" s="56"/>
      <c r="EHZ24" s="57"/>
      <c r="EIA24" s="57"/>
      <c r="EIB24" s="57"/>
      <c r="EIC24" s="57"/>
      <c r="EID24" s="57"/>
      <c r="EIE24" s="57"/>
      <c r="EIK24" s="56"/>
      <c r="EIL24" s="57"/>
      <c r="EIM24" s="57"/>
      <c r="EIN24" s="57"/>
      <c r="EIO24" s="57"/>
      <c r="EIP24" s="57"/>
      <c r="EIQ24" s="57"/>
      <c r="EIW24" s="56"/>
      <c r="EIX24" s="57"/>
      <c r="EIY24" s="57"/>
      <c r="EIZ24" s="57"/>
      <c r="EJA24" s="57"/>
      <c r="EJB24" s="57"/>
      <c r="EJC24" s="57"/>
      <c r="EJI24" s="56"/>
      <c r="EJJ24" s="57"/>
      <c r="EJK24" s="57"/>
      <c r="EJL24" s="57"/>
      <c r="EJM24" s="57"/>
      <c r="EJN24" s="57"/>
      <c r="EJO24" s="57"/>
      <c r="EJU24" s="56"/>
      <c r="EJV24" s="57"/>
      <c r="EJW24" s="57"/>
      <c r="EJX24" s="57"/>
      <c r="EJY24" s="57"/>
      <c r="EJZ24" s="57"/>
      <c r="EKA24" s="57"/>
      <c r="EKG24" s="56"/>
      <c r="EKH24" s="57"/>
      <c r="EKI24" s="57"/>
      <c r="EKJ24" s="57"/>
      <c r="EKK24" s="57"/>
      <c r="EKL24" s="57"/>
      <c r="EKM24" s="57"/>
      <c r="EKS24" s="56"/>
      <c r="EKT24" s="57"/>
      <c r="EKU24" s="57"/>
      <c r="EKV24" s="57"/>
      <c r="EKW24" s="57"/>
      <c r="EKX24" s="57"/>
      <c r="EKY24" s="57"/>
      <c r="ELE24" s="56"/>
      <c r="ELF24" s="57"/>
      <c r="ELG24" s="57"/>
      <c r="ELH24" s="57"/>
      <c r="ELI24" s="57"/>
      <c r="ELJ24" s="57"/>
      <c r="ELK24" s="57"/>
      <c r="ELQ24" s="56"/>
      <c r="ELR24" s="57"/>
      <c r="ELS24" s="57"/>
      <c r="ELT24" s="57"/>
      <c r="ELU24" s="57"/>
      <c r="ELV24" s="57"/>
      <c r="ELW24" s="57"/>
      <c r="EMC24" s="56"/>
      <c r="EMD24" s="57"/>
      <c r="EME24" s="57"/>
      <c r="EMF24" s="57"/>
      <c r="EMG24" s="57"/>
      <c r="EMH24" s="57"/>
      <c r="EMI24" s="57"/>
      <c r="EMO24" s="56"/>
      <c r="EMP24" s="57"/>
      <c r="EMQ24" s="57"/>
      <c r="EMR24" s="57"/>
      <c r="EMS24" s="57"/>
      <c r="EMT24" s="57"/>
      <c r="EMU24" s="57"/>
      <c r="ENA24" s="56"/>
      <c r="ENB24" s="57"/>
      <c r="ENC24" s="57"/>
      <c r="END24" s="57"/>
      <c r="ENE24" s="57"/>
      <c r="ENF24" s="57"/>
      <c r="ENG24" s="57"/>
      <c r="ENM24" s="56"/>
      <c r="ENN24" s="57"/>
      <c r="ENO24" s="57"/>
      <c r="ENP24" s="57"/>
      <c r="ENQ24" s="57"/>
      <c r="ENR24" s="57"/>
      <c r="ENS24" s="57"/>
      <c r="ENY24" s="56"/>
      <c r="ENZ24" s="57"/>
      <c r="EOA24" s="57"/>
      <c r="EOB24" s="57"/>
      <c r="EOC24" s="57"/>
      <c r="EOD24" s="57"/>
      <c r="EOE24" s="57"/>
      <c r="EOK24" s="56"/>
      <c r="EOL24" s="57"/>
      <c r="EOM24" s="57"/>
      <c r="EON24" s="57"/>
      <c r="EOO24" s="57"/>
      <c r="EOP24" s="57"/>
      <c r="EOQ24" s="57"/>
      <c r="EOW24" s="56"/>
      <c r="EOX24" s="57"/>
      <c r="EOY24" s="57"/>
      <c r="EOZ24" s="57"/>
      <c r="EPA24" s="57"/>
      <c r="EPB24" s="57"/>
      <c r="EPC24" s="57"/>
      <c r="EPI24" s="56"/>
      <c r="EPJ24" s="57"/>
      <c r="EPK24" s="57"/>
      <c r="EPL24" s="57"/>
      <c r="EPM24" s="57"/>
      <c r="EPN24" s="57"/>
      <c r="EPO24" s="57"/>
      <c r="EPU24" s="56"/>
      <c r="EPV24" s="57"/>
      <c r="EPW24" s="57"/>
      <c r="EPX24" s="57"/>
      <c r="EPY24" s="57"/>
      <c r="EPZ24" s="57"/>
      <c r="EQA24" s="57"/>
      <c r="EQG24" s="56"/>
      <c r="EQH24" s="57"/>
      <c r="EQI24" s="57"/>
      <c r="EQJ24" s="57"/>
      <c r="EQK24" s="57"/>
      <c r="EQL24" s="57"/>
      <c r="EQM24" s="57"/>
      <c r="EQS24" s="56"/>
      <c r="EQT24" s="57"/>
      <c r="EQU24" s="57"/>
      <c r="EQV24" s="57"/>
      <c r="EQW24" s="57"/>
      <c r="EQX24" s="57"/>
      <c r="EQY24" s="57"/>
      <c r="ERE24" s="56"/>
      <c r="ERF24" s="57"/>
      <c r="ERG24" s="57"/>
      <c r="ERH24" s="57"/>
      <c r="ERI24" s="57"/>
      <c r="ERJ24" s="57"/>
      <c r="ERK24" s="57"/>
      <c r="ERQ24" s="56"/>
      <c r="ERR24" s="57"/>
      <c r="ERS24" s="57"/>
      <c r="ERT24" s="57"/>
      <c r="ERU24" s="57"/>
      <c r="ERV24" s="57"/>
      <c r="ERW24" s="57"/>
      <c r="ESC24" s="56"/>
      <c r="ESD24" s="57"/>
      <c r="ESE24" s="57"/>
      <c r="ESF24" s="57"/>
      <c r="ESG24" s="57"/>
      <c r="ESH24" s="57"/>
      <c r="ESI24" s="57"/>
      <c r="ESO24" s="56"/>
      <c r="ESP24" s="57"/>
      <c r="ESQ24" s="57"/>
      <c r="ESR24" s="57"/>
      <c r="ESS24" s="57"/>
      <c r="EST24" s="57"/>
      <c r="ESU24" s="57"/>
      <c r="ETA24" s="56"/>
      <c r="ETB24" s="57"/>
      <c r="ETC24" s="57"/>
      <c r="ETD24" s="57"/>
      <c r="ETE24" s="57"/>
      <c r="ETF24" s="57"/>
      <c r="ETG24" s="57"/>
      <c r="ETM24" s="56"/>
      <c r="ETN24" s="57"/>
      <c r="ETO24" s="57"/>
      <c r="ETP24" s="57"/>
      <c r="ETQ24" s="57"/>
      <c r="ETR24" s="57"/>
      <c r="ETS24" s="57"/>
      <c r="ETY24" s="56"/>
      <c r="ETZ24" s="57"/>
      <c r="EUA24" s="57"/>
      <c r="EUB24" s="57"/>
      <c r="EUC24" s="57"/>
      <c r="EUD24" s="57"/>
      <c r="EUE24" s="57"/>
      <c r="EUK24" s="56"/>
      <c r="EUL24" s="57"/>
      <c r="EUM24" s="57"/>
      <c r="EUN24" s="57"/>
      <c r="EUO24" s="57"/>
      <c r="EUP24" s="57"/>
      <c r="EUQ24" s="57"/>
      <c r="EUW24" s="56"/>
      <c r="EUX24" s="57"/>
      <c r="EUY24" s="57"/>
      <c r="EUZ24" s="57"/>
      <c r="EVA24" s="57"/>
      <c r="EVB24" s="57"/>
      <c r="EVC24" s="57"/>
      <c r="EVI24" s="56"/>
      <c r="EVJ24" s="57"/>
      <c r="EVK24" s="57"/>
      <c r="EVL24" s="57"/>
      <c r="EVM24" s="57"/>
      <c r="EVN24" s="57"/>
      <c r="EVO24" s="57"/>
      <c r="EVU24" s="56"/>
      <c r="EVV24" s="57"/>
      <c r="EVW24" s="57"/>
      <c r="EVX24" s="57"/>
      <c r="EVY24" s="57"/>
      <c r="EVZ24" s="57"/>
      <c r="EWA24" s="57"/>
      <c r="EWG24" s="56"/>
      <c r="EWH24" s="57"/>
      <c r="EWI24" s="57"/>
      <c r="EWJ24" s="57"/>
      <c r="EWK24" s="57"/>
      <c r="EWL24" s="57"/>
      <c r="EWM24" s="57"/>
      <c r="EWS24" s="56"/>
      <c r="EWT24" s="57"/>
      <c r="EWU24" s="57"/>
      <c r="EWV24" s="57"/>
      <c r="EWW24" s="57"/>
      <c r="EWX24" s="57"/>
      <c r="EWY24" s="57"/>
      <c r="EXE24" s="56"/>
      <c r="EXF24" s="57"/>
      <c r="EXG24" s="57"/>
      <c r="EXH24" s="57"/>
      <c r="EXI24" s="57"/>
      <c r="EXJ24" s="57"/>
      <c r="EXK24" s="57"/>
      <c r="EXQ24" s="56"/>
      <c r="EXR24" s="57"/>
      <c r="EXS24" s="57"/>
      <c r="EXT24" s="57"/>
      <c r="EXU24" s="57"/>
      <c r="EXV24" s="57"/>
      <c r="EXW24" s="57"/>
      <c r="EYC24" s="56"/>
      <c r="EYD24" s="57"/>
      <c r="EYE24" s="57"/>
      <c r="EYF24" s="57"/>
      <c r="EYG24" s="57"/>
      <c r="EYH24" s="57"/>
      <c r="EYI24" s="57"/>
      <c r="EYO24" s="56"/>
      <c r="EYP24" s="57"/>
      <c r="EYQ24" s="57"/>
      <c r="EYR24" s="57"/>
      <c r="EYS24" s="57"/>
      <c r="EYT24" s="57"/>
      <c r="EYU24" s="57"/>
      <c r="EZA24" s="56"/>
      <c r="EZB24" s="57"/>
      <c r="EZC24" s="57"/>
      <c r="EZD24" s="57"/>
      <c r="EZE24" s="57"/>
      <c r="EZF24" s="57"/>
      <c r="EZG24" s="57"/>
      <c r="EZM24" s="56"/>
      <c r="EZN24" s="57"/>
      <c r="EZO24" s="57"/>
      <c r="EZP24" s="57"/>
      <c r="EZQ24" s="57"/>
      <c r="EZR24" s="57"/>
      <c r="EZS24" s="57"/>
      <c r="EZY24" s="56"/>
      <c r="EZZ24" s="57"/>
      <c r="FAA24" s="57"/>
      <c r="FAB24" s="57"/>
      <c r="FAC24" s="57"/>
      <c r="FAD24" s="57"/>
      <c r="FAE24" s="57"/>
      <c r="FAK24" s="56"/>
      <c r="FAL24" s="57"/>
      <c r="FAM24" s="57"/>
      <c r="FAN24" s="57"/>
      <c r="FAO24" s="57"/>
      <c r="FAP24" s="57"/>
      <c r="FAQ24" s="57"/>
      <c r="FAW24" s="56"/>
      <c r="FAX24" s="57"/>
      <c r="FAY24" s="57"/>
      <c r="FAZ24" s="57"/>
      <c r="FBA24" s="57"/>
      <c r="FBB24" s="57"/>
      <c r="FBC24" s="57"/>
      <c r="FBI24" s="56"/>
      <c r="FBJ24" s="57"/>
      <c r="FBK24" s="57"/>
      <c r="FBL24" s="57"/>
      <c r="FBM24" s="57"/>
      <c r="FBN24" s="57"/>
      <c r="FBO24" s="57"/>
      <c r="FBU24" s="56"/>
      <c r="FBV24" s="57"/>
      <c r="FBW24" s="57"/>
      <c r="FBX24" s="57"/>
      <c r="FBY24" s="57"/>
      <c r="FBZ24" s="57"/>
      <c r="FCA24" s="57"/>
      <c r="FCG24" s="56"/>
      <c r="FCH24" s="57"/>
      <c r="FCI24" s="57"/>
      <c r="FCJ24" s="57"/>
      <c r="FCK24" s="57"/>
      <c r="FCL24" s="57"/>
      <c r="FCM24" s="57"/>
      <c r="FCS24" s="56"/>
      <c r="FCT24" s="57"/>
      <c r="FCU24" s="57"/>
      <c r="FCV24" s="57"/>
      <c r="FCW24" s="57"/>
      <c r="FCX24" s="57"/>
      <c r="FCY24" s="57"/>
      <c r="FDE24" s="56"/>
      <c r="FDF24" s="57"/>
      <c r="FDG24" s="57"/>
      <c r="FDH24" s="57"/>
      <c r="FDI24" s="57"/>
      <c r="FDJ24" s="57"/>
      <c r="FDK24" s="57"/>
      <c r="FDQ24" s="56"/>
      <c r="FDR24" s="57"/>
      <c r="FDS24" s="57"/>
      <c r="FDT24" s="57"/>
      <c r="FDU24" s="57"/>
      <c r="FDV24" s="57"/>
      <c r="FDW24" s="57"/>
      <c r="FEC24" s="56"/>
      <c r="FED24" s="57"/>
      <c r="FEE24" s="57"/>
      <c r="FEF24" s="57"/>
      <c r="FEG24" s="57"/>
      <c r="FEH24" s="57"/>
      <c r="FEI24" s="57"/>
      <c r="FEO24" s="56"/>
      <c r="FEP24" s="57"/>
      <c r="FEQ24" s="57"/>
      <c r="FER24" s="57"/>
      <c r="FES24" s="57"/>
      <c r="FET24" s="57"/>
      <c r="FEU24" s="57"/>
      <c r="FFA24" s="56"/>
      <c r="FFB24" s="57"/>
      <c r="FFC24" s="57"/>
      <c r="FFD24" s="57"/>
      <c r="FFE24" s="57"/>
      <c r="FFF24" s="57"/>
      <c r="FFG24" s="57"/>
      <c r="FFM24" s="56"/>
      <c r="FFN24" s="57"/>
      <c r="FFO24" s="57"/>
      <c r="FFP24" s="57"/>
      <c r="FFQ24" s="57"/>
      <c r="FFR24" s="57"/>
      <c r="FFS24" s="57"/>
      <c r="FFY24" s="56"/>
      <c r="FFZ24" s="57"/>
      <c r="FGA24" s="57"/>
      <c r="FGB24" s="57"/>
      <c r="FGC24" s="57"/>
      <c r="FGD24" s="57"/>
      <c r="FGE24" s="57"/>
      <c r="FGK24" s="56"/>
      <c r="FGL24" s="57"/>
      <c r="FGM24" s="57"/>
      <c r="FGN24" s="57"/>
      <c r="FGO24" s="57"/>
      <c r="FGP24" s="57"/>
      <c r="FGQ24" s="57"/>
      <c r="FGW24" s="56"/>
      <c r="FGX24" s="57"/>
      <c r="FGY24" s="57"/>
      <c r="FGZ24" s="57"/>
      <c r="FHA24" s="57"/>
      <c r="FHB24" s="57"/>
      <c r="FHC24" s="57"/>
      <c r="FHI24" s="56"/>
      <c r="FHJ24" s="57"/>
      <c r="FHK24" s="57"/>
      <c r="FHL24" s="57"/>
      <c r="FHM24" s="57"/>
      <c r="FHN24" s="57"/>
      <c r="FHO24" s="57"/>
      <c r="FHU24" s="56"/>
      <c r="FHV24" s="57"/>
      <c r="FHW24" s="57"/>
      <c r="FHX24" s="57"/>
      <c r="FHY24" s="57"/>
      <c r="FHZ24" s="57"/>
      <c r="FIA24" s="57"/>
      <c r="FIG24" s="56"/>
      <c r="FIH24" s="57"/>
      <c r="FII24" s="57"/>
      <c r="FIJ24" s="57"/>
      <c r="FIK24" s="57"/>
      <c r="FIL24" s="57"/>
      <c r="FIM24" s="57"/>
      <c r="FIS24" s="56"/>
      <c r="FIT24" s="57"/>
      <c r="FIU24" s="57"/>
      <c r="FIV24" s="57"/>
      <c r="FIW24" s="57"/>
      <c r="FIX24" s="57"/>
      <c r="FIY24" s="57"/>
      <c r="FJE24" s="56"/>
      <c r="FJF24" s="57"/>
      <c r="FJG24" s="57"/>
      <c r="FJH24" s="57"/>
      <c r="FJI24" s="57"/>
      <c r="FJJ24" s="57"/>
      <c r="FJK24" s="57"/>
      <c r="FJQ24" s="56"/>
      <c r="FJR24" s="57"/>
      <c r="FJS24" s="57"/>
      <c r="FJT24" s="57"/>
      <c r="FJU24" s="57"/>
      <c r="FJV24" s="57"/>
      <c r="FJW24" s="57"/>
      <c r="FKC24" s="56"/>
      <c r="FKD24" s="57"/>
      <c r="FKE24" s="57"/>
      <c r="FKF24" s="57"/>
      <c r="FKG24" s="57"/>
      <c r="FKH24" s="57"/>
      <c r="FKI24" s="57"/>
      <c r="FKO24" s="56"/>
      <c r="FKP24" s="57"/>
      <c r="FKQ24" s="57"/>
      <c r="FKR24" s="57"/>
      <c r="FKS24" s="57"/>
      <c r="FKT24" s="57"/>
      <c r="FKU24" s="57"/>
      <c r="FLA24" s="56"/>
      <c r="FLB24" s="57"/>
      <c r="FLC24" s="57"/>
      <c r="FLD24" s="57"/>
      <c r="FLE24" s="57"/>
      <c r="FLF24" s="57"/>
      <c r="FLG24" s="57"/>
      <c r="FLM24" s="56"/>
      <c r="FLN24" s="57"/>
      <c r="FLO24" s="57"/>
      <c r="FLP24" s="57"/>
      <c r="FLQ24" s="57"/>
      <c r="FLR24" s="57"/>
      <c r="FLS24" s="57"/>
      <c r="FLY24" s="56"/>
      <c r="FLZ24" s="57"/>
      <c r="FMA24" s="57"/>
      <c r="FMB24" s="57"/>
      <c r="FMC24" s="57"/>
      <c r="FMD24" s="57"/>
      <c r="FME24" s="57"/>
      <c r="FMK24" s="56"/>
      <c r="FML24" s="57"/>
      <c r="FMM24" s="57"/>
      <c r="FMN24" s="57"/>
      <c r="FMO24" s="57"/>
      <c r="FMP24" s="57"/>
      <c r="FMQ24" s="57"/>
      <c r="FMW24" s="56"/>
      <c r="FMX24" s="57"/>
      <c r="FMY24" s="57"/>
      <c r="FMZ24" s="57"/>
      <c r="FNA24" s="57"/>
      <c r="FNB24" s="57"/>
      <c r="FNC24" s="57"/>
      <c r="FNI24" s="56"/>
      <c r="FNJ24" s="57"/>
      <c r="FNK24" s="57"/>
      <c r="FNL24" s="57"/>
      <c r="FNM24" s="57"/>
      <c r="FNN24" s="57"/>
      <c r="FNO24" s="57"/>
      <c r="FNU24" s="56"/>
      <c r="FNV24" s="57"/>
      <c r="FNW24" s="57"/>
      <c r="FNX24" s="57"/>
      <c r="FNY24" s="57"/>
      <c r="FNZ24" s="57"/>
      <c r="FOA24" s="57"/>
      <c r="FOG24" s="56"/>
      <c r="FOH24" s="57"/>
      <c r="FOI24" s="57"/>
      <c r="FOJ24" s="57"/>
      <c r="FOK24" s="57"/>
      <c r="FOL24" s="57"/>
      <c r="FOM24" s="57"/>
      <c r="FOS24" s="56"/>
      <c r="FOT24" s="57"/>
      <c r="FOU24" s="57"/>
      <c r="FOV24" s="57"/>
      <c r="FOW24" s="57"/>
      <c r="FOX24" s="57"/>
      <c r="FOY24" s="57"/>
      <c r="FPE24" s="56"/>
      <c r="FPF24" s="57"/>
      <c r="FPG24" s="57"/>
      <c r="FPH24" s="57"/>
      <c r="FPI24" s="57"/>
      <c r="FPJ24" s="57"/>
      <c r="FPK24" s="57"/>
      <c r="FPQ24" s="56"/>
      <c r="FPR24" s="57"/>
      <c r="FPS24" s="57"/>
      <c r="FPT24" s="57"/>
      <c r="FPU24" s="57"/>
      <c r="FPV24" s="57"/>
      <c r="FPW24" s="57"/>
      <c r="FQC24" s="56"/>
      <c r="FQD24" s="57"/>
      <c r="FQE24" s="57"/>
      <c r="FQF24" s="57"/>
      <c r="FQG24" s="57"/>
      <c r="FQH24" s="57"/>
      <c r="FQI24" s="57"/>
      <c r="FQO24" s="56"/>
      <c r="FQP24" s="57"/>
      <c r="FQQ24" s="57"/>
      <c r="FQR24" s="57"/>
      <c r="FQS24" s="57"/>
      <c r="FQT24" s="57"/>
      <c r="FQU24" s="57"/>
      <c r="FRA24" s="56"/>
      <c r="FRB24" s="57"/>
      <c r="FRC24" s="57"/>
      <c r="FRD24" s="57"/>
      <c r="FRE24" s="57"/>
      <c r="FRF24" s="57"/>
      <c r="FRG24" s="57"/>
      <c r="FRM24" s="56"/>
      <c r="FRN24" s="57"/>
      <c r="FRO24" s="57"/>
      <c r="FRP24" s="57"/>
      <c r="FRQ24" s="57"/>
      <c r="FRR24" s="57"/>
      <c r="FRS24" s="57"/>
      <c r="FRY24" s="56"/>
      <c r="FRZ24" s="57"/>
      <c r="FSA24" s="57"/>
      <c r="FSB24" s="57"/>
      <c r="FSC24" s="57"/>
      <c r="FSD24" s="57"/>
      <c r="FSE24" s="57"/>
      <c r="FSK24" s="56"/>
      <c r="FSL24" s="57"/>
      <c r="FSM24" s="57"/>
      <c r="FSN24" s="57"/>
      <c r="FSO24" s="57"/>
      <c r="FSP24" s="57"/>
      <c r="FSQ24" s="57"/>
      <c r="FSW24" s="56"/>
      <c r="FSX24" s="57"/>
      <c r="FSY24" s="57"/>
      <c r="FSZ24" s="57"/>
      <c r="FTA24" s="57"/>
      <c r="FTB24" s="57"/>
      <c r="FTC24" s="57"/>
      <c r="FTI24" s="56"/>
      <c r="FTJ24" s="57"/>
      <c r="FTK24" s="57"/>
      <c r="FTL24" s="57"/>
      <c r="FTM24" s="57"/>
      <c r="FTN24" s="57"/>
      <c r="FTO24" s="57"/>
      <c r="FTU24" s="56"/>
      <c r="FTV24" s="57"/>
      <c r="FTW24" s="57"/>
      <c r="FTX24" s="57"/>
      <c r="FTY24" s="57"/>
      <c r="FTZ24" s="57"/>
      <c r="FUA24" s="57"/>
      <c r="FUG24" s="56"/>
      <c r="FUH24" s="57"/>
      <c r="FUI24" s="57"/>
      <c r="FUJ24" s="57"/>
      <c r="FUK24" s="57"/>
      <c r="FUL24" s="57"/>
      <c r="FUM24" s="57"/>
      <c r="FUS24" s="56"/>
      <c r="FUT24" s="57"/>
      <c r="FUU24" s="57"/>
      <c r="FUV24" s="57"/>
      <c r="FUW24" s="57"/>
      <c r="FUX24" s="57"/>
      <c r="FUY24" s="57"/>
      <c r="FVE24" s="56"/>
      <c r="FVF24" s="57"/>
      <c r="FVG24" s="57"/>
      <c r="FVH24" s="57"/>
      <c r="FVI24" s="57"/>
      <c r="FVJ24" s="57"/>
      <c r="FVK24" s="57"/>
      <c r="FVQ24" s="56"/>
      <c r="FVR24" s="57"/>
      <c r="FVS24" s="57"/>
      <c r="FVT24" s="57"/>
      <c r="FVU24" s="57"/>
      <c r="FVV24" s="57"/>
      <c r="FVW24" s="57"/>
      <c r="FWC24" s="56"/>
      <c r="FWD24" s="57"/>
      <c r="FWE24" s="57"/>
      <c r="FWF24" s="57"/>
      <c r="FWG24" s="57"/>
      <c r="FWH24" s="57"/>
      <c r="FWI24" s="57"/>
      <c r="FWO24" s="56"/>
      <c r="FWP24" s="57"/>
      <c r="FWQ24" s="57"/>
      <c r="FWR24" s="57"/>
      <c r="FWS24" s="57"/>
      <c r="FWT24" s="57"/>
      <c r="FWU24" s="57"/>
      <c r="FXA24" s="56"/>
      <c r="FXB24" s="57"/>
      <c r="FXC24" s="57"/>
      <c r="FXD24" s="57"/>
      <c r="FXE24" s="57"/>
      <c r="FXF24" s="57"/>
      <c r="FXG24" s="57"/>
      <c r="FXM24" s="56"/>
      <c r="FXN24" s="57"/>
      <c r="FXO24" s="57"/>
      <c r="FXP24" s="57"/>
      <c r="FXQ24" s="57"/>
      <c r="FXR24" s="57"/>
      <c r="FXS24" s="57"/>
      <c r="FXY24" s="56"/>
      <c r="FXZ24" s="57"/>
      <c r="FYA24" s="57"/>
      <c r="FYB24" s="57"/>
      <c r="FYC24" s="57"/>
      <c r="FYD24" s="57"/>
      <c r="FYE24" s="57"/>
      <c r="FYK24" s="56"/>
      <c r="FYL24" s="57"/>
      <c r="FYM24" s="57"/>
      <c r="FYN24" s="57"/>
      <c r="FYO24" s="57"/>
      <c r="FYP24" s="57"/>
      <c r="FYQ24" s="57"/>
      <c r="FYW24" s="56"/>
      <c r="FYX24" s="57"/>
      <c r="FYY24" s="57"/>
      <c r="FYZ24" s="57"/>
      <c r="FZA24" s="57"/>
      <c r="FZB24" s="57"/>
      <c r="FZC24" s="57"/>
      <c r="FZI24" s="56"/>
      <c r="FZJ24" s="57"/>
      <c r="FZK24" s="57"/>
      <c r="FZL24" s="57"/>
      <c r="FZM24" s="57"/>
      <c r="FZN24" s="57"/>
      <c r="FZO24" s="57"/>
      <c r="FZU24" s="56"/>
      <c r="FZV24" s="57"/>
      <c r="FZW24" s="57"/>
      <c r="FZX24" s="57"/>
      <c r="FZY24" s="57"/>
      <c r="FZZ24" s="57"/>
      <c r="GAA24" s="57"/>
      <c r="GAG24" s="56"/>
      <c r="GAH24" s="57"/>
      <c r="GAI24" s="57"/>
      <c r="GAJ24" s="57"/>
      <c r="GAK24" s="57"/>
      <c r="GAL24" s="57"/>
      <c r="GAM24" s="57"/>
      <c r="GAS24" s="56"/>
      <c r="GAT24" s="57"/>
      <c r="GAU24" s="57"/>
      <c r="GAV24" s="57"/>
      <c r="GAW24" s="57"/>
      <c r="GAX24" s="57"/>
      <c r="GAY24" s="57"/>
      <c r="GBE24" s="56"/>
      <c r="GBF24" s="57"/>
      <c r="GBG24" s="57"/>
      <c r="GBH24" s="57"/>
      <c r="GBI24" s="57"/>
      <c r="GBJ24" s="57"/>
      <c r="GBK24" s="57"/>
      <c r="GBQ24" s="56"/>
      <c r="GBR24" s="57"/>
      <c r="GBS24" s="57"/>
      <c r="GBT24" s="57"/>
      <c r="GBU24" s="57"/>
      <c r="GBV24" s="57"/>
      <c r="GBW24" s="57"/>
      <c r="GCC24" s="56"/>
      <c r="GCD24" s="57"/>
      <c r="GCE24" s="57"/>
      <c r="GCF24" s="57"/>
      <c r="GCG24" s="57"/>
      <c r="GCH24" s="57"/>
      <c r="GCI24" s="57"/>
      <c r="GCO24" s="56"/>
      <c r="GCP24" s="57"/>
      <c r="GCQ24" s="57"/>
      <c r="GCR24" s="57"/>
      <c r="GCS24" s="57"/>
      <c r="GCT24" s="57"/>
      <c r="GCU24" s="57"/>
      <c r="GDA24" s="56"/>
      <c r="GDB24" s="57"/>
      <c r="GDC24" s="57"/>
      <c r="GDD24" s="57"/>
      <c r="GDE24" s="57"/>
      <c r="GDF24" s="57"/>
      <c r="GDG24" s="57"/>
      <c r="GDM24" s="56"/>
      <c r="GDN24" s="57"/>
      <c r="GDO24" s="57"/>
      <c r="GDP24" s="57"/>
      <c r="GDQ24" s="57"/>
      <c r="GDR24" s="57"/>
      <c r="GDS24" s="57"/>
      <c r="GDY24" s="56"/>
      <c r="GDZ24" s="57"/>
      <c r="GEA24" s="57"/>
      <c r="GEB24" s="57"/>
      <c r="GEC24" s="57"/>
      <c r="GED24" s="57"/>
      <c r="GEE24" s="57"/>
      <c r="GEK24" s="56"/>
      <c r="GEL24" s="57"/>
      <c r="GEM24" s="57"/>
      <c r="GEN24" s="57"/>
      <c r="GEO24" s="57"/>
      <c r="GEP24" s="57"/>
      <c r="GEQ24" s="57"/>
      <c r="GEW24" s="56"/>
      <c r="GEX24" s="57"/>
      <c r="GEY24" s="57"/>
      <c r="GEZ24" s="57"/>
      <c r="GFA24" s="57"/>
      <c r="GFB24" s="57"/>
      <c r="GFC24" s="57"/>
      <c r="GFI24" s="56"/>
      <c r="GFJ24" s="57"/>
      <c r="GFK24" s="57"/>
      <c r="GFL24" s="57"/>
      <c r="GFM24" s="57"/>
      <c r="GFN24" s="57"/>
      <c r="GFO24" s="57"/>
      <c r="GFU24" s="56"/>
      <c r="GFV24" s="57"/>
      <c r="GFW24" s="57"/>
      <c r="GFX24" s="57"/>
      <c r="GFY24" s="57"/>
      <c r="GFZ24" s="57"/>
      <c r="GGA24" s="57"/>
      <c r="GGG24" s="56"/>
      <c r="GGH24" s="57"/>
      <c r="GGI24" s="57"/>
      <c r="GGJ24" s="57"/>
      <c r="GGK24" s="57"/>
      <c r="GGL24" s="57"/>
      <c r="GGM24" s="57"/>
      <c r="GGS24" s="56"/>
      <c r="GGT24" s="57"/>
      <c r="GGU24" s="57"/>
      <c r="GGV24" s="57"/>
      <c r="GGW24" s="57"/>
      <c r="GGX24" s="57"/>
      <c r="GGY24" s="57"/>
      <c r="GHE24" s="56"/>
      <c r="GHF24" s="57"/>
      <c r="GHG24" s="57"/>
      <c r="GHH24" s="57"/>
      <c r="GHI24" s="57"/>
      <c r="GHJ24" s="57"/>
      <c r="GHK24" s="57"/>
      <c r="GHQ24" s="56"/>
      <c r="GHR24" s="57"/>
      <c r="GHS24" s="57"/>
      <c r="GHT24" s="57"/>
      <c r="GHU24" s="57"/>
      <c r="GHV24" s="57"/>
      <c r="GHW24" s="57"/>
      <c r="GIC24" s="56"/>
      <c r="GID24" s="57"/>
      <c r="GIE24" s="57"/>
      <c r="GIF24" s="57"/>
      <c r="GIG24" s="57"/>
      <c r="GIH24" s="57"/>
      <c r="GII24" s="57"/>
      <c r="GIO24" s="56"/>
      <c r="GIP24" s="57"/>
      <c r="GIQ24" s="57"/>
      <c r="GIR24" s="57"/>
      <c r="GIS24" s="57"/>
      <c r="GIT24" s="57"/>
      <c r="GIU24" s="57"/>
      <c r="GJA24" s="56"/>
      <c r="GJB24" s="57"/>
      <c r="GJC24" s="57"/>
      <c r="GJD24" s="57"/>
      <c r="GJE24" s="57"/>
      <c r="GJF24" s="57"/>
      <c r="GJG24" s="57"/>
      <c r="GJM24" s="56"/>
      <c r="GJN24" s="57"/>
      <c r="GJO24" s="57"/>
      <c r="GJP24" s="57"/>
      <c r="GJQ24" s="57"/>
      <c r="GJR24" s="57"/>
      <c r="GJS24" s="57"/>
      <c r="GJY24" s="56"/>
      <c r="GJZ24" s="57"/>
      <c r="GKA24" s="57"/>
      <c r="GKB24" s="57"/>
      <c r="GKC24" s="57"/>
      <c r="GKD24" s="57"/>
      <c r="GKE24" s="57"/>
      <c r="GKK24" s="56"/>
      <c r="GKL24" s="57"/>
      <c r="GKM24" s="57"/>
      <c r="GKN24" s="57"/>
      <c r="GKO24" s="57"/>
      <c r="GKP24" s="57"/>
      <c r="GKQ24" s="57"/>
      <c r="GKW24" s="56"/>
      <c r="GKX24" s="57"/>
      <c r="GKY24" s="57"/>
      <c r="GKZ24" s="57"/>
      <c r="GLA24" s="57"/>
      <c r="GLB24" s="57"/>
      <c r="GLC24" s="57"/>
      <c r="GLI24" s="56"/>
      <c r="GLJ24" s="57"/>
      <c r="GLK24" s="57"/>
      <c r="GLL24" s="57"/>
      <c r="GLM24" s="57"/>
      <c r="GLN24" s="57"/>
      <c r="GLO24" s="57"/>
      <c r="GLU24" s="56"/>
      <c r="GLV24" s="57"/>
      <c r="GLW24" s="57"/>
      <c r="GLX24" s="57"/>
      <c r="GLY24" s="57"/>
      <c r="GLZ24" s="57"/>
      <c r="GMA24" s="57"/>
      <c r="GMG24" s="56"/>
      <c r="GMH24" s="57"/>
      <c r="GMI24" s="57"/>
      <c r="GMJ24" s="57"/>
      <c r="GMK24" s="57"/>
      <c r="GML24" s="57"/>
      <c r="GMM24" s="57"/>
      <c r="GMS24" s="56"/>
      <c r="GMT24" s="57"/>
      <c r="GMU24" s="57"/>
      <c r="GMV24" s="57"/>
      <c r="GMW24" s="57"/>
      <c r="GMX24" s="57"/>
      <c r="GMY24" s="57"/>
      <c r="GNE24" s="56"/>
      <c r="GNF24" s="57"/>
      <c r="GNG24" s="57"/>
      <c r="GNH24" s="57"/>
      <c r="GNI24" s="57"/>
      <c r="GNJ24" s="57"/>
      <c r="GNK24" s="57"/>
      <c r="GNQ24" s="56"/>
      <c r="GNR24" s="57"/>
      <c r="GNS24" s="57"/>
      <c r="GNT24" s="57"/>
      <c r="GNU24" s="57"/>
      <c r="GNV24" s="57"/>
      <c r="GNW24" s="57"/>
      <c r="GOC24" s="56"/>
      <c r="GOD24" s="57"/>
      <c r="GOE24" s="57"/>
      <c r="GOF24" s="57"/>
      <c r="GOG24" s="57"/>
      <c r="GOH24" s="57"/>
      <c r="GOI24" s="57"/>
      <c r="GOO24" s="56"/>
      <c r="GOP24" s="57"/>
      <c r="GOQ24" s="57"/>
      <c r="GOR24" s="57"/>
      <c r="GOS24" s="57"/>
      <c r="GOT24" s="57"/>
      <c r="GOU24" s="57"/>
      <c r="GPA24" s="56"/>
      <c r="GPB24" s="57"/>
      <c r="GPC24" s="57"/>
      <c r="GPD24" s="57"/>
      <c r="GPE24" s="57"/>
      <c r="GPF24" s="57"/>
      <c r="GPG24" s="57"/>
      <c r="GPM24" s="56"/>
      <c r="GPN24" s="57"/>
      <c r="GPO24" s="57"/>
      <c r="GPP24" s="57"/>
      <c r="GPQ24" s="57"/>
      <c r="GPR24" s="57"/>
      <c r="GPS24" s="57"/>
      <c r="GPY24" s="56"/>
      <c r="GPZ24" s="57"/>
      <c r="GQA24" s="57"/>
      <c r="GQB24" s="57"/>
      <c r="GQC24" s="57"/>
      <c r="GQD24" s="57"/>
      <c r="GQE24" s="57"/>
      <c r="GQK24" s="56"/>
      <c r="GQL24" s="57"/>
      <c r="GQM24" s="57"/>
      <c r="GQN24" s="57"/>
      <c r="GQO24" s="57"/>
      <c r="GQP24" s="57"/>
      <c r="GQQ24" s="57"/>
      <c r="GQW24" s="56"/>
      <c r="GQX24" s="57"/>
      <c r="GQY24" s="57"/>
      <c r="GQZ24" s="57"/>
      <c r="GRA24" s="57"/>
      <c r="GRB24" s="57"/>
      <c r="GRC24" s="57"/>
      <c r="GRI24" s="56"/>
      <c r="GRJ24" s="57"/>
      <c r="GRK24" s="57"/>
      <c r="GRL24" s="57"/>
      <c r="GRM24" s="57"/>
      <c r="GRN24" s="57"/>
      <c r="GRO24" s="57"/>
      <c r="GRU24" s="56"/>
      <c r="GRV24" s="57"/>
      <c r="GRW24" s="57"/>
      <c r="GRX24" s="57"/>
      <c r="GRY24" s="57"/>
      <c r="GRZ24" s="57"/>
      <c r="GSA24" s="57"/>
      <c r="GSG24" s="56"/>
      <c r="GSH24" s="57"/>
      <c r="GSI24" s="57"/>
      <c r="GSJ24" s="57"/>
      <c r="GSK24" s="57"/>
      <c r="GSL24" s="57"/>
      <c r="GSM24" s="57"/>
      <c r="GSS24" s="56"/>
      <c r="GST24" s="57"/>
      <c r="GSU24" s="57"/>
      <c r="GSV24" s="57"/>
      <c r="GSW24" s="57"/>
      <c r="GSX24" s="57"/>
      <c r="GSY24" s="57"/>
      <c r="GTE24" s="56"/>
      <c r="GTF24" s="57"/>
      <c r="GTG24" s="57"/>
      <c r="GTH24" s="57"/>
      <c r="GTI24" s="57"/>
      <c r="GTJ24" s="57"/>
      <c r="GTK24" s="57"/>
      <c r="GTQ24" s="56"/>
      <c r="GTR24" s="57"/>
      <c r="GTS24" s="57"/>
      <c r="GTT24" s="57"/>
      <c r="GTU24" s="57"/>
      <c r="GTV24" s="57"/>
      <c r="GTW24" s="57"/>
      <c r="GUC24" s="56"/>
      <c r="GUD24" s="57"/>
      <c r="GUE24" s="57"/>
      <c r="GUF24" s="57"/>
      <c r="GUG24" s="57"/>
      <c r="GUH24" s="57"/>
      <c r="GUI24" s="57"/>
      <c r="GUO24" s="56"/>
      <c r="GUP24" s="57"/>
      <c r="GUQ24" s="57"/>
      <c r="GUR24" s="57"/>
      <c r="GUS24" s="57"/>
      <c r="GUT24" s="57"/>
      <c r="GUU24" s="57"/>
      <c r="GVA24" s="56"/>
      <c r="GVB24" s="57"/>
      <c r="GVC24" s="57"/>
      <c r="GVD24" s="57"/>
      <c r="GVE24" s="57"/>
      <c r="GVF24" s="57"/>
      <c r="GVG24" s="57"/>
      <c r="GVM24" s="56"/>
      <c r="GVN24" s="57"/>
      <c r="GVO24" s="57"/>
      <c r="GVP24" s="57"/>
      <c r="GVQ24" s="57"/>
      <c r="GVR24" s="57"/>
      <c r="GVS24" s="57"/>
      <c r="GVY24" s="56"/>
      <c r="GVZ24" s="57"/>
      <c r="GWA24" s="57"/>
      <c r="GWB24" s="57"/>
      <c r="GWC24" s="57"/>
      <c r="GWD24" s="57"/>
      <c r="GWE24" s="57"/>
      <c r="GWK24" s="56"/>
      <c r="GWL24" s="57"/>
      <c r="GWM24" s="57"/>
      <c r="GWN24" s="57"/>
      <c r="GWO24" s="57"/>
      <c r="GWP24" s="57"/>
      <c r="GWQ24" s="57"/>
      <c r="GWW24" s="56"/>
      <c r="GWX24" s="57"/>
      <c r="GWY24" s="57"/>
      <c r="GWZ24" s="57"/>
      <c r="GXA24" s="57"/>
      <c r="GXB24" s="57"/>
      <c r="GXC24" s="57"/>
      <c r="GXI24" s="56"/>
      <c r="GXJ24" s="57"/>
      <c r="GXK24" s="57"/>
      <c r="GXL24" s="57"/>
      <c r="GXM24" s="57"/>
      <c r="GXN24" s="57"/>
      <c r="GXO24" s="57"/>
      <c r="GXU24" s="56"/>
      <c r="GXV24" s="57"/>
      <c r="GXW24" s="57"/>
      <c r="GXX24" s="57"/>
      <c r="GXY24" s="57"/>
      <c r="GXZ24" s="57"/>
      <c r="GYA24" s="57"/>
      <c r="GYG24" s="56"/>
      <c r="GYH24" s="57"/>
      <c r="GYI24" s="57"/>
      <c r="GYJ24" s="57"/>
      <c r="GYK24" s="57"/>
      <c r="GYL24" s="57"/>
      <c r="GYM24" s="57"/>
      <c r="GYS24" s="56"/>
      <c r="GYT24" s="57"/>
      <c r="GYU24" s="57"/>
      <c r="GYV24" s="57"/>
      <c r="GYW24" s="57"/>
      <c r="GYX24" s="57"/>
      <c r="GYY24" s="57"/>
      <c r="GZE24" s="56"/>
      <c r="GZF24" s="57"/>
      <c r="GZG24" s="57"/>
      <c r="GZH24" s="57"/>
      <c r="GZI24" s="57"/>
      <c r="GZJ24" s="57"/>
      <c r="GZK24" s="57"/>
      <c r="GZQ24" s="56"/>
      <c r="GZR24" s="57"/>
      <c r="GZS24" s="57"/>
      <c r="GZT24" s="57"/>
      <c r="GZU24" s="57"/>
      <c r="GZV24" s="57"/>
      <c r="GZW24" s="57"/>
      <c r="HAC24" s="56"/>
      <c r="HAD24" s="57"/>
      <c r="HAE24" s="57"/>
      <c r="HAF24" s="57"/>
      <c r="HAG24" s="57"/>
      <c r="HAH24" s="57"/>
      <c r="HAI24" s="57"/>
      <c r="HAO24" s="56"/>
      <c r="HAP24" s="57"/>
      <c r="HAQ24" s="57"/>
      <c r="HAR24" s="57"/>
      <c r="HAS24" s="57"/>
      <c r="HAT24" s="57"/>
      <c r="HAU24" s="57"/>
      <c r="HBA24" s="56"/>
      <c r="HBB24" s="57"/>
      <c r="HBC24" s="57"/>
      <c r="HBD24" s="57"/>
      <c r="HBE24" s="57"/>
      <c r="HBF24" s="57"/>
      <c r="HBG24" s="57"/>
      <c r="HBM24" s="56"/>
      <c r="HBN24" s="57"/>
      <c r="HBO24" s="57"/>
      <c r="HBP24" s="57"/>
      <c r="HBQ24" s="57"/>
      <c r="HBR24" s="57"/>
      <c r="HBS24" s="57"/>
      <c r="HBY24" s="56"/>
      <c r="HBZ24" s="57"/>
      <c r="HCA24" s="57"/>
      <c r="HCB24" s="57"/>
      <c r="HCC24" s="57"/>
      <c r="HCD24" s="57"/>
      <c r="HCE24" s="57"/>
      <c r="HCK24" s="56"/>
      <c r="HCL24" s="57"/>
      <c r="HCM24" s="57"/>
      <c r="HCN24" s="57"/>
      <c r="HCO24" s="57"/>
      <c r="HCP24" s="57"/>
      <c r="HCQ24" s="57"/>
      <c r="HCW24" s="56"/>
      <c r="HCX24" s="57"/>
      <c r="HCY24" s="57"/>
      <c r="HCZ24" s="57"/>
      <c r="HDA24" s="57"/>
      <c r="HDB24" s="57"/>
      <c r="HDC24" s="57"/>
      <c r="HDI24" s="56"/>
      <c r="HDJ24" s="57"/>
      <c r="HDK24" s="57"/>
      <c r="HDL24" s="57"/>
      <c r="HDM24" s="57"/>
      <c r="HDN24" s="57"/>
      <c r="HDO24" s="57"/>
      <c r="HDU24" s="56"/>
      <c r="HDV24" s="57"/>
      <c r="HDW24" s="57"/>
      <c r="HDX24" s="57"/>
      <c r="HDY24" s="57"/>
      <c r="HDZ24" s="57"/>
      <c r="HEA24" s="57"/>
      <c r="HEG24" s="56"/>
      <c r="HEH24" s="57"/>
      <c r="HEI24" s="57"/>
      <c r="HEJ24" s="57"/>
      <c r="HEK24" s="57"/>
      <c r="HEL24" s="57"/>
      <c r="HEM24" s="57"/>
      <c r="HES24" s="56"/>
      <c r="HET24" s="57"/>
      <c r="HEU24" s="57"/>
      <c r="HEV24" s="57"/>
      <c r="HEW24" s="57"/>
      <c r="HEX24" s="57"/>
      <c r="HEY24" s="57"/>
      <c r="HFE24" s="56"/>
      <c r="HFF24" s="57"/>
      <c r="HFG24" s="57"/>
      <c r="HFH24" s="57"/>
      <c r="HFI24" s="57"/>
      <c r="HFJ24" s="57"/>
      <c r="HFK24" s="57"/>
      <c r="HFQ24" s="56"/>
      <c r="HFR24" s="57"/>
      <c r="HFS24" s="57"/>
      <c r="HFT24" s="57"/>
      <c r="HFU24" s="57"/>
      <c r="HFV24" s="57"/>
      <c r="HFW24" s="57"/>
      <c r="HGC24" s="56"/>
      <c r="HGD24" s="57"/>
      <c r="HGE24" s="57"/>
      <c r="HGF24" s="57"/>
      <c r="HGG24" s="57"/>
      <c r="HGH24" s="57"/>
      <c r="HGI24" s="57"/>
      <c r="HGO24" s="56"/>
      <c r="HGP24" s="57"/>
      <c r="HGQ24" s="57"/>
      <c r="HGR24" s="57"/>
      <c r="HGS24" s="57"/>
      <c r="HGT24" s="57"/>
      <c r="HGU24" s="57"/>
      <c r="HHA24" s="56"/>
      <c r="HHB24" s="57"/>
      <c r="HHC24" s="57"/>
      <c r="HHD24" s="57"/>
      <c r="HHE24" s="57"/>
      <c r="HHF24" s="57"/>
      <c r="HHG24" s="57"/>
      <c r="HHM24" s="56"/>
      <c r="HHN24" s="57"/>
      <c r="HHO24" s="57"/>
      <c r="HHP24" s="57"/>
      <c r="HHQ24" s="57"/>
      <c r="HHR24" s="57"/>
      <c r="HHS24" s="57"/>
      <c r="HHY24" s="56"/>
      <c r="HHZ24" s="57"/>
      <c r="HIA24" s="57"/>
      <c r="HIB24" s="57"/>
      <c r="HIC24" s="57"/>
      <c r="HID24" s="57"/>
      <c r="HIE24" s="57"/>
      <c r="HIK24" s="56"/>
      <c r="HIL24" s="57"/>
      <c r="HIM24" s="57"/>
      <c r="HIN24" s="57"/>
      <c r="HIO24" s="57"/>
      <c r="HIP24" s="57"/>
      <c r="HIQ24" s="57"/>
      <c r="HIW24" s="56"/>
      <c r="HIX24" s="57"/>
      <c r="HIY24" s="57"/>
      <c r="HIZ24" s="57"/>
      <c r="HJA24" s="57"/>
      <c r="HJB24" s="57"/>
      <c r="HJC24" s="57"/>
      <c r="HJI24" s="56"/>
      <c r="HJJ24" s="57"/>
      <c r="HJK24" s="57"/>
      <c r="HJL24" s="57"/>
      <c r="HJM24" s="57"/>
      <c r="HJN24" s="57"/>
      <c r="HJO24" s="57"/>
      <c r="HJU24" s="56"/>
      <c r="HJV24" s="57"/>
      <c r="HJW24" s="57"/>
      <c r="HJX24" s="57"/>
      <c r="HJY24" s="57"/>
      <c r="HJZ24" s="57"/>
      <c r="HKA24" s="57"/>
      <c r="HKG24" s="56"/>
      <c r="HKH24" s="57"/>
      <c r="HKI24" s="57"/>
      <c r="HKJ24" s="57"/>
      <c r="HKK24" s="57"/>
      <c r="HKL24" s="57"/>
      <c r="HKM24" s="57"/>
      <c r="HKS24" s="56"/>
      <c r="HKT24" s="57"/>
      <c r="HKU24" s="57"/>
      <c r="HKV24" s="57"/>
      <c r="HKW24" s="57"/>
      <c r="HKX24" s="57"/>
      <c r="HKY24" s="57"/>
      <c r="HLE24" s="56"/>
      <c r="HLF24" s="57"/>
      <c r="HLG24" s="57"/>
      <c r="HLH24" s="57"/>
      <c r="HLI24" s="57"/>
      <c r="HLJ24" s="57"/>
      <c r="HLK24" s="57"/>
      <c r="HLQ24" s="56"/>
      <c r="HLR24" s="57"/>
      <c r="HLS24" s="57"/>
      <c r="HLT24" s="57"/>
      <c r="HLU24" s="57"/>
      <c r="HLV24" s="57"/>
      <c r="HLW24" s="57"/>
      <c r="HMC24" s="56"/>
      <c r="HMD24" s="57"/>
      <c r="HME24" s="57"/>
      <c r="HMF24" s="57"/>
      <c r="HMG24" s="57"/>
      <c r="HMH24" s="57"/>
      <c r="HMI24" s="57"/>
      <c r="HMO24" s="56"/>
      <c r="HMP24" s="57"/>
      <c r="HMQ24" s="57"/>
      <c r="HMR24" s="57"/>
      <c r="HMS24" s="57"/>
      <c r="HMT24" s="57"/>
      <c r="HMU24" s="57"/>
      <c r="HNA24" s="56"/>
      <c r="HNB24" s="57"/>
      <c r="HNC24" s="57"/>
      <c r="HND24" s="57"/>
      <c r="HNE24" s="57"/>
      <c r="HNF24" s="57"/>
      <c r="HNG24" s="57"/>
      <c r="HNM24" s="56"/>
      <c r="HNN24" s="57"/>
      <c r="HNO24" s="57"/>
      <c r="HNP24" s="57"/>
      <c r="HNQ24" s="57"/>
      <c r="HNR24" s="57"/>
      <c r="HNS24" s="57"/>
      <c r="HNY24" s="56"/>
      <c r="HNZ24" s="57"/>
      <c r="HOA24" s="57"/>
      <c r="HOB24" s="57"/>
      <c r="HOC24" s="57"/>
      <c r="HOD24" s="57"/>
      <c r="HOE24" s="57"/>
      <c r="HOK24" s="56"/>
      <c r="HOL24" s="57"/>
      <c r="HOM24" s="57"/>
      <c r="HON24" s="57"/>
      <c r="HOO24" s="57"/>
      <c r="HOP24" s="57"/>
      <c r="HOQ24" s="57"/>
      <c r="HOW24" s="56"/>
      <c r="HOX24" s="57"/>
      <c r="HOY24" s="57"/>
      <c r="HOZ24" s="57"/>
      <c r="HPA24" s="57"/>
      <c r="HPB24" s="57"/>
      <c r="HPC24" s="57"/>
      <c r="HPI24" s="56"/>
      <c r="HPJ24" s="57"/>
      <c r="HPK24" s="57"/>
      <c r="HPL24" s="57"/>
      <c r="HPM24" s="57"/>
      <c r="HPN24" s="57"/>
      <c r="HPO24" s="57"/>
      <c r="HPU24" s="56"/>
      <c r="HPV24" s="57"/>
      <c r="HPW24" s="57"/>
      <c r="HPX24" s="57"/>
      <c r="HPY24" s="57"/>
      <c r="HPZ24" s="57"/>
      <c r="HQA24" s="57"/>
      <c r="HQG24" s="56"/>
      <c r="HQH24" s="57"/>
      <c r="HQI24" s="57"/>
      <c r="HQJ24" s="57"/>
      <c r="HQK24" s="57"/>
      <c r="HQL24" s="57"/>
      <c r="HQM24" s="57"/>
      <c r="HQS24" s="56"/>
      <c r="HQT24" s="57"/>
      <c r="HQU24" s="57"/>
      <c r="HQV24" s="57"/>
      <c r="HQW24" s="57"/>
      <c r="HQX24" s="57"/>
      <c r="HQY24" s="57"/>
      <c r="HRE24" s="56"/>
      <c r="HRF24" s="57"/>
      <c r="HRG24" s="57"/>
      <c r="HRH24" s="57"/>
      <c r="HRI24" s="57"/>
      <c r="HRJ24" s="57"/>
      <c r="HRK24" s="57"/>
      <c r="HRQ24" s="56"/>
      <c r="HRR24" s="57"/>
      <c r="HRS24" s="57"/>
      <c r="HRT24" s="57"/>
      <c r="HRU24" s="57"/>
      <c r="HRV24" s="57"/>
      <c r="HRW24" s="57"/>
      <c r="HSC24" s="56"/>
      <c r="HSD24" s="57"/>
      <c r="HSE24" s="57"/>
      <c r="HSF24" s="57"/>
      <c r="HSG24" s="57"/>
      <c r="HSH24" s="57"/>
      <c r="HSI24" s="57"/>
      <c r="HSO24" s="56"/>
      <c r="HSP24" s="57"/>
      <c r="HSQ24" s="57"/>
      <c r="HSR24" s="57"/>
      <c r="HSS24" s="57"/>
      <c r="HST24" s="57"/>
      <c r="HSU24" s="57"/>
      <c r="HTA24" s="56"/>
      <c r="HTB24" s="57"/>
      <c r="HTC24" s="57"/>
      <c r="HTD24" s="57"/>
      <c r="HTE24" s="57"/>
      <c r="HTF24" s="57"/>
      <c r="HTG24" s="57"/>
      <c r="HTM24" s="56"/>
      <c r="HTN24" s="57"/>
      <c r="HTO24" s="57"/>
      <c r="HTP24" s="57"/>
      <c r="HTQ24" s="57"/>
      <c r="HTR24" s="57"/>
      <c r="HTS24" s="57"/>
      <c r="HTY24" s="56"/>
      <c r="HTZ24" s="57"/>
      <c r="HUA24" s="57"/>
      <c r="HUB24" s="57"/>
      <c r="HUC24" s="57"/>
      <c r="HUD24" s="57"/>
      <c r="HUE24" s="57"/>
      <c r="HUK24" s="56"/>
      <c r="HUL24" s="57"/>
      <c r="HUM24" s="57"/>
      <c r="HUN24" s="57"/>
      <c r="HUO24" s="57"/>
      <c r="HUP24" s="57"/>
      <c r="HUQ24" s="57"/>
      <c r="HUW24" s="56"/>
      <c r="HUX24" s="57"/>
      <c r="HUY24" s="57"/>
      <c r="HUZ24" s="57"/>
      <c r="HVA24" s="57"/>
      <c r="HVB24" s="57"/>
      <c r="HVC24" s="57"/>
      <c r="HVI24" s="56"/>
      <c r="HVJ24" s="57"/>
      <c r="HVK24" s="57"/>
      <c r="HVL24" s="57"/>
      <c r="HVM24" s="57"/>
      <c r="HVN24" s="57"/>
      <c r="HVO24" s="57"/>
      <c r="HVU24" s="56"/>
      <c r="HVV24" s="57"/>
      <c r="HVW24" s="57"/>
      <c r="HVX24" s="57"/>
      <c r="HVY24" s="57"/>
      <c r="HVZ24" s="57"/>
      <c r="HWA24" s="57"/>
      <c r="HWG24" s="56"/>
      <c r="HWH24" s="57"/>
      <c r="HWI24" s="57"/>
      <c r="HWJ24" s="57"/>
      <c r="HWK24" s="57"/>
      <c r="HWL24" s="57"/>
      <c r="HWM24" s="57"/>
      <c r="HWS24" s="56"/>
      <c r="HWT24" s="57"/>
      <c r="HWU24" s="57"/>
      <c r="HWV24" s="57"/>
      <c r="HWW24" s="57"/>
      <c r="HWX24" s="57"/>
      <c r="HWY24" s="57"/>
      <c r="HXE24" s="56"/>
      <c r="HXF24" s="57"/>
      <c r="HXG24" s="57"/>
      <c r="HXH24" s="57"/>
      <c r="HXI24" s="57"/>
      <c r="HXJ24" s="57"/>
      <c r="HXK24" s="57"/>
      <c r="HXQ24" s="56"/>
      <c r="HXR24" s="57"/>
      <c r="HXS24" s="57"/>
      <c r="HXT24" s="57"/>
      <c r="HXU24" s="57"/>
      <c r="HXV24" s="57"/>
      <c r="HXW24" s="57"/>
      <c r="HYC24" s="56"/>
      <c r="HYD24" s="57"/>
      <c r="HYE24" s="57"/>
      <c r="HYF24" s="57"/>
      <c r="HYG24" s="57"/>
      <c r="HYH24" s="57"/>
      <c r="HYI24" s="57"/>
      <c r="HYO24" s="56"/>
      <c r="HYP24" s="57"/>
      <c r="HYQ24" s="57"/>
      <c r="HYR24" s="57"/>
      <c r="HYS24" s="57"/>
      <c r="HYT24" s="57"/>
      <c r="HYU24" s="57"/>
      <c r="HZA24" s="56"/>
      <c r="HZB24" s="57"/>
      <c r="HZC24" s="57"/>
      <c r="HZD24" s="57"/>
      <c r="HZE24" s="57"/>
      <c r="HZF24" s="57"/>
      <c r="HZG24" s="57"/>
      <c r="HZM24" s="56"/>
      <c r="HZN24" s="57"/>
      <c r="HZO24" s="57"/>
      <c r="HZP24" s="57"/>
      <c r="HZQ24" s="57"/>
      <c r="HZR24" s="57"/>
      <c r="HZS24" s="57"/>
      <c r="HZY24" s="56"/>
      <c r="HZZ24" s="57"/>
      <c r="IAA24" s="57"/>
      <c r="IAB24" s="57"/>
      <c r="IAC24" s="57"/>
      <c r="IAD24" s="57"/>
      <c r="IAE24" s="57"/>
      <c r="IAK24" s="56"/>
      <c r="IAL24" s="57"/>
      <c r="IAM24" s="57"/>
      <c r="IAN24" s="57"/>
      <c r="IAO24" s="57"/>
      <c r="IAP24" s="57"/>
      <c r="IAQ24" s="57"/>
      <c r="IAW24" s="56"/>
      <c r="IAX24" s="57"/>
      <c r="IAY24" s="57"/>
      <c r="IAZ24" s="57"/>
      <c r="IBA24" s="57"/>
      <c r="IBB24" s="57"/>
      <c r="IBC24" s="57"/>
      <c r="IBI24" s="56"/>
      <c r="IBJ24" s="57"/>
      <c r="IBK24" s="57"/>
      <c r="IBL24" s="57"/>
      <c r="IBM24" s="57"/>
      <c r="IBN24" s="57"/>
      <c r="IBO24" s="57"/>
      <c r="IBU24" s="56"/>
      <c r="IBV24" s="57"/>
      <c r="IBW24" s="57"/>
      <c r="IBX24" s="57"/>
      <c r="IBY24" s="57"/>
      <c r="IBZ24" s="57"/>
      <c r="ICA24" s="57"/>
      <c r="ICG24" s="56"/>
      <c r="ICH24" s="57"/>
      <c r="ICI24" s="57"/>
      <c r="ICJ24" s="57"/>
      <c r="ICK24" s="57"/>
      <c r="ICL24" s="57"/>
      <c r="ICM24" s="57"/>
      <c r="ICS24" s="56"/>
      <c r="ICT24" s="57"/>
      <c r="ICU24" s="57"/>
      <c r="ICV24" s="57"/>
      <c r="ICW24" s="57"/>
      <c r="ICX24" s="57"/>
      <c r="ICY24" s="57"/>
      <c r="IDE24" s="56"/>
      <c r="IDF24" s="57"/>
      <c r="IDG24" s="57"/>
      <c r="IDH24" s="57"/>
      <c r="IDI24" s="57"/>
      <c r="IDJ24" s="57"/>
      <c r="IDK24" s="57"/>
      <c r="IDQ24" s="56"/>
      <c r="IDR24" s="57"/>
      <c r="IDS24" s="57"/>
      <c r="IDT24" s="57"/>
      <c r="IDU24" s="57"/>
      <c r="IDV24" s="57"/>
      <c r="IDW24" s="57"/>
      <c r="IEC24" s="56"/>
      <c r="IED24" s="57"/>
      <c r="IEE24" s="57"/>
      <c r="IEF24" s="57"/>
      <c r="IEG24" s="57"/>
      <c r="IEH24" s="57"/>
      <c r="IEI24" s="57"/>
      <c r="IEO24" s="56"/>
      <c r="IEP24" s="57"/>
      <c r="IEQ24" s="57"/>
      <c r="IER24" s="57"/>
      <c r="IES24" s="57"/>
      <c r="IET24" s="57"/>
      <c r="IEU24" s="57"/>
      <c r="IFA24" s="56"/>
      <c r="IFB24" s="57"/>
      <c r="IFC24" s="57"/>
      <c r="IFD24" s="57"/>
      <c r="IFE24" s="57"/>
      <c r="IFF24" s="57"/>
      <c r="IFG24" s="57"/>
      <c r="IFM24" s="56"/>
      <c r="IFN24" s="57"/>
      <c r="IFO24" s="57"/>
      <c r="IFP24" s="57"/>
      <c r="IFQ24" s="57"/>
      <c r="IFR24" s="57"/>
      <c r="IFS24" s="57"/>
      <c r="IFY24" s="56"/>
      <c r="IFZ24" s="57"/>
      <c r="IGA24" s="57"/>
      <c r="IGB24" s="57"/>
      <c r="IGC24" s="57"/>
      <c r="IGD24" s="57"/>
      <c r="IGE24" s="57"/>
      <c r="IGK24" s="56"/>
      <c r="IGL24" s="57"/>
      <c r="IGM24" s="57"/>
      <c r="IGN24" s="57"/>
      <c r="IGO24" s="57"/>
      <c r="IGP24" s="57"/>
      <c r="IGQ24" s="57"/>
      <c r="IGW24" s="56"/>
      <c r="IGX24" s="57"/>
      <c r="IGY24" s="57"/>
      <c r="IGZ24" s="57"/>
      <c r="IHA24" s="57"/>
      <c r="IHB24" s="57"/>
      <c r="IHC24" s="57"/>
      <c r="IHI24" s="56"/>
      <c r="IHJ24" s="57"/>
      <c r="IHK24" s="57"/>
      <c r="IHL24" s="57"/>
      <c r="IHM24" s="57"/>
      <c r="IHN24" s="57"/>
      <c r="IHO24" s="57"/>
      <c r="IHU24" s="56"/>
      <c r="IHV24" s="57"/>
      <c r="IHW24" s="57"/>
      <c r="IHX24" s="57"/>
      <c r="IHY24" s="57"/>
      <c r="IHZ24" s="57"/>
      <c r="IIA24" s="57"/>
      <c r="IIG24" s="56"/>
      <c r="IIH24" s="57"/>
      <c r="III24" s="57"/>
      <c r="IIJ24" s="57"/>
      <c r="IIK24" s="57"/>
      <c r="IIL24" s="57"/>
      <c r="IIM24" s="57"/>
      <c r="IIS24" s="56"/>
      <c r="IIT24" s="57"/>
      <c r="IIU24" s="57"/>
      <c r="IIV24" s="57"/>
      <c r="IIW24" s="57"/>
      <c r="IIX24" s="57"/>
      <c r="IIY24" s="57"/>
      <c r="IJE24" s="56"/>
      <c r="IJF24" s="57"/>
      <c r="IJG24" s="57"/>
      <c r="IJH24" s="57"/>
      <c r="IJI24" s="57"/>
      <c r="IJJ24" s="57"/>
      <c r="IJK24" s="57"/>
      <c r="IJQ24" s="56"/>
      <c r="IJR24" s="57"/>
      <c r="IJS24" s="57"/>
      <c r="IJT24" s="57"/>
      <c r="IJU24" s="57"/>
      <c r="IJV24" s="57"/>
      <c r="IJW24" s="57"/>
      <c r="IKC24" s="56"/>
      <c r="IKD24" s="57"/>
      <c r="IKE24" s="57"/>
      <c r="IKF24" s="57"/>
      <c r="IKG24" s="57"/>
      <c r="IKH24" s="57"/>
      <c r="IKI24" s="57"/>
      <c r="IKO24" s="56"/>
      <c r="IKP24" s="57"/>
      <c r="IKQ24" s="57"/>
      <c r="IKR24" s="57"/>
      <c r="IKS24" s="57"/>
      <c r="IKT24" s="57"/>
      <c r="IKU24" s="57"/>
      <c r="ILA24" s="56"/>
      <c r="ILB24" s="57"/>
      <c r="ILC24" s="57"/>
      <c r="ILD24" s="57"/>
      <c r="ILE24" s="57"/>
      <c r="ILF24" s="57"/>
      <c r="ILG24" s="57"/>
      <c r="ILM24" s="56"/>
      <c r="ILN24" s="57"/>
      <c r="ILO24" s="57"/>
      <c r="ILP24" s="57"/>
      <c r="ILQ24" s="57"/>
      <c r="ILR24" s="57"/>
      <c r="ILS24" s="57"/>
      <c r="ILY24" s="56"/>
      <c r="ILZ24" s="57"/>
      <c r="IMA24" s="57"/>
      <c r="IMB24" s="57"/>
      <c r="IMC24" s="57"/>
      <c r="IMD24" s="57"/>
      <c r="IME24" s="57"/>
      <c r="IMK24" s="56"/>
      <c r="IML24" s="57"/>
      <c r="IMM24" s="57"/>
      <c r="IMN24" s="57"/>
      <c r="IMO24" s="57"/>
      <c r="IMP24" s="57"/>
      <c r="IMQ24" s="57"/>
      <c r="IMW24" s="56"/>
      <c r="IMX24" s="57"/>
      <c r="IMY24" s="57"/>
      <c r="IMZ24" s="57"/>
      <c r="INA24" s="57"/>
      <c r="INB24" s="57"/>
      <c r="INC24" s="57"/>
      <c r="INI24" s="56"/>
      <c r="INJ24" s="57"/>
      <c r="INK24" s="57"/>
      <c r="INL24" s="57"/>
      <c r="INM24" s="57"/>
      <c r="INN24" s="57"/>
      <c r="INO24" s="57"/>
      <c r="INU24" s="56"/>
      <c r="INV24" s="57"/>
      <c r="INW24" s="57"/>
      <c r="INX24" s="57"/>
      <c r="INY24" s="57"/>
      <c r="INZ24" s="57"/>
      <c r="IOA24" s="57"/>
      <c r="IOG24" s="56"/>
      <c r="IOH24" s="57"/>
      <c r="IOI24" s="57"/>
      <c r="IOJ24" s="57"/>
      <c r="IOK24" s="57"/>
      <c r="IOL24" s="57"/>
      <c r="IOM24" s="57"/>
      <c r="IOS24" s="56"/>
      <c r="IOT24" s="57"/>
      <c r="IOU24" s="57"/>
      <c r="IOV24" s="57"/>
      <c r="IOW24" s="57"/>
      <c r="IOX24" s="57"/>
      <c r="IOY24" s="57"/>
      <c r="IPE24" s="56"/>
      <c r="IPF24" s="57"/>
      <c r="IPG24" s="57"/>
      <c r="IPH24" s="57"/>
      <c r="IPI24" s="57"/>
      <c r="IPJ24" s="57"/>
      <c r="IPK24" s="57"/>
      <c r="IPQ24" s="56"/>
      <c r="IPR24" s="57"/>
      <c r="IPS24" s="57"/>
      <c r="IPT24" s="57"/>
      <c r="IPU24" s="57"/>
      <c r="IPV24" s="57"/>
      <c r="IPW24" s="57"/>
      <c r="IQC24" s="56"/>
      <c r="IQD24" s="57"/>
      <c r="IQE24" s="57"/>
      <c r="IQF24" s="57"/>
      <c r="IQG24" s="57"/>
      <c r="IQH24" s="57"/>
      <c r="IQI24" s="57"/>
      <c r="IQO24" s="56"/>
      <c r="IQP24" s="57"/>
      <c r="IQQ24" s="57"/>
      <c r="IQR24" s="57"/>
      <c r="IQS24" s="57"/>
      <c r="IQT24" s="57"/>
      <c r="IQU24" s="57"/>
      <c r="IRA24" s="56"/>
      <c r="IRB24" s="57"/>
      <c r="IRC24" s="57"/>
      <c r="IRD24" s="57"/>
      <c r="IRE24" s="57"/>
      <c r="IRF24" s="57"/>
      <c r="IRG24" s="57"/>
      <c r="IRM24" s="56"/>
      <c r="IRN24" s="57"/>
      <c r="IRO24" s="57"/>
      <c r="IRP24" s="57"/>
      <c r="IRQ24" s="57"/>
      <c r="IRR24" s="57"/>
      <c r="IRS24" s="57"/>
      <c r="IRY24" s="56"/>
      <c r="IRZ24" s="57"/>
      <c r="ISA24" s="57"/>
      <c r="ISB24" s="57"/>
      <c r="ISC24" s="57"/>
      <c r="ISD24" s="57"/>
      <c r="ISE24" s="57"/>
      <c r="ISK24" s="56"/>
      <c r="ISL24" s="57"/>
      <c r="ISM24" s="57"/>
      <c r="ISN24" s="57"/>
      <c r="ISO24" s="57"/>
      <c r="ISP24" s="57"/>
      <c r="ISQ24" s="57"/>
      <c r="ISW24" s="56"/>
      <c r="ISX24" s="57"/>
      <c r="ISY24" s="57"/>
      <c r="ISZ24" s="57"/>
      <c r="ITA24" s="57"/>
      <c r="ITB24" s="57"/>
      <c r="ITC24" s="57"/>
      <c r="ITI24" s="56"/>
      <c r="ITJ24" s="57"/>
      <c r="ITK24" s="57"/>
      <c r="ITL24" s="57"/>
      <c r="ITM24" s="57"/>
      <c r="ITN24" s="57"/>
      <c r="ITO24" s="57"/>
      <c r="ITU24" s="56"/>
      <c r="ITV24" s="57"/>
      <c r="ITW24" s="57"/>
      <c r="ITX24" s="57"/>
      <c r="ITY24" s="57"/>
      <c r="ITZ24" s="57"/>
      <c r="IUA24" s="57"/>
      <c r="IUG24" s="56"/>
      <c r="IUH24" s="57"/>
      <c r="IUI24" s="57"/>
      <c r="IUJ24" s="57"/>
      <c r="IUK24" s="57"/>
      <c r="IUL24" s="57"/>
      <c r="IUM24" s="57"/>
      <c r="IUS24" s="56"/>
      <c r="IUT24" s="57"/>
      <c r="IUU24" s="57"/>
      <c r="IUV24" s="57"/>
      <c r="IUW24" s="57"/>
      <c r="IUX24" s="57"/>
      <c r="IUY24" s="57"/>
      <c r="IVE24" s="56"/>
      <c r="IVF24" s="57"/>
      <c r="IVG24" s="57"/>
      <c r="IVH24" s="57"/>
      <c r="IVI24" s="57"/>
      <c r="IVJ24" s="57"/>
      <c r="IVK24" s="57"/>
      <c r="IVQ24" s="56"/>
      <c r="IVR24" s="57"/>
      <c r="IVS24" s="57"/>
      <c r="IVT24" s="57"/>
      <c r="IVU24" s="57"/>
      <c r="IVV24" s="57"/>
      <c r="IVW24" s="57"/>
      <c r="IWC24" s="56"/>
      <c r="IWD24" s="57"/>
      <c r="IWE24" s="57"/>
      <c r="IWF24" s="57"/>
      <c r="IWG24" s="57"/>
      <c r="IWH24" s="57"/>
      <c r="IWI24" s="57"/>
      <c r="IWO24" s="56"/>
      <c r="IWP24" s="57"/>
      <c r="IWQ24" s="57"/>
      <c r="IWR24" s="57"/>
      <c r="IWS24" s="57"/>
      <c r="IWT24" s="57"/>
      <c r="IWU24" s="57"/>
      <c r="IXA24" s="56"/>
      <c r="IXB24" s="57"/>
      <c r="IXC24" s="57"/>
      <c r="IXD24" s="57"/>
      <c r="IXE24" s="57"/>
      <c r="IXF24" s="57"/>
      <c r="IXG24" s="57"/>
      <c r="IXM24" s="56"/>
      <c r="IXN24" s="57"/>
      <c r="IXO24" s="57"/>
      <c r="IXP24" s="57"/>
      <c r="IXQ24" s="57"/>
      <c r="IXR24" s="57"/>
      <c r="IXS24" s="57"/>
      <c r="IXY24" s="56"/>
      <c r="IXZ24" s="57"/>
      <c r="IYA24" s="57"/>
      <c r="IYB24" s="57"/>
      <c r="IYC24" s="57"/>
      <c r="IYD24" s="57"/>
      <c r="IYE24" s="57"/>
      <c r="IYK24" s="56"/>
      <c r="IYL24" s="57"/>
      <c r="IYM24" s="57"/>
      <c r="IYN24" s="57"/>
      <c r="IYO24" s="57"/>
      <c r="IYP24" s="57"/>
      <c r="IYQ24" s="57"/>
      <c r="IYW24" s="56"/>
      <c r="IYX24" s="57"/>
      <c r="IYY24" s="57"/>
      <c r="IYZ24" s="57"/>
      <c r="IZA24" s="57"/>
      <c r="IZB24" s="57"/>
      <c r="IZC24" s="57"/>
      <c r="IZI24" s="56"/>
      <c r="IZJ24" s="57"/>
      <c r="IZK24" s="57"/>
      <c r="IZL24" s="57"/>
      <c r="IZM24" s="57"/>
      <c r="IZN24" s="57"/>
      <c r="IZO24" s="57"/>
      <c r="IZU24" s="56"/>
      <c r="IZV24" s="57"/>
      <c r="IZW24" s="57"/>
      <c r="IZX24" s="57"/>
      <c r="IZY24" s="57"/>
      <c r="IZZ24" s="57"/>
      <c r="JAA24" s="57"/>
      <c r="JAG24" s="56"/>
      <c r="JAH24" s="57"/>
      <c r="JAI24" s="57"/>
      <c r="JAJ24" s="57"/>
      <c r="JAK24" s="57"/>
      <c r="JAL24" s="57"/>
      <c r="JAM24" s="57"/>
      <c r="JAS24" s="56"/>
      <c r="JAT24" s="57"/>
      <c r="JAU24" s="57"/>
      <c r="JAV24" s="57"/>
      <c r="JAW24" s="57"/>
      <c r="JAX24" s="57"/>
      <c r="JAY24" s="57"/>
      <c r="JBE24" s="56"/>
      <c r="JBF24" s="57"/>
      <c r="JBG24" s="57"/>
      <c r="JBH24" s="57"/>
      <c r="JBI24" s="57"/>
      <c r="JBJ24" s="57"/>
      <c r="JBK24" s="57"/>
      <c r="JBQ24" s="56"/>
      <c r="JBR24" s="57"/>
      <c r="JBS24" s="57"/>
      <c r="JBT24" s="57"/>
      <c r="JBU24" s="57"/>
      <c r="JBV24" s="57"/>
      <c r="JBW24" s="57"/>
      <c r="JCC24" s="56"/>
      <c r="JCD24" s="57"/>
      <c r="JCE24" s="57"/>
      <c r="JCF24" s="57"/>
      <c r="JCG24" s="57"/>
      <c r="JCH24" s="57"/>
      <c r="JCI24" s="57"/>
      <c r="JCO24" s="56"/>
      <c r="JCP24" s="57"/>
      <c r="JCQ24" s="57"/>
      <c r="JCR24" s="57"/>
      <c r="JCS24" s="57"/>
      <c r="JCT24" s="57"/>
      <c r="JCU24" s="57"/>
      <c r="JDA24" s="56"/>
      <c r="JDB24" s="57"/>
      <c r="JDC24" s="57"/>
      <c r="JDD24" s="57"/>
      <c r="JDE24" s="57"/>
      <c r="JDF24" s="57"/>
      <c r="JDG24" s="57"/>
      <c r="JDM24" s="56"/>
      <c r="JDN24" s="57"/>
      <c r="JDO24" s="57"/>
      <c r="JDP24" s="57"/>
      <c r="JDQ24" s="57"/>
      <c r="JDR24" s="57"/>
      <c r="JDS24" s="57"/>
      <c r="JDY24" s="56"/>
      <c r="JDZ24" s="57"/>
      <c r="JEA24" s="57"/>
      <c r="JEB24" s="57"/>
      <c r="JEC24" s="57"/>
      <c r="JED24" s="57"/>
      <c r="JEE24" s="57"/>
      <c r="JEK24" s="56"/>
      <c r="JEL24" s="57"/>
      <c r="JEM24" s="57"/>
      <c r="JEN24" s="57"/>
      <c r="JEO24" s="57"/>
      <c r="JEP24" s="57"/>
      <c r="JEQ24" s="57"/>
      <c r="JEW24" s="56"/>
      <c r="JEX24" s="57"/>
      <c r="JEY24" s="57"/>
      <c r="JEZ24" s="57"/>
      <c r="JFA24" s="57"/>
      <c r="JFB24" s="57"/>
      <c r="JFC24" s="57"/>
      <c r="JFI24" s="56"/>
      <c r="JFJ24" s="57"/>
      <c r="JFK24" s="57"/>
      <c r="JFL24" s="57"/>
      <c r="JFM24" s="57"/>
      <c r="JFN24" s="57"/>
      <c r="JFO24" s="57"/>
      <c r="JFU24" s="56"/>
      <c r="JFV24" s="57"/>
      <c r="JFW24" s="57"/>
      <c r="JFX24" s="57"/>
      <c r="JFY24" s="57"/>
      <c r="JFZ24" s="57"/>
      <c r="JGA24" s="57"/>
      <c r="JGG24" s="56"/>
      <c r="JGH24" s="57"/>
      <c r="JGI24" s="57"/>
      <c r="JGJ24" s="57"/>
      <c r="JGK24" s="57"/>
      <c r="JGL24" s="57"/>
      <c r="JGM24" s="57"/>
      <c r="JGS24" s="56"/>
      <c r="JGT24" s="57"/>
      <c r="JGU24" s="57"/>
      <c r="JGV24" s="57"/>
      <c r="JGW24" s="57"/>
      <c r="JGX24" s="57"/>
      <c r="JGY24" s="57"/>
      <c r="JHE24" s="56"/>
      <c r="JHF24" s="57"/>
      <c r="JHG24" s="57"/>
      <c r="JHH24" s="57"/>
      <c r="JHI24" s="57"/>
      <c r="JHJ24" s="57"/>
      <c r="JHK24" s="57"/>
      <c r="JHQ24" s="56"/>
      <c r="JHR24" s="57"/>
      <c r="JHS24" s="57"/>
      <c r="JHT24" s="57"/>
      <c r="JHU24" s="57"/>
      <c r="JHV24" s="57"/>
      <c r="JHW24" s="57"/>
      <c r="JIC24" s="56"/>
      <c r="JID24" s="57"/>
      <c r="JIE24" s="57"/>
      <c r="JIF24" s="57"/>
      <c r="JIG24" s="57"/>
      <c r="JIH24" s="57"/>
      <c r="JII24" s="57"/>
      <c r="JIO24" s="56"/>
      <c r="JIP24" s="57"/>
      <c r="JIQ24" s="57"/>
      <c r="JIR24" s="57"/>
      <c r="JIS24" s="57"/>
      <c r="JIT24" s="57"/>
      <c r="JIU24" s="57"/>
      <c r="JJA24" s="56"/>
      <c r="JJB24" s="57"/>
      <c r="JJC24" s="57"/>
      <c r="JJD24" s="57"/>
      <c r="JJE24" s="57"/>
      <c r="JJF24" s="57"/>
      <c r="JJG24" s="57"/>
      <c r="JJM24" s="56"/>
      <c r="JJN24" s="57"/>
      <c r="JJO24" s="57"/>
      <c r="JJP24" s="57"/>
      <c r="JJQ24" s="57"/>
      <c r="JJR24" s="57"/>
      <c r="JJS24" s="57"/>
      <c r="JJY24" s="56"/>
      <c r="JJZ24" s="57"/>
      <c r="JKA24" s="57"/>
      <c r="JKB24" s="57"/>
      <c r="JKC24" s="57"/>
      <c r="JKD24" s="57"/>
      <c r="JKE24" s="57"/>
      <c r="JKK24" s="56"/>
      <c r="JKL24" s="57"/>
      <c r="JKM24" s="57"/>
      <c r="JKN24" s="57"/>
      <c r="JKO24" s="57"/>
      <c r="JKP24" s="57"/>
      <c r="JKQ24" s="57"/>
      <c r="JKW24" s="56"/>
      <c r="JKX24" s="57"/>
      <c r="JKY24" s="57"/>
      <c r="JKZ24" s="57"/>
      <c r="JLA24" s="57"/>
      <c r="JLB24" s="57"/>
      <c r="JLC24" s="57"/>
      <c r="JLI24" s="56"/>
      <c r="JLJ24" s="57"/>
      <c r="JLK24" s="57"/>
      <c r="JLL24" s="57"/>
      <c r="JLM24" s="57"/>
      <c r="JLN24" s="57"/>
      <c r="JLO24" s="57"/>
      <c r="JLU24" s="56"/>
      <c r="JLV24" s="57"/>
      <c r="JLW24" s="57"/>
      <c r="JLX24" s="57"/>
      <c r="JLY24" s="57"/>
      <c r="JLZ24" s="57"/>
      <c r="JMA24" s="57"/>
      <c r="JMG24" s="56"/>
      <c r="JMH24" s="57"/>
      <c r="JMI24" s="57"/>
      <c r="JMJ24" s="57"/>
      <c r="JMK24" s="57"/>
      <c r="JML24" s="57"/>
      <c r="JMM24" s="57"/>
      <c r="JMS24" s="56"/>
      <c r="JMT24" s="57"/>
      <c r="JMU24" s="57"/>
      <c r="JMV24" s="57"/>
      <c r="JMW24" s="57"/>
      <c r="JMX24" s="57"/>
      <c r="JMY24" s="57"/>
      <c r="JNE24" s="56"/>
      <c r="JNF24" s="57"/>
      <c r="JNG24" s="57"/>
      <c r="JNH24" s="57"/>
      <c r="JNI24" s="57"/>
      <c r="JNJ24" s="57"/>
      <c r="JNK24" s="57"/>
      <c r="JNQ24" s="56"/>
      <c r="JNR24" s="57"/>
      <c r="JNS24" s="57"/>
      <c r="JNT24" s="57"/>
      <c r="JNU24" s="57"/>
      <c r="JNV24" s="57"/>
      <c r="JNW24" s="57"/>
      <c r="JOC24" s="56"/>
      <c r="JOD24" s="57"/>
      <c r="JOE24" s="57"/>
      <c r="JOF24" s="57"/>
      <c r="JOG24" s="57"/>
      <c r="JOH24" s="57"/>
      <c r="JOI24" s="57"/>
      <c r="JOO24" s="56"/>
      <c r="JOP24" s="57"/>
      <c r="JOQ24" s="57"/>
      <c r="JOR24" s="57"/>
      <c r="JOS24" s="57"/>
      <c r="JOT24" s="57"/>
      <c r="JOU24" s="57"/>
      <c r="JPA24" s="56"/>
      <c r="JPB24" s="57"/>
      <c r="JPC24" s="57"/>
      <c r="JPD24" s="57"/>
      <c r="JPE24" s="57"/>
      <c r="JPF24" s="57"/>
      <c r="JPG24" s="57"/>
      <c r="JPM24" s="56"/>
      <c r="JPN24" s="57"/>
      <c r="JPO24" s="57"/>
      <c r="JPP24" s="57"/>
      <c r="JPQ24" s="57"/>
      <c r="JPR24" s="57"/>
      <c r="JPS24" s="57"/>
      <c r="JPY24" s="56"/>
      <c r="JPZ24" s="57"/>
      <c r="JQA24" s="57"/>
      <c r="JQB24" s="57"/>
      <c r="JQC24" s="57"/>
      <c r="JQD24" s="57"/>
      <c r="JQE24" s="57"/>
      <c r="JQK24" s="56"/>
      <c r="JQL24" s="57"/>
      <c r="JQM24" s="57"/>
      <c r="JQN24" s="57"/>
      <c r="JQO24" s="57"/>
      <c r="JQP24" s="57"/>
      <c r="JQQ24" s="57"/>
      <c r="JQW24" s="56"/>
      <c r="JQX24" s="57"/>
      <c r="JQY24" s="57"/>
      <c r="JQZ24" s="57"/>
      <c r="JRA24" s="57"/>
      <c r="JRB24" s="57"/>
      <c r="JRC24" s="57"/>
      <c r="JRI24" s="56"/>
      <c r="JRJ24" s="57"/>
      <c r="JRK24" s="57"/>
      <c r="JRL24" s="57"/>
      <c r="JRM24" s="57"/>
      <c r="JRN24" s="57"/>
      <c r="JRO24" s="57"/>
      <c r="JRU24" s="56"/>
      <c r="JRV24" s="57"/>
      <c r="JRW24" s="57"/>
      <c r="JRX24" s="57"/>
      <c r="JRY24" s="57"/>
      <c r="JRZ24" s="57"/>
      <c r="JSA24" s="57"/>
      <c r="JSG24" s="56"/>
      <c r="JSH24" s="57"/>
      <c r="JSI24" s="57"/>
      <c r="JSJ24" s="57"/>
      <c r="JSK24" s="57"/>
      <c r="JSL24" s="57"/>
      <c r="JSM24" s="57"/>
      <c r="JSS24" s="56"/>
      <c r="JST24" s="57"/>
      <c r="JSU24" s="57"/>
      <c r="JSV24" s="57"/>
      <c r="JSW24" s="57"/>
      <c r="JSX24" s="57"/>
      <c r="JSY24" s="57"/>
      <c r="JTE24" s="56"/>
      <c r="JTF24" s="57"/>
      <c r="JTG24" s="57"/>
      <c r="JTH24" s="57"/>
      <c r="JTI24" s="57"/>
      <c r="JTJ24" s="57"/>
      <c r="JTK24" s="57"/>
      <c r="JTQ24" s="56"/>
      <c r="JTR24" s="57"/>
      <c r="JTS24" s="57"/>
      <c r="JTT24" s="57"/>
      <c r="JTU24" s="57"/>
      <c r="JTV24" s="57"/>
      <c r="JTW24" s="57"/>
      <c r="JUC24" s="56"/>
      <c r="JUD24" s="57"/>
      <c r="JUE24" s="57"/>
      <c r="JUF24" s="57"/>
      <c r="JUG24" s="57"/>
      <c r="JUH24" s="57"/>
      <c r="JUI24" s="57"/>
      <c r="JUO24" s="56"/>
      <c r="JUP24" s="57"/>
      <c r="JUQ24" s="57"/>
      <c r="JUR24" s="57"/>
      <c r="JUS24" s="57"/>
      <c r="JUT24" s="57"/>
      <c r="JUU24" s="57"/>
      <c r="JVA24" s="56"/>
      <c r="JVB24" s="57"/>
      <c r="JVC24" s="57"/>
      <c r="JVD24" s="57"/>
      <c r="JVE24" s="57"/>
      <c r="JVF24" s="57"/>
      <c r="JVG24" s="57"/>
      <c r="JVM24" s="56"/>
      <c r="JVN24" s="57"/>
      <c r="JVO24" s="57"/>
      <c r="JVP24" s="57"/>
      <c r="JVQ24" s="57"/>
      <c r="JVR24" s="57"/>
      <c r="JVS24" s="57"/>
      <c r="JVY24" s="56"/>
      <c r="JVZ24" s="57"/>
      <c r="JWA24" s="57"/>
      <c r="JWB24" s="57"/>
      <c r="JWC24" s="57"/>
      <c r="JWD24" s="57"/>
      <c r="JWE24" s="57"/>
      <c r="JWK24" s="56"/>
      <c r="JWL24" s="57"/>
      <c r="JWM24" s="57"/>
      <c r="JWN24" s="57"/>
      <c r="JWO24" s="57"/>
      <c r="JWP24" s="57"/>
      <c r="JWQ24" s="57"/>
      <c r="JWW24" s="56"/>
      <c r="JWX24" s="57"/>
      <c r="JWY24" s="57"/>
      <c r="JWZ24" s="57"/>
      <c r="JXA24" s="57"/>
      <c r="JXB24" s="57"/>
      <c r="JXC24" s="57"/>
      <c r="JXI24" s="56"/>
      <c r="JXJ24" s="57"/>
      <c r="JXK24" s="57"/>
      <c r="JXL24" s="57"/>
      <c r="JXM24" s="57"/>
      <c r="JXN24" s="57"/>
      <c r="JXO24" s="57"/>
      <c r="JXU24" s="56"/>
      <c r="JXV24" s="57"/>
      <c r="JXW24" s="57"/>
      <c r="JXX24" s="57"/>
      <c r="JXY24" s="57"/>
      <c r="JXZ24" s="57"/>
      <c r="JYA24" s="57"/>
      <c r="JYG24" s="56"/>
      <c r="JYH24" s="57"/>
      <c r="JYI24" s="57"/>
      <c r="JYJ24" s="57"/>
      <c r="JYK24" s="57"/>
      <c r="JYL24" s="57"/>
      <c r="JYM24" s="57"/>
      <c r="JYS24" s="56"/>
      <c r="JYT24" s="57"/>
      <c r="JYU24" s="57"/>
      <c r="JYV24" s="57"/>
      <c r="JYW24" s="57"/>
      <c r="JYX24" s="57"/>
      <c r="JYY24" s="57"/>
      <c r="JZE24" s="56"/>
      <c r="JZF24" s="57"/>
      <c r="JZG24" s="57"/>
      <c r="JZH24" s="57"/>
      <c r="JZI24" s="57"/>
      <c r="JZJ24" s="57"/>
      <c r="JZK24" s="57"/>
      <c r="JZQ24" s="56"/>
      <c r="JZR24" s="57"/>
      <c r="JZS24" s="57"/>
      <c r="JZT24" s="57"/>
      <c r="JZU24" s="57"/>
      <c r="JZV24" s="57"/>
      <c r="JZW24" s="57"/>
      <c r="KAC24" s="56"/>
      <c r="KAD24" s="57"/>
      <c r="KAE24" s="57"/>
      <c r="KAF24" s="57"/>
      <c r="KAG24" s="57"/>
      <c r="KAH24" s="57"/>
      <c r="KAI24" s="57"/>
      <c r="KAO24" s="56"/>
      <c r="KAP24" s="57"/>
      <c r="KAQ24" s="57"/>
      <c r="KAR24" s="57"/>
      <c r="KAS24" s="57"/>
      <c r="KAT24" s="57"/>
      <c r="KAU24" s="57"/>
      <c r="KBA24" s="56"/>
      <c r="KBB24" s="57"/>
      <c r="KBC24" s="57"/>
      <c r="KBD24" s="57"/>
      <c r="KBE24" s="57"/>
      <c r="KBF24" s="57"/>
      <c r="KBG24" s="57"/>
      <c r="KBM24" s="56"/>
      <c r="KBN24" s="57"/>
      <c r="KBO24" s="57"/>
      <c r="KBP24" s="57"/>
      <c r="KBQ24" s="57"/>
      <c r="KBR24" s="57"/>
      <c r="KBS24" s="57"/>
      <c r="KBY24" s="56"/>
      <c r="KBZ24" s="57"/>
      <c r="KCA24" s="57"/>
      <c r="KCB24" s="57"/>
      <c r="KCC24" s="57"/>
      <c r="KCD24" s="57"/>
      <c r="KCE24" s="57"/>
      <c r="KCK24" s="56"/>
      <c r="KCL24" s="57"/>
      <c r="KCM24" s="57"/>
      <c r="KCN24" s="57"/>
      <c r="KCO24" s="57"/>
      <c r="KCP24" s="57"/>
      <c r="KCQ24" s="57"/>
      <c r="KCW24" s="56"/>
      <c r="KCX24" s="57"/>
      <c r="KCY24" s="57"/>
      <c r="KCZ24" s="57"/>
      <c r="KDA24" s="57"/>
      <c r="KDB24" s="57"/>
      <c r="KDC24" s="57"/>
      <c r="KDI24" s="56"/>
      <c r="KDJ24" s="57"/>
      <c r="KDK24" s="57"/>
      <c r="KDL24" s="57"/>
      <c r="KDM24" s="57"/>
      <c r="KDN24" s="57"/>
      <c r="KDO24" s="57"/>
      <c r="KDU24" s="56"/>
      <c r="KDV24" s="57"/>
      <c r="KDW24" s="57"/>
      <c r="KDX24" s="57"/>
      <c r="KDY24" s="57"/>
      <c r="KDZ24" s="57"/>
      <c r="KEA24" s="57"/>
      <c r="KEG24" s="56"/>
      <c r="KEH24" s="57"/>
      <c r="KEI24" s="57"/>
      <c r="KEJ24" s="57"/>
      <c r="KEK24" s="57"/>
      <c r="KEL24" s="57"/>
      <c r="KEM24" s="57"/>
      <c r="KES24" s="56"/>
      <c r="KET24" s="57"/>
      <c r="KEU24" s="57"/>
      <c r="KEV24" s="57"/>
      <c r="KEW24" s="57"/>
      <c r="KEX24" s="57"/>
      <c r="KEY24" s="57"/>
      <c r="KFE24" s="56"/>
      <c r="KFF24" s="57"/>
      <c r="KFG24" s="57"/>
      <c r="KFH24" s="57"/>
      <c r="KFI24" s="57"/>
      <c r="KFJ24" s="57"/>
      <c r="KFK24" s="57"/>
      <c r="KFQ24" s="56"/>
      <c r="KFR24" s="57"/>
      <c r="KFS24" s="57"/>
      <c r="KFT24" s="57"/>
      <c r="KFU24" s="57"/>
      <c r="KFV24" s="57"/>
      <c r="KFW24" s="57"/>
      <c r="KGC24" s="56"/>
      <c r="KGD24" s="57"/>
      <c r="KGE24" s="57"/>
      <c r="KGF24" s="57"/>
      <c r="KGG24" s="57"/>
      <c r="KGH24" s="57"/>
      <c r="KGI24" s="57"/>
      <c r="KGO24" s="56"/>
      <c r="KGP24" s="57"/>
      <c r="KGQ24" s="57"/>
      <c r="KGR24" s="57"/>
      <c r="KGS24" s="57"/>
      <c r="KGT24" s="57"/>
      <c r="KGU24" s="57"/>
      <c r="KHA24" s="56"/>
      <c r="KHB24" s="57"/>
      <c r="KHC24" s="57"/>
      <c r="KHD24" s="57"/>
      <c r="KHE24" s="57"/>
      <c r="KHF24" s="57"/>
      <c r="KHG24" s="57"/>
      <c r="KHM24" s="56"/>
      <c r="KHN24" s="57"/>
      <c r="KHO24" s="57"/>
      <c r="KHP24" s="57"/>
      <c r="KHQ24" s="57"/>
      <c r="KHR24" s="57"/>
      <c r="KHS24" s="57"/>
      <c r="KHY24" s="56"/>
      <c r="KHZ24" s="57"/>
      <c r="KIA24" s="57"/>
      <c r="KIB24" s="57"/>
      <c r="KIC24" s="57"/>
      <c r="KID24" s="57"/>
      <c r="KIE24" s="57"/>
      <c r="KIK24" s="56"/>
      <c r="KIL24" s="57"/>
      <c r="KIM24" s="57"/>
      <c r="KIN24" s="57"/>
      <c r="KIO24" s="57"/>
      <c r="KIP24" s="57"/>
      <c r="KIQ24" s="57"/>
      <c r="KIW24" s="56"/>
      <c r="KIX24" s="57"/>
      <c r="KIY24" s="57"/>
      <c r="KIZ24" s="57"/>
      <c r="KJA24" s="57"/>
      <c r="KJB24" s="57"/>
      <c r="KJC24" s="57"/>
      <c r="KJI24" s="56"/>
      <c r="KJJ24" s="57"/>
      <c r="KJK24" s="57"/>
      <c r="KJL24" s="57"/>
      <c r="KJM24" s="57"/>
      <c r="KJN24" s="57"/>
      <c r="KJO24" s="57"/>
      <c r="KJU24" s="56"/>
      <c r="KJV24" s="57"/>
      <c r="KJW24" s="57"/>
      <c r="KJX24" s="57"/>
      <c r="KJY24" s="57"/>
      <c r="KJZ24" s="57"/>
      <c r="KKA24" s="57"/>
      <c r="KKG24" s="56"/>
      <c r="KKH24" s="57"/>
      <c r="KKI24" s="57"/>
      <c r="KKJ24" s="57"/>
      <c r="KKK24" s="57"/>
      <c r="KKL24" s="57"/>
      <c r="KKM24" s="57"/>
      <c r="KKS24" s="56"/>
      <c r="KKT24" s="57"/>
      <c r="KKU24" s="57"/>
      <c r="KKV24" s="57"/>
      <c r="KKW24" s="57"/>
      <c r="KKX24" s="57"/>
      <c r="KKY24" s="57"/>
      <c r="KLE24" s="56"/>
      <c r="KLF24" s="57"/>
      <c r="KLG24" s="57"/>
      <c r="KLH24" s="57"/>
      <c r="KLI24" s="57"/>
      <c r="KLJ24" s="57"/>
      <c r="KLK24" s="57"/>
      <c r="KLQ24" s="56"/>
      <c r="KLR24" s="57"/>
      <c r="KLS24" s="57"/>
      <c r="KLT24" s="57"/>
      <c r="KLU24" s="57"/>
      <c r="KLV24" s="57"/>
      <c r="KLW24" s="57"/>
      <c r="KMC24" s="56"/>
      <c r="KMD24" s="57"/>
      <c r="KME24" s="57"/>
      <c r="KMF24" s="57"/>
      <c r="KMG24" s="57"/>
      <c r="KMH24" s="57"/>
      <c r="KMI24" s="57"/>
      <c r="KMO24" s="56"/>
      <c r="KMP24" s="57"/>
      <c r="KMQ24" s="57"/>
      <c r="KMR24" s="57"/>
      <c r="KMS24" s="57"/>
      <c r="KMT24" s="57"/>
      <c r="KMU24" s="57"/>
      <c r="KNA24" s="56"/>
      <c r="KNB24" s="57"/>
      <c r="KNC24" s="57"/>
      <c r="KND24" s="57"/>
      <c r="KNE24" s="57"/>
      <c r="KNF24" s="57"/>
      <c r="KNG24" s="57"/>
      <c r="KNM24" s="56"/>
      <c r="KNN24" s="57"/>
      <c r="KNO24" s="57"/>
      <c r="KNP24" s="57"/>
      <c r="KNQ24" s="57"/>
      <c r="KNR24" s="57"/>
      <c r="KNS24" s="57"/>
      <c r="KNY24" s="56"/>
      <c r="KNZ24" s="57"/>
      <c r="KOA24" s="57"/>
      <c r="KOB24" s="57"/>
      <c r="KOC24" s="57"/>
      <c r="KOD24" s="57"/>
      <c r="KOE24" s="57"/>
      <c r="KOK24" s="56"/>
      <c r="KOL24" s="57"/>
      <c r="KOM24" s="57"/>
      <c r="KON24" s="57"/>
      <c r="KOO24" s="57"/>
      <c r="KOP24" s="57"/>
      <c r="KOQ24" s="57"/>
      <c r="KOW24" s="56"/>
      <c r="KOX24" s="57"/>
      <c r="KOY24" s="57"/>
      <c r="KOZ24" s="57"/>
      <c r="KPA24" s="57"/>
      <c r="KPB24" s="57"/>
      <c r="KPC24" s="57"/>
      <c r="KPI24" s="56"/>
      <c r="KPJ24" s="57"/>
      <c r="KPK24" s="57"/>
      <c r="KPL24" s="57"/>
      <c r="KPM24" s="57"/>
      <c r="KPN24" s="57"/>
      <c r="KPO24" s="57"/>
      <c r="KPU24" s="56"/>
      <c r="KPV24" s="57"/>
      <c r="KPW24" s="57"/>
      <c r="KPX24" s="57"/>
      <c r="KPY24" s="57"/>
      <c r="KPZ24" s="57"/>
      <c r="KQA24" s="57"/>
      <c r="KQG24" s="56"/>
      <c r="KQH24" s="57"/>
      <c r="KQI24" s="57"/>
      <c r="KQJ24" s="57"/>
      <c r="KQK24" s="57"/>
      <c r="KQL24" s="57"/>
      <c r="KQM24" s="57"/>
      <c r="KQS24" s="56"/>
      <c r="KQT24" s="57"/>
      <c r="KQU24" s="57"/>
      <c r="KQV24" s="57"/>
      <c r="KQW24" s="57"/>
      <c r="KQX24" s="57"/>
      <c r="KQY24" s="57"/>
      <c r="KRE24" s="56"/>
      <c r="KRF24" s="57"/>
      <c r="KRG24" s="57"/>
      <c r="KRH24" s="57"/>
      <c r="KRI24" s="57"/>
      <c r="KRJ24" s="57"/>
      <c r="KRK24" s="57"/>
      <c r="KRQ24" s="56"/>
      <c r="KRR24" s="57"/>
      <c r="KRS24" s="57"/>
      <c r="KRT24" s="57"/>
      <c r="KRU24" s="57"/>
      <c r="KRV24" s="57"/>
      <c r="KRW24" s="57"/>
      <c r="KSC24" s="56"/>
      <c r="KSD24" s="57"/>
      <c r="KSE24" s="57"/>
      <c r="KSF24" s="57"/>
      <c r="KSG24" s="57"/>
      <c r="KSH24" s="57"/>
      <c r="KSI24" s="57"/>
      <c r="KSO24" s="56"/>
      <c r="KSP24" s="57"/>
      <c r="KSQ24" s="57"/>
      <c r="KSR24" s="57"/>
      <c r="KSS24" s="57"/>
      <c r="KST24" s="57"/>
      <c r="KSU24" s="57"/>
      <c r="KTA24" s="56"/>
      <c r="KTB24" s="57"/>
      <c r="KTC24" s="57"/>
      <c r="KTD24" s="57"/>
      <c r="KTE24" s="57"/>
      <c r="KTF24" s="57"/>
      <c r="KTG24" s="57"/>
      <c r="KTM24" s="56"/>
      <c r="KTN24" s="57"/>
      <c r="KTO24" s="57"/>
      <c r="KTP24" s="57"/>
      <c r="KTQ24" s="57"/>
      <c r="KTR24" s="57"/>
      <c r="KTS24" s="57"/>
      <c r="KTY24" s="56"/>
      <c r="KTZ24" s="57"/>
      <c r="KUA24" s="57"/>
      <c r="KUB24" s="57"/>
      <c r="KUC24" s="57"/>
      <c r="KUD24" s="57"/>
      <c r="KUE24" s="57"/>
      <c r="KUK24" s="56"/>
      <c r="KUL24" s="57"/>
      <c r="KUM24" s="57"/>
      <c r="KUN24" s="57"/>
      <c r="KUO24" s="57"/>
      <c r="KUP24" s="57"/>
      <c r="KUQ24" s="57"/>
      <c r="KUW24" s="56"/>
      <c r="KUX24" s="57"/>
      <c r="KUY24" s="57"/>
      <c r="KUZ24" s="57"/>
      <c r="KVA24" s="57"/>
      <c r="KVB24" s="57"/>
      <c r="KVC24" s="57"/>
      <c r="KVI24" s="56"/>
      <c r="KVJ24" s="57"/>
      <c r="KVK24" s="57"/>
      <c r="KVL24" s="57"/>
      <c r="KVM24" s="57"/>
      <c r="KVN24" s="57"/>
      <c r="KVO24" s="57"/>
      <c r="KVU24" s="56"/>
      <c r="KVV24" s="57"/>
      <c r="KVW24" s="57"/>
      <c r="KVX24" s="57"/>
      <c r="KVY24" s="57"/>
      <c r="KVZ24" s="57"/>
      <c r="KWA24" s="57"/>
      <c r="KWG24" s="56"/>
      <c r="KWH24" s="57"/>
      <c r="KWI24" s="57"/>
      <c r="KWJ24" s="57"/>
      <c r="KWK24" s="57"/>
      <c r="KWL24" s="57"/>
      <c r="KWM24" s="57"/>
      <c r="KWS24" s="56"/>
      <c r="KWT24" s="57"/>
      <c r="KWU24" s="57"/>
      <c r="KWV24" s="57"/>
      <c r="KWW24" s="57"/>
      <c r="KWX24" s="57"/>
      <c r="KWY24" s="57"/>
      <c r="KXE24" s="56"/>
      <c r="KXF24" s="57"/>
      <c r="KXG24" s="57"/>
      <c r="KXH24" s="57"/>
      <c r="KXI24" s="57"/>
      <c r="KXJ24" s="57"/>
      <c r="KXK24" s="57"/>
      <c r="KXQ24" s="56"/>
      <c r="KXR24" s="57"/>
      <c r="KXS24" s="57"/>
      <c r="KXT24" s="57"/>
      <c r="KXU24" s="57"/>
      <c r="KXV24" s="57"/>
      <c r="KXW24" s="57"/>
      <c r="KYC24" s="56"/>
      <c r="KYD24" s="57"/>
      <c r="KYE24" s="57"/>
      <c r="KYF24" s="57"/>
      <c r="KYG24" s="57"/>
      <c r="KYH24" s="57"/>
      <c r="KYI24" s="57"/>
      <c r="KYO24" s="56"/>
      <c r="KYP24" s="57"/>
      <c r="KYQ24" s="57"/>
      <c r="KYR24" s="57"/>
      <c r="KYS24" s="57"/>
      <c r="KYT24" s="57"/>
      <c r="KYU24" s="57"/>
      <c r="KZA24" s="56"/>
      <c r="KZB24" s="57"/>
      <c r="KZC24" s="57"/>
      <c r="KZD24" s="57"/>
      <c r="KZE24" s="57"/>
      <c r="KZF24" s="57"/>
      <c r="KZG24" s="57"/>
      <c r="KZM24" s="56"/>
      <c r="KZN24" s="57"/>
      <c r="KZO24" s="57"/>
      <c r="KZP24" s="57"/>
      <c r="KZQ24" s="57"/>
      <c r="KZR24" s="57"/>
      <c r="KZS24" s="57"/>
      <c r="KZY24" s="56"/>
      <c r="KZZ24" s="57"/>
      <c r="LAA24" s="57"/>
      <c r="LAB24" s="57"/>
      <c r="LAC24" s="57"/>
      <c r="LAD24" s="57"/>
      <c r="LAE24" s="57"/>
      <c r="LAK24" s="56"/>
      <c r="LAL24" s="57"/>
      <c r="LAM24" s="57"/>
      <c r="LAN24" s="57"/>
      <c r="LAO24" s="57"/>
      <c r="LAP24" s="57"/>
      <c r="LAQ24" s="57"/>
      <c r="LAW24" s="56"/>
      <c r="LAX24" s="57"/>
      <c r="LAY24" s="57"/>
      <c r="LAZ24" s="57"/>
      <c r="LBA24" s="57"/>
      <c r="LBB24" s="57"/>
      <c r="LBC24" s="57"/>
      <c r="LBI24" s="56"/>
      <c r="LBJ24" s="57"/>
      <c r="LBK24" s="57"/>
      <c r="LBL24" s="57"/>
      <c r="LBM24" s="57"/>
      <c r="LBN24" s="57"/>
      <c r="LBO24" s="57"/>
      <c r="LBU24" s="56"/>
      <c r="LBV24" s="57"/>
      <c r="LBW24" s="57"/>
      <c r="LBX24" s="57"/>
      <c r="LBY24" s="57"/>
      <c r="LBZ24" s="57"/>
      <c r="LCA24" s="57"/>
      <c r="LCG24" s="56"/>
      <c r="LCH24" s="57"/>
      <c r="LCI24" s="57"/>
      <c r="LCJ24" s="57"/>
      <c r="LCK24" s="57"/>
      <c r="LCL24" s="57"/>
      <c r="LCM24" s="57"/>
      <c r="LCS24" s="56"/>
      <c r="LCT24" s="57"/>
      <c r="LCU24" s="57"/>
      <c r="LCV24" s="57"/>
      <c r="LCW24" s="57"/>
      <c r="LCX24" s="57"/>
      <c r="LCY24" s="57"/>
      <c r="LDE24" s="56"/>
      <c r="LDF24" s="57"/>
      <c r="LDG24" s="57"/>
      <c r="LDH24" s="57"/>
      <c r="LDI24" s="57"/>
      <c r="LDJ24" s="57"/>
      <c r="LDK24" s="57"/>
      <c r="LDQ24" s="56"/>
      <c r="LDR24" s="57"/>
      <c r="LDS24" s="57"/>
      <c r="LDT24" s="57"/>
      <c r="LDU24" s="57"/>
      <c r="LDV24" s="57"/>
      <c r="LDW24" s="57"/>
      <c r="LEC24" s="56"/>
      <c r="LED24" s="57"/>
      <c r="LEE24" s="57"/>
      <c r="LEF24" s="57"/>
      <c r="LEG24" s="57"/>
      <c r="LEH24" s="57"/>
      <c r="LEI24" s="57"/>
      <c r="LEO24" s="56"/>
      <c r="LEP24" s="57"/>
      <c r="LEQ24" s="57"/>
      <c r="LER24" s="57"/>
      <c r="LES24" s="57"/>
      <c r="LET24" s="57"/>
      <c r="LEU24" s="57"/>
      <c r="LFA24" s="56"/>
      <c r="LFB24" s="57"/>
      <c r="LFC24" s="57"/>
      <c r="LFD24" s="57"/>
      <c r="LFE24" s="57"/>
      <c r="LFF24" s="57"/>
      <c r="LFG24" s="57"/>
      <c r="LFM24" s="56"/>
      <c r="LFN24" s="57"/>
      <c r="LFO24" s="57"/>
      <c r="LFP24" s="57"/>
      <c r="LFQ24" s="57"/>
      <c r="LFR24" s="57"/>
      <c r="LFS24" s="57"/>
      <c r="LFY24" s="56"/>
      <c r="LFZ24" s="57"/>
      <c r="LGA24" s="57"/>
      <c r="LGB24" s="57"/>
      <c r="LGC24" s="57"/>
      <c r="LGD24" s="57"/>
      <c r="LGE24" s="57"/>
      <c r="LGK24" s="56"/>
      <c r="LGL24" s="57"/>
      <c r="LGM24" s="57"/>
      <c r="LGN24" s="57"/>
      <c r="LGO24" s="57"/>
      <c r="LGP24" s="57"/>
      <c r="LGQ24" s="57"/>
      <c r="LGW24" s="56"/>
      <c r="LGX24" s="57"/>
      <c r="LGY24" s="57"/>
      <c r="LGZ24" s="57"/>
      <c r="LHA24" s="57"/>
      <c r="LHB24" s="57"/>
      <c r="LHC24" s="57"/>
      <c r="LHI24" s="56"/>
      <c r="LHJ24" s="57"/>
      <c r="LHK24" s="57"/>
      <c r="LHL24" s="57"/>
      <c r="LHM24" s="57"/>
      <c r="LHN24" s="57"/>
      <c r="LHO24" s="57"/>
      <c r="LHU24" s="56"/>
      <c r="LHV24" s="57"/>
      <c r="LHW24" s="57"/>
      <c r="LHX24" s="57"/>
      <c r="LHY24" s="57"/>
      <c r="LHZ24" s="57"/>
      <c r="LIA24" s="57"/>
      <c r="LIG24" s="56"/>
      <c r="LIH24" s="57"/>
      <c r="LII24" s="57"/>
      <c r="LIJ24" s="57"/>
      <c r="LIK24" s="57"/>
      <c r="LIL24" s="57"/>
      <c r="LIM24" s="57"/>
      <c r="LIS24" s="56"/>
      <c r="LIT24" s="57"/>
      <c r="LIU24" s="57"/>
      <c r="LIV24" s="57"/>
      <c r="LIW24" s="57"/>
      <c r="LIX24" s="57"/>
      <c r="LIY24" s="57"/>
      <c r="LJE24" s="56"/>
      <c r="LJF24" s="57"/>
      <c r="LJG24" s="57"/>
      <c r="LJH24" s="57"/>
      <c r="LJI24" s="57"/>
      <c r="LJJ24" s="57"/>
      <c r="LJK24" s="57"/>
      <c r="LJQ24" s="56"/>
      <c r="LJR24" s="57"/>
      <c r="LJS24" s="57"/>
      <c r="LJT24" s="57"/>
      <c r="LJU24" s="57"/>
      <c r="LJV24" s="57"/>
      <c r="LJW24" s="57"/>
      <c r="LKC24" s="56"/>
      <c r="LKD24" s="57"/>
      <c r="LKE24" s="57"/>
      <c r="LKF24" s="57"/>
      <c r="LKG24" s="57"/>
      <c r="LKH24" s="57"/>
      <c r="LKI24" s="57"/>
      <c r="LKO24" s="56"/>
      <c r="LKP24" s="57"/>
      <c r="LKQ24" s="57"/>
      <c r="LKR24" s="57"/>
      <c r="LKS24" s="57"/>
      <c r="LKT24" s="57"/>
      <c r="LKU24" s="57"/>
      <c r="LLA24" s="56"/>
      <c r="LLB24" s="57"/>
      <c r="LLC24" s="57"/>
      <c r="LLD24" s="57"/>
      <c r="LLE24" s="57"/>
      <c r="LLF24" s="57"/>
      <c r="LLG24" s="57"/>
      <c r="LLM24" s="56"/>
      <c r="LLN24" s="57"/>
      <c r="LLO24" s="57"/>
      <c r="LLP24" s="57"/>
      <c r="LLQ24" s="57"/>
      <c r="LLR24" s="57"/>
      <c r="LLS24" s="57"/>
      <c r="LLY24" s="56"/>
      <c r="LLZ24" s="57"/>
      <c r="LMA24" s="57"/>
      <c r="LMB24" s="57"/>
      <c r="LMC24" s="57"/>
      <c r="LMD24" s="57"/>
      <c r="LME24" s="57"/>
      <c r="LMK24" s="56"/>
      <c r="LML24" s="57"/>
      <c r="LMM24" s="57"/>
      <c r="LMN24" s="57"/>
      <c r="LMO24" s="57"/>
      <c r="LMP24" s="57"/>
      <c r="LMQ24" s="57"/>
      <c r="LMW24" s="56"/>
      <c r="LMX24" s="57"/>
      <c r="LMY24" s="57"/>
      <c r="LMZ24" s="57"/>
      <c r="LNA24" s="57"/>
      <c r="LNB24" s="57"/>
      <c r="LNC24" s="57"/>
      <c r="LNI24" s="56"/>
      <c r="LNJ24" s="57"/>
      <c r="LNK24" s="57"/>
      <c r="LNL24" s="57"/>
      <c r="LNM24" s="57"/>
      <c r="LNN24" s="57"/>
      <c r="LNO24" s="57"/>
      <c r="LNU24" s="56"/>
      <c r="LNV24" s="57"/>
      <c r="LNW24" s="57"/>
      <c r="LNX24" s="57"/>
      <c r="LNY24" s="57"/>
      <c r="LNZ24" s="57"/>
      <c r="LOA24" s="57"/>
      <c r="LOG24" s="56"/>
      <c r="LOH24" s="57"/>
      <c r="LOI24" s="57"/>
      <c r="LOJ24" s="57"/>
      <c r="LOK24" s="57"/>
      <c r="LOL24" s="57"/>
      <c r="LOM24" s="57"/>
      <c r="LOS24" s="56"/>
      <c r="LOT24" s="57"/>
      <c r="LOU24" s="57"/>
      <c r="LOV24" s="57"/>
      <c r="LOW24" s="57"/>
      <c r="LOX24" s="57"/>
      <c r="LOY24" s="57"/>
      <c r="LPE24" s="56"/>
      <c r="LPF24" s="57"/>
      <c r="LPG24" s="57"/>
      <c r="LPH24" s="57"/>
      <c r="LPI24" s="57"/>
      <c r="LPJ24" s="57"/>
      <c r="LPK24" s="57"/>
      <c r="LPQ24" s="56"/>
      <c r="LPR24" s="57"/>
      <c r="LPS24" s="57"/>
      <c r="LPT24" s="57"/>
      <c r="LPU24" s="57"/>
      <c r="LPV24" s="57"/>
      <c r="LPW24" s="57"/>
      <c r="LQC24" s="56"/>
      <c r="LQD24" s="57"/>
      <c r="LQE24" s="57"/>
      <c r="LQF24" s="57"/>
      <c r="LQG24" s="57"/>
      <c r="LQH24" s="57"/>
      <c r="LQI24" s="57"/>
      <c r="LQO24" s="56"/>
      <c r="LQP24" s="57"/>
      <c r="LQQ24" s="57"/>
      <c r="LQR24" s="57"/>
      <c r="LQS24" s="57"/>
      <c r="LQT24" s="57"/>
      <c r="LQU24" s="57"/>
      <c r="LRA24" s="56"/>
      <c r="LRB24" s="57"/>
      <c r="LRC24" s="57"/>
      <c r="LRD24" s="57"/>
      <c r="LRE24" s="57"/>
      <c r="LRF24" s="57"/>
      <c r="LRG24" s="57"/>
      <c r="LRM24" s="56"/>
      <c r="LRN24" s="57"/>
      <c r="LRO24" s="57"/>
      <c r="LRP24" s="57"/>
      <c r="LRQ24" s="57"/>
      <c r="LRR24" s="57"/>
      <c r="LRS24" s="57"/>
      <c r="LRY24" s="56"/>
      <c r="LRZ24" s="57"/>
      <c r="LSA24" s="57"/>
      <c r="LSB24" s="57"/>
      <c r="LSC24" s="57"/>
      <c r="LSD24" s="57"/>
      <c r="LSE24" s="57"/>
      <c r="LSK24" s="56"/>
      <c r="LSL24" s="57"/>
      <c r="LSM24" s="57"/>
      <c r="LSN24" s="57"/>
      <c r="LSO24" s="57"/>
      <c r="LSP24" s="57"/>
      <c r="LSQ24" s="57"/>
      <c r="LSW24" s="56"/>
      <c r="LSX24" s="57"/>
      <c r="LSY24" s="57"/>
      <c r="LSZ24" s="57"/>
      <c r="LTA24" s="57"/>
      <c r="LTB24" s="57"/>
      <c r="LTC24" s="57"/>
      <c r="LTI24" s="56"/>
      <c r="LTJ24" s="57"/>
      <c r="LTK24" s="57"/>
      <c r="LTL24" s="57"/>
      <c r="LTM24" s="57"/>
      <c r="LTN24" s="57"/>
      <c r="LTO24" s="57"/>
      <c r="LTU24" s="56"/>
      <c r="LTV24" s="57"/>
      <c r="LTW24" s="57"/>
      <c r="LTX24" s="57"/>
      <c r="LTY24" s="57"/>
      <c r="LTZ24" s="57"/>
      <c r="LUA24" s="57"/>
      <c r="LUG24" s="56"/>
      <c r="LUH24" s="57"/>
      <c r="LUI24" s="57"/>
      <c r="LUJ24" s="57"/>
      <c r="LUK24" s="57"/>
      <c r="LUL24" s="57"/>
      <c r="LUM24" s="57"/>
      <c r="LUS24" s="56"/>
      <c r="LUT24" s="57"/>
      <c r="LUU24" s="57"/>
      <c r="LUV24" s="57"/>
      <c r="LUW24" s="57"/>
      <c r="LUX24" s="57"/>
      <c r="LUY24" s="57"/>
      <c r="LVE24" s="56"/>
      <c r="LVF24" s="57"/>
      <c r="LVG24" s="57"/>
      <c r="LVH24" s="57"/>
      <c r="LVI24" s="57"/>
      <c r="LVJ24" s="57"/>
      <c r="LVK24" s="57"/>
      <c r="LVQ24" s="56"/>
      <c r="LVR24" s="57"/>
      <c r="LVS24" s="57"/>
      <c r="LVT24" s="57"/>
      <c r="LVU24" s="57"/>
      <c r="LVV24" s="57"/>
      <c r="LVW24" s="57"/>
      <c r="LWC24" s="56"/>
      <c r="LWD24" s="57"/>
      <c r="LWE24" s="57"/>
      <c r="LWF24" s="57"/>
      <c r="LWG24" s="57"/>
      <c r="LWH24" s="57"/>
      <c r="LWI24" s="57"/>
      <c r="LWO24" s="56"/>
      <c r="LWP24" s="57"/>
      <c r="LWQ24" s="57"/>
      <c r="LWR24" s="57"/>
      <c r="LWS24" s="57"/>
      <c r="LWT24" s="57"/>
      <c r="LWU24" s="57"/>
      <c r="LXA24" s="56"/>
      <c r="LXB24" s="57"/>
      <c r="LXC24" s="57"/>
      <c r="LXD24" s="57"/>
      <c r="LXE24" s="57"/>
      <c r="LXF24" s="57"/>
      <c r="LXG24" s="57"/>
      <c r="LXM24" s="56"/>
      <c r="LXN24" s="57"/>
      <c r="LXO24" s="57"/>
      <c r="LXP24" s="57"/>
      <c r="LXQ24" s="57"/>
      <c r="LXR24" s="57"/>
      <c r="LXS24" s="57"/>
      <c r="LXY24" s="56"/>
      <c r="LXZ24" s="57"/>
      <c r="LYA24" s="57"/>
      <c r="LYB24" s="57"/>
      <c r="LYC24" s="57"/>
      <c r="LYD24" s="57"/>
      <c r="LYE24" s="57"/>
      <c r="LYK24" s="56"/>
      <c r="LYL24" s="57"/>
      <c r="LYM24" s="57"/>
      <c r="LYN24" s="57"/>
      <c r="LYO24" s="57"/>
      <c r="LYP24" s="57"/>
      <c r="LYQ24" s="57"/>
      <c r="LYW24" s="56"/>
      <c r="LYX24" s="57"/>
      <c r="LYY24" s="57"/>
      <c r="LYZ24" s="57"/>
      <c r="LZA24" s="57"/>
      <c r="LZB24" s="57"/>
      <c r="LZC24" s="57"/>
      <c r="LZI24" s="56"/>
      <c r="LZJ24" s="57"/>
      <c r="LZK24" s="57"/>
      <c r="LZL24" s="57"/>
      <c r="LZM24" s="57"/>
      <c r="LZN24" s="57"/>
      <c r="LZO24" s="57"/>
      <c r="LZU24" s="56"/>
      <c r="LZV24" s="57"/>
      <c r="LZW24" s="57"/>
      <c r="LZX24" s="57"/>
      <c r="LZY24" s="57"/>
      <c r="LZZ24" s="57"/>
      <c r="MAA24" s="57"/>
      <c r="MAG24" s="56"/>
      <c r="MAH24" s="57"/>
      <c r="MAI24" s="57"/>
      <c r="MAJ24" s="57"/>
      <c r="MAK24" s="57"/>
      <c r="MAL24" s="57"/>
      <c r="MAM24" s="57"/>
      <c r="MAS24" s="56"/>
      <c r="MAT24" s="57"/>
      <c r="MAU24" s="57"/>
      <c r="MAV24" s="57"/>
      <c r="MAW24" s="57"/>
      <c r="MAX24" s="57"/>
      <c r="MAY24" s="57"/>
      <c r="MBE24" s="56"/>
      <c r="MBF24" s="57"/>
      <c r="MBG24" s="57"/>
      <c r="MBH24" s="57"/>
      <c r="MBI24" s="57"/>
      <c r="MBJ24" s="57"/>
      <c r="MBK24" s="57"/>
      <c r="MBQ24" s="56"/>
      <c r="MBR24" s="57"/>
      <c r="MBS24" s="57"/>
      <c r="MBT24" s="57"/>
      <c r="MBU24" s="57"/>
      <c r="MBV24" s="57"/>
      <c r="MBW24" s="57"/>
      <c r="MCC24" s="56"/>
      <c r="MCD24" s="57"/>
      <c r="MCE24" s="57"/>
      <c r="MCF24" s="57"/>
      <c r="MCG24" s="57"/>
      <c r="MCH24" s="57"/>
      <c r="MCI24" s="57"/>
      <c r="MCO24" s="56"/>
      <c r="MCP24" s="57"/>
      <c r="MCQ24" s="57"/>
      <c r="MCR24" s="57"/>
      <c r="MCS24" s="57"/>
      <c r="MCT24" s="57"/>
      <c r="MCU24" s="57"/>
      <c r="MDA24" s="56"/>
      <c r="MDB24" s="57"/>
      <c r="MDC24" s="57"/>
      <c r="MDD24" s="57"/>
      <c r="MDE24" s="57"/>
      <c r="MDF24" s="57"/>
      <c r="MDG24" s="57"/>
      <c r="MDM24" s="56"/>
      <c r="MDN24" s="57"/>
      <c r="MDO24" s="57"/>
      <c r="MDP24" s="57"/>
      <c r="MDQ24" s="57"/>
      <c r="MDR24" s="57"/>
      <c r="MDS24" s="57"/>
      <c r="MDY24" s="56"/>
      <c r="MDZ24" s="57"/>
      <c r="MEA24" s="57"/>
      <c r="MEB24" s="57"/>
      <c r="MEC24" s="57"/>
      <c r="MED24" s="57"/>
      <c r="MEE24" s="57"/>
      <c r="MEK24" s="56"/>
      <c r="MEL24" s="57"/>
      <c r="MEM24" s="57"/>
      <c r="MEN24" s="57"/>
      <c r="MEO24" s="57"/>
      <c r="MEP24" s="57"/>
      <c r="MEQ24" s="57"/>
      <c r="MEW24" s="56"/>
      <c r="MEX24" s="57"/>
      <c r="MEY24" s="57"/>
      <c r="MEZ24" s="57"/>
      <c r="MFA24" s="57"/>
      <c r="MFB24" s="57"/>
      <c r="MFC24" s="57"/>
      <c r="MFI24" s="56"/>
      <c r="MFJ24" s="57"/>
      <c r="MFK24" s="57"/>
      <c r="MFL24" s="57"/>
      <c r="MFM24" s="57"/>
      <c r="MFN24" s="57"/>
      <c r="MFO24" s="57"/>
      <c r="MFU24" s="56"/>
      <c r="MFV24" s="57"/>
      <c r="MFW24" s="57"/>
      <c r="MFX24" s="57"/>
      <c r="MFY24" s="57"/>
      <c r="MFZ24" s="57"/>
      <c r="MGA24" s="57"/>
      <c r="MGG24" s="56"/>
      <c r="MGH24" s="57"/>
      <c r="MGI24" s="57"/>
      <c r="MGJ24" s="57"/>
      <c r="MGK24" s="57"/>
      <c r="MGL24" s="57"/>
      <c r="MGM24" s="57"/>
      <c r="MGS24" s="56"/>
      <c r="MGT24" s="57"/>
      <c r="MGU24" s="57"/>
      <c r="MGV24" s="57"/>
      <c r="MGW24" s="57"/>
      <c r="MGX24" s="57"/>
      <c r="MGY24" s="57"/>
      <c r="MHE24" s="56"/>
      <c r="MHF24" s="57"/>
      <c r="MHG24" s="57"/>
      <c r="MHH24" s="57"/>
      <c r="MHI24" s="57"/>
      <c r="MHJ24" s="57"/>
      <c r="MHK24" s="57"/>
      <c r="MHQ24" s="56"/>
      <c r="MHR24" s="57"/>
      <c r="MHS24" s="57"/>
      <c r="MHT24" s="57"/>
      <c r="MHU24" s="57"/>
      <c r="MHV24" s="57"/>
      <c r="MHW24" s="57"/>
      <c r="MIC24" s="56"/>
      <c r="MID24" s="57"/>
      <c r="MIE24" s="57"/>
      <c r="MIF24" s="57"/>
      <c r="MIG24" s="57"/>
      <c r="MIH24" s="57"/>
      <c r="MII24" s="57"/>
      <c r="MIO24" s="56"/>
      <c r="MIP24" s="57"/>
      <c r="MIQ24" s="57"/>
      <c r="MIR24" s="57"/>
      <c r="MIS24" s="57"/>
      <c r="MIT24" s="57"/>
      <c r="MIU24" s="57"/>
      <c r="MJA24" s="56"/>
      <c r="MJB24" s="57"/>
      <c r="MJC24" s="57"/>
      <c r="MJD24" s="57"/>
      <c r="MJE24" s="57"/>
      <c r="MJF24" s="57"/>
      <c r="MJG24" s="57"/>
      <c r="MJM24" s="56"/>
      <c r="MJN24" s="57"/>
      <c r="MJO24" s="57"/>
      <c r="MJP24" s="57"/>
      <c r="MJQ24" s="57"/>
      <c r="MJR24" s="57"/>
      <c r="MJS24" s="57"/>
      <c r="MJY24" s="56"/>
      <c r="MJZ24" s="57"/>
      <c r="MKA24" s="57"/>
      <c r="MKB24" s="57"/>
      <c r="MKC24" s="57"/>
      <c r="MKD24" s="57"/>
      <c r="MKE24" s="57"/>
      <c r="MKK24" s="56"/>
      <c r="MKL24" s="57"/>
      <c r="MKM24" s="57"/>
      <c r="MKN24" s="57"/>
      <c r="MKO24" s="57"/>
      <c r="MKP24" s="57"/>
      <c r="MKQ24" s="57"/>
      <c r="MKW24" s="56"/>
      <c r="MKX24" s="57"/>
      <c r="MKY24" s="57"/>
      <c r="MKZ24" s="57"/>
      <c r="MLA24" s="57"/>
      <c r="MLB24" s="57"/>
      <c r="MLC24" s="57"/>
      <c r="MLI24" s="56"/>
      <c r="MLJ24" s="57"/>
      <c r="MLK24" s="57"/>
      <c r="MLL24" s="57"/>
      <c r="MLM24" s="57"/>
      <c r="MLN24" s="57"/>
      <c r="MLO24" s="57"/>
      <c r="MLU24" s="56"/>
      <c r="MLV24" s="57"/>
      <c r="MLW24" s="57"/>
      <c r="MLX24" s="57"/>
      <c r="MLY24" s="57"/>
      <c r="MLZ24" s="57"/>
      <c r="MMA24" s="57"/>
      <c r="MMG24" s="56"/>
      <c r="MMH24" s="57"/>
      <c r="MMI24" s="57"/>
      <c r="MMJ24" s="57"/>
      <c r="MMK24" s="57"/>
      <c r="MML24" s="57"/>
      <c r="MMM24" s="57"/>
      <c r="MMS24" s="56"/>
      <c r="MMT24" s="57"/>
      <c r="MMU24" s="57"/>
      <c r="MMV24" s="57"/>
      <c r="MMW24" s="57"/>
      <c r="MMX24" s="57"/>
      <c r="MMY24" s="57"/>
      <c r="MNE24" s="56"/>
      <c r="MNF24" s="57"/>
      <c r="MNG24" s="57"/>
      <c r="MNH24" s="57"/>
      <c r="MNI24" s="57"/>
      <c r="MNJ24" s="57"/>
      <c r="MNK24" s="57"/>
      <c r="MNQ24" s="56"/>
      <c r="MNR24" s="57"/>
      <c r="MNS24" s="57"/>
      <c r="MNT24" s="57"/>
      <c r="MNU24" s="57"/>
      <c r="MNV24" s="57"/>
      <c r="MNW24" s="57"/>
      <c r="MOC24" s="56"/>
      <c r="MOD24" s="57"/>
      <c r="MOE24" s="57"/>
      <c r="MOF24" s="57"/>
      <c r="MOG24" s="57"/>
      <c r="MOH24" s="57"/>
      <c r="MOI24" s="57"/>
      <c r="MOO24" s="56"/>
      <c r="MOP24" s="57"/>
      <c r="MOQ24" s="57"/>
      <c r="MOR24" s="57"/>
      <c r="MOS24" s="57"/>
      <c r="MOT24" s="57"/>
      <c r="MOU24" s="57"/>
      <c r="MPA24" s="56"/>
      <c r="MPB24" s="57"/>
      <c r="MPC24" s="57"/>
      <c r="MPD24" s="57"/>
      <c r="MPE24" s="57"/>
      <c r="MPF24" s="57"/>
      <c r="MPG24" s="57"/>
      <c r="MPM24" s="56"/>
      <c r="MPN24" s="57"/>
      <c r="MPO24" s="57"/>
      <c r="MPP24" s="57"/>
      <c r="MPQ24" s="57"/>
      <c r="MPR24" s="57"/>
      <c r="MPS24" s="57"/>
      <c r="MPY24" s="56"/>
      <c r="MPZ24" s="57"/>
      <c r="MQA24" s="57"/>
      <c r="MQB24" s="57"/>
      <c r="MQC24" s="57"/>
      <c r="MQD24" s="57"/>
      <c r="MQE24" s="57"/>
      <c r="MQK24" s="56"/>
      <c r="MQL24" s="57"/>
      <c r="MQM24" s="57"/>
      <c r="MQN24" s="57"/>
      <c r="MQO24" s="57"/>
      <c r="MQP24" s="57"/>
      <c r="MQQ24" s="57"/>
      <c r="MQW24" s="56"/>
      <c r="MQX24" s="57"/>
      <c r="MQY24" s="57"/>
      <c r="MQZ24" s="57"/>
      <c r="MRA24" s="57"/>
      <c r="MRB24" s="57"/>
      <c r="MRC24" s="57"/>
      <c r="MRI24" s="56"/>
      <c r="MRJ24" s="57"/>
      <c r="MRK24" s="57"/>
      <c r="MRL24" s="57"/>
      <c r="MRM24" s="57"/>
      <c r="MRN24" s="57"/>
      <c r="MRO24" s="57"/>
      <c r="MRU24" s="56"/>
      <c r="MRV24" s="57"/>
      <c r="MRW24" s="57"/>
      <c r="MRX24" s="57"/>
      <c r="MRY24" s="57"/>
      <c r="MRZ24" s="57"/>
      <c r="MSA24" s="57"/>
      <c r="MSG24" s="56"/>
      <c r="MSH24" s="57"/>
      <c r="MSI24" s="57"/>
      <c r="MSJ24" s="57"/>
      <c r="MSK24" s="57"/>
      <c r="MSL24" s="57"/>
      <c r="MSM24" s="57"/>
      <c r="MSS24" s="56"/>
      <c r="MST24" s="57"/>
      <c r="MSU24" s="57"/>
      <c r="MSV24" s="57"/>
      <c r="MSW24" s="57"/>
      <c r="MSX24" s="57"/>
      <c r="MSY24" s="57"/>
      <c r="MTE24" s="56"/>
      <c r="MTF24" s="57"/>
      <c r="MTG24" s="57"/>
      <c r="MTH24" s="57"/>
      <c r="MTI24" s="57"/>
      <c r="MTJ24" s="57"/>
      <c r="MTK24" s="57"/>
      <c r="MTQ24" s="56"/>
      <c r="MTR24" s="57"/>
      <c r="MTS24" s="57"/>
      <c r="MTT24" s="57"/>
      <c r="MTU24" s="57"/>
      <c r="MTV24" s="57"/>
      <c r="MTW24" s="57"/>
      <c r="MUC24" s="56"/>
      <c r="MUD24" s="57"/>
      <c r="MUE24" s="57"/>
      <c r="MUF24" s="57"/>
      <c r="MUG24" s="57"/>
      <c r="MUH24" s="57"/>
      <c r="MUI24" s="57"/>
      <c r="MUO24" s="56"/>
      <c r="MUP24" s="57"/>
      <c r="MUQ24" s="57"/>
      <c r="MUR24" s="57"/>
      <c r="MUS24" s="57"/>
      <c r="MUT24" s="57"/>
      <c r="MUU24" s="57"/>
      <c r="MVA24" s="56"/>
      <c r="MVB24" s="57"/>
      <c r="MVC24" s="57"/>
      <c r="MVD24" s="57"/>
      <c r="MVE24" s="57"/>
      <c r="MVF24" s="57"/>
      <c r="MVG24" s="57"/>
      <c r="MVM24" s="56"/>
      <c r="MVN24" s="57"/>
      <c r="MVO24" s="57"/>
      <c r="MVP24" s="57"/>
      <c r="MVQ24" s="57"/>
      <c r="MVR24" s="57"/>
      <c r="MVS24" s="57"/>
      <c r="MVY24" s="56"/>
      <c r="MVZ24" s="57"/>
      <c r="MWA24" s="57"/>
      <c r="MWB24" s="57"/>
      <c r="MWC24" s="57"/>
      <c r="MWD24" s="57"/>
      <c r="MWE24" s="57"/>
      <c r="MWK24" s="56"/>
      <c r="MWL24" s="57"/>
      <c r="MWM24" s="57"/>
      <c r="MWN24" s="57"/>
      <c r="MWO24" s="57"/>
      <c r="MWP24" s="57"/>
      <c r="MWQ24" s="57"/>
      <c r="MWW24" s="56"/>
      <c r="MWX24" s="57"/>
      <c r="MWY24" s="57"/>
      <c r="MWZ24" s="57"/>
      <c r="MXA24" s="57"/>
      <c r="MXB24" s="57"/>
      <c r="MXC24" s="57"/>
      <c r="MXI24" s="56"/>
      <c r="MXJ24" s="57"/>
      <c r="MXK24" s="57"/>
      <c r="MXL24" s="57"/>
      <c r="MXM24" s="57"/>
      <c r="MXN24" s="57"/>
      <c r="MXO24" s="57"/>
      <c r="MXU24" s="56"/>
      <c r="MXV24" s="57"/>
      <c r="MXW24" s="57"/>
      <c r="MXX24" s="57"/>
      <c r="MXY24" s="57"/>
      <c r="MXZ24" s="57"/>
      <c r="MYA24" s="57"/>
      <c r="MYG24" s="56"/>
      <c r="MYH24" s="57"/>
      <c r="MYI24" s="57"/>
      <c r="MYJ24" s="57"/>
      <c r="MYK24" s="57"/>
      <c r="MYL24" s="57"/>
      <c r="MYM24" s="57"/>
      <c r="MYS24" s="56"/>
      <c r="MYT24" s="57"/>
      <c r="MYU24" s="57"/>
      <c r="MYV24" s="57"/>
      <c r="MYW24" s="57"/>
      <c r="MYX24" s="57"/>
      <c r="MYY24" s="57"/>
      <c r="MZE24" s="56"/>
      <c r="MZF24" s="57"/>
      <c r="MZG24" s="57"/>
      <c r="MZH24" s="57"/>
      <c r="MZI24" s="57"/>
      <c r="MZJ24" s="57"/>
      <c r="MZK24" s="57"/>
      <c r="MZQ24" s="56"/>
      <c r="MZR24" s="57"/>
      <c r="MZS24" s="57"/>
      <c r="MZT24" s="57"/>
      <c r="MZU24" s="57"/>
      <c r="MZV24" s="57"/>
      <c r="MZW24" s="57"/>
      <c r="NAC24" s="56"/>
      <c r="NAD24" s="57"/>
      <c r="NAE24" s="57"/>
      <c r="NAF24" s="57"/>
      <c r="NAG24" s="57"/>
      <c r="NAH24" s="57"/>
      <c r="NAI24" s="57"/>
      <c r="NAO24" s="56"/>
      <c r="NAP24" s="57"/>
      <c r="NAQ24" s="57"/>
      <c r="NAR24" s="57"/>
      <c r="NAS24" s="57"/>
      <c r="NAT24" s="57"/>
      <c r="NAU24" s="57"/>
      <c r="NBA24" s="56"/>
      <c r="NBB24" s="57"/>
      <c r="NBC24" s="57"/>
      <c r="NBD24" s="57"/>
      <c r="NBE24" s="57"/>
      <c r="NBF24" s="57"/>
      <c r="NBG24" s="57"/>
      <c r="NBM24" s="56"/>
      <c r="NBN24" s="57"/>
      <c r="NBO24" s="57"/>
      <c r="NBP24" s="57"/>
      <c r="NBQ24" s="57"/>
      <c r="NBR24" s="57"/>
      <c r="NBS24" s="57"/>
      <c r="NBY24" s="56"/>
      <c r="NBZ24" s="57"/>
      <c r="NCA24" s="57"/>
      <c r="NCB24" s="57"/>
      <c r="NCC24" s="57"/>
      <c r="NCD24" s="57"/>
      <c r="NCE24" s="57"/>
      <c r="NCK24" s="56"/>
      <c r="NCL24" s="57"/>
      <c r="NCM24" s="57"/>
      <c r="NCN24" s="57"/>
      <c r="NCO24" s="57"/>
      <c r="NCP24" s="57"/>
      <c r="NCQ24" s="57"/>
      <c r="NCW24" s="56"/>
      <c r="NCX24" s="57"/>
      <c r="NCY24" s="57"/>
      <c r="NCZ24" s="57"/>
      <c r="NDA24" s="57"/>
      <c r="NDB24" s="57"/>
      <c r="NDC24" s="57"/>
      <c r="NDI24" s="56"/>
      <c r="NDJ24" s="57"/>
      <c r="NDK24" s="57"/>
      <c r="NDL24" s="57"/>
      <c r="NDM24" s="57"/>
      <c r="NDN24" s="57"/>
      <c r="NDO24" s="57"/>
      <c r="NDU24" s="56"/>
      <c r="NDV24" s="57"/>
      <c r="NDW24" s="57"/>
      <c r="NDX24" s="57"/>
      <c r="NDY24" s="57"/>
      <c r="NDZ24" s="57"/>
      <c r="NEA24" s="57"/>
      <c r="NEG24" s="56"/>
      <c r="NEH24" s="57"/>
      <c r="NEI24" s="57"/>
      <c r="NEJ24" s="57"/>
      <c r="NEK24" s="57"/>
      <c r="NEL24" s="57"/>
      <c r="NEM24" s="57"/>
      <c r="NES24" s="56"/>
      <c r="NET24" s="57"/>
      <c r="NEU24" s="57"/>
      <c r="NEV24" s="57"/>
      <c r="NEW24" s="57"/>
      <c r="NEX24" s="57"/>
      <c r="NEY24" s="57"/>
      <c r="NFE24" s="56"/>
      <c r="NFF24" s="57"/>
      <c r="NFG24" s="57"/>
      <c r="NFH24" s="57"/>
      <c r="NFI24" s="57"/>
      <c r="NFJ24" s="57"/>
      <c r="NFK24" s="57"/>
      <c r="NFQ24" s="56"/>
      <c r="NFR24" s="57"/>
      <c r="NFS24" s="57"/>
      <c r="NFT24" s="57"/>
      <c r="NFU24" s="57"/>
      <c r="NFV24" s="57"/>
      <c r="NFW24" s="57"/>
      <c r="NGC24" s="56"/>
      <c r="NGD24" s="57"/>
      <c r="NGE24" s="57"/>
      <c r="NGF24" s="57"/>
      <c r="NGG24" s="57"/>
      <c r="NGH24" s="57"/>
      <c r="NGI24" s="57"/>
      <c r="NGO24" s="56"/>
      <c r="NGP24" s="57"/>
      <c r="NGQ24" s="57"/>
      <c r="NGR24" s="57"/>
      <c r="NGS24" s="57"/>
      <c r="NGT24" s="57"/>
      <c r="NGU24" s="57"/>
      <c r="NHA24" s="56"/>
      <c r="NHB24" s="57"/>
      <c r="NHC24" s="57"/>
      <c r="NHD24" s="57"/>
      <c r="NHE24" s="57"/>
      <c r="NHF24" s="57"/>
      <c r="NHG24" s="57"/>
      <c r="NHM24" s="56"/>
      <c r="NHN24" s="57"/>
      <c r="NHO24" s="57"/>
      <c r="NHP24" s="57"/>
      <c r="NHQ24" s="57"/>
      <c r="NHR24" s="57"/>
      <c r="NHS24" s="57"/>
      <c r="NHY24" s="56"/>
      <c r="NHZ24" s="57"/>
      <c r="NIA24" s="57"/>
      <c r="NIB24" s="57"/>
      <c r="NIC24" s="57"/>
      <c r="NID24" s="57"/>
      <c r="NIE24" s="57"/>
      <c r="NIK24" s="56"/>
      <c r="NIL24" s="57"/>
      <c r="NIM24" s="57"/>
      <c r="NIN24" s="57"/>
      <c r="NIO24" s="57"/>
      <c r="NIP24" s="57"/>
      <c r="NIQ24" s="57"/>
      <c r="NIW24" s="56"/>
      <c r="NIX24" s="57"/>
      <c r="NIY24" s="57"/>
      <c r="NIZ24" s="57"/>
      <c r="NJA24" s="57"/>
      <c r="NJB24" s="57"/>
      <c r="NJC24" s="57"/>
      <c r="NJI24" s="56"/>
      <c r="NJJ24" s="57"/>
      <c r="NJK24" s="57"/>
      <c r="NJL24" s="57"/>
      <c r="NJM24" s="57"/>
      <c r="NJN24" s="57"/>
      <c r="NJO24" s="57"/>
      <c r="NJU24" s="56"/>
      <c r="NJV24" s="57"/>
      <c r="NJW24" s="57"/>
      <c r="NJX24" s="57"/>
      <c r="NJY24" s="57"/>
      <c r="NJZ24" s="57"/>
      <c r="NKA24" s="57"/>
      <c r="NKG24" s="56"/>
      <c r="NKH24" s="57"/>
      <c r="NKI24" s="57"/>
      <c r="NKJ24" s="57"/>
      <c r="NKK24" s="57"/>
      <c r="NKL24" s="57"/>
      <c r="NKM24" s="57"/>
      <c r="NKS24" s="56"/>
      <c r="NKT24" s="57"/>
      <c r="NKU24" s="57"/>
      <c r="NKV24" s="57"/>
      <c r="NKW24" s="57"/>
      <c r="NKX24" s="57"/>
      <c r="NKY24" s="57"/>
      <c r="NLE24" s="56"/>
      <c r="NLF24" s="57"/>
      <c r="NLG24" s="57"/>
      <c r="NLH24" s="57"/>
      <c r="NLI24" s="57"/>
      <c r="NLJ24" s="57"/>
      <c r="NLK24" s="57"/>
      <c r="NLQ24" s="56"/>
      <c r="NLR24" s="57"/>
      <c r="NLS24" s="57"/>
      <c r="NLT24" s="57"/>
      <c r="NLU24" s="57"/>
      <c r="NLV24" s="57"/>
      <c r="NLW24" s="57"/>
      <c r="NMC24" s="56"/>
      <c r="NMD24" s="57"/>
      <c r="NME24" s="57"/>
      <c r="NMF24" s="57"/>
      <c r="NMG24" s="57"/>
      <c r="NMH24" s="57"/>
      <c r="NMI24" s="57"/>
      <c r="NMO24" s="56"/>
      <c r="NMP24" s="57"/>
      <c r="NMQ24" s="57"/>
      <c r="NMR24" s="57"/>
      <c r="NMS24" s="57"/>
      <c r="NMT24" s="57"/>
      <c r="NMU24" s="57"/>
      <c r="NNA24" s="56"/>
      <c r="NNB24" s="57"/>
      <c r="NNC24" s="57"/>
      <c r="NND24" s="57"/>
      <c r="NNE24" s="57"/>
      <c r="NNF24" s="57"/>
      <c r="NNG24" s="57"/>
      <c r="NNM24" s="56"/>
      <c r="NNN24" s="57"/>
      <c r="NNO24" s="57"/>
      <c r="NNP24" s="57"/>
      <c r="NNQ24" s="57"/>
      <c r="NNR24" s="57"/>
      <c r="NNS24" s="57"/>
      <c r="NNY24" s="56"/>
      <c r="NNZ24" s="57"/>
      <c r="NOA24" s="57"/>
      <c r="NOB24" s="57"/>
      <c r="NOC24" s="57"/>
      <c r="NOD24" s="57"/>
      <c r="NOE24" s="57"/>
      <c r="NOK24" s="56"/>
      <c r="NOL24" s="57"/>
      <c r="NOM24" s="57"/>
      <c r="NON24" s="57"/>
      <c r="NOO24" s="57"/>
      <c r="NOP24" s="57"/>
      <c r="NOQ24" s="57"/>
      <c r="NOW24" s="56"/>
      <c r="NOX24" s="57"/>
      <c r="NOY24" s="57"/>
      <c r="NOZ24" s="57"/>
      <c r="NPA24" s="57"/>
      <c r="NPB24" s="57"/>
      <c r="NPC24" s="57"/>
      <c r="NPI24" s="56"/>
      <c r="NPJ24" s="57"/>
      <c r="NPK24" s="57"/>
      <c r="NPL24" s="57"/>
      <c r="NPM24" s="57"/>
      <c r="NPN24" s="57"/>
      <c r="NPO24" s="57"/>
      <c r="NPU24" s="56"/>
      <c r="NPV24" s="57"/>
      <c r="NPW24" s="57"/>
      <c r="NPX24" s="57"/>
      <c r="NPY24" s="57"/>
      <c r="NPZ24" s="57"/>
      <c r="NQA24" s="57"/>
      <c r="NQG24" s="56"/>
      <c r="NQH24" s="57"/>
      <c r="NQI24" s="57"/>
      <c r="NQJ24" s="57"/>
      <c r="NQK24" s="57"/>
      <c r="NQL24" s="57"/>
      <c r="NQM24" s="57"/>
      <c r="NQS24" s="56"/>
      <c r="NQT24" s="57"/>
      <c r="NQU24" s="57"/>
      <c r="NQV24" s="57"/>
      <c r="NQW24" s="57"/>
      <c r="NQX24" s="57"/>
      <c r="NQY24" s="57"/>
      <c r="NRE24" s="56"/>
      <c r="NRF24" s="57"/>
      <c r="NRG24" s="57"/>
      <c r="NRH24" s="57"/>
      <c r="NRI24" s="57"/>
      <c r="NRJ24" s="57"/>
      <c r="NRK24" s="57"/>
      <c r="NRQ24" s="56"/>
      <c r="NRR24" s="57"/>
      <c r="NRS24" s="57"/>
      <c r="NRT24" s="57"/>
      <c r="NRU24" s="57"/>
      <c r="NRV24" s="57"/>
      <c r="NRW24" s="57"/>
      <c r="NSC24" s="56"/>
      <c r="NSD24" s="57"/>
      <c r="NSE24" s="57"/>
      <c r="NSF24" s="57"/>
      <c r="NSG24" s="57"/>
      <c r="NSH24" s="57"/>
      <c r="NSI24" s="57"/>
      <c r="NSO24" s="56"/>
      <c r="NSP24" s="57"/>
      <c r="NSQ24" s="57"/>
      <c r="NSR24" s="57"/>
      <c r="NSS24" s="57"/>
      <c r="NST24" s="57"/>
      <c r="NSU24" s="57"/>
      <c r="NTA24" s="56"/>
      <c r="NTB24" s="57"/>
      <c r="NTC24" s="57"/>
      <c r="NTD24" s="57"/>
      <c r="NTE24" s="57"/>
      <c r="NTF24" s="57"/>
      <c r="NTG24" s="57"/>
      <c r="NTM24" s="56"/>
      <c r="NTN24" s="57"/>
      <c r="NTO24" s="57"/>
      <c r="NTP24" s="57"/>
      <c r="NTQ24" s="57"/>
      <c r="NTR24" s="57"/>
      <c r="NTS24" s="57"/>
      <c r="NTY24" s="56"/>
      <c r="NTZ24" s="57"/>
      <c r="NUA24" s="57"/>
      <c r="NUB24" s="57"/>
      <c r="NUC24" s="57"/>
      <c r="NUD24" s="57"/>
      <c r="NUE24" s="57"/>
      <c r="NUK24" s="56"/>
      <c r="NUL24" s="57"/>
      <c r="NUM24" s="57"/>
      <c r="NUN24" s="57"/>
      <c r="NUO24" s="57"/>
      <c r="NUP24" s="57"/>
      <c r="NUQ24" s="57"/>
      <c r="NUW24" s="56"/>
      <c r="NUX24" s="57"/>
      <c r="NUY24" s="57"/>
      <c r="NUZ24" s="57"/>
      <c r="NVA24" s="57"/>
      <c r="NVB24" s="57"/>
      <c r="NVC24" s="57"/>
      <c r="NVI24" s="56"/>
      <c r="NVJ24" s="57"/>
      <c r="NVK24" s="57"/>
      <c r="NVL24" s="57"/>
      <c r="NVM24" s="57"/>
      <c r="NVN24" s="57"/>
      <c r="NVO24" s="57"/>
      <c r="NVU24" s="56"/>
      <c r="NVV24" s="57"/>
      <c r="NVW24" s="57"/>
      <c r="NVX24" s="57"/>
      <c r="NVY24" s="57"/>
      <c r="NVZ24" s="57"/>
      <c r="NWA24" s="57"/>
      <c r="NWG24" s="56"/>
      <c r="NWH24" s="57"/>
      <c r="NWI24" s="57"/>
      <c r="NWJ24" s="57"/>
      <c r="NWK24" s="57"/>
      <c r="NWL24" s="57"/>
      <c r="NWM24" s="57"/>
      <c r="NWS24" s="56"/>
      <c r="NWT24" s="57"/>
      <c r="NWU24" s="57"/>
      <c r="NWV24" s="57"/>
      <c r="NWW24" s="57"/>
      <c r="NWX24" s="57"/>
      <c r="NWY24" s="57"/>
      <c r="NXE24" s="56"/>
      <c r="NXF24" s="57"/>
      <c r="NXG24" s="57"/>
      <c r="NXH24" s="57"/>
      <c r="NXI24" s="57"/>
      <c r="NXJ24" s="57"/>
      <c r="NXK24" s="57"/>
      <c r="NXQ24" s="56"/>
      <c r="NXR24" s="57"/>
      <c r="NXS24" s="57"/>
      <c r="NXT24" s="57"/>
      <c r="NXU24" s="57"/>
      <c r="NXV24" s="57"/>
      <c r="NXW24" s="57"/>
      <c r="NYC24" s="56"/>
      <c r="NYD24" s="57"/>
      <c r="NYE24" s="57"/>
      <c r="NYF24" s="57"/>
      <c r="NYG24" s="57"/>
      <c r="NYH24" s="57"/>
      <c r="NYI24" s="57"/>
      <c r="NYO24" s="56"/>
      <c r="NYP24" s="57"/>
      <c r="NYQ24" s="57"/>
      <c r="NYR24" s="57"/>
      <c r="NYS24" s="57"/>
      <c r="NYT24" s="57"/>
      <c r="NYU24" s="57"/>
      <c r="NZA24" s="56"/>
      <c r="NZB24" s="57"/>
      <c r="NZC24" s="57"/>
      <c r="NZD24" s="57"/>
      <c r="NZE24" s="57"/>
      <c r="NZF24" s="57"/>
      <c r="NZG24" s="57"/>
      <c r="NZM24" s="56"/>
      <c r="NZN24" s="57"/>
      <c r="NZO24" s="57"/>
      <c r="NZP24" s="57"/>
      <c r="NZQ24" s="57"/>
      <c r="NZR24" s="57"/>
      <c r="NZS24" s="57"/>
      <c r="NZY24" s="56"/>
      <c r="NZZ24" s="57"/>
      <c r="OAA24" s="57"/>
      <c r="OAB24" s="57"/>
      <c r="OAC24" s="57"/>
      <c r="OAD24" s="57"/>
      <c r="OAE24" s="57"/>
      <c r="OAK24" s="56"/>
      <c r="OAL24" s="57"/>
      <c r="OAM24" s="57"/>
      <c r="OAN24" s="57"/>
      <c r="OAO24" s="57"/>
      <c r="OAP24" s="57"/>
      <c r="OAQ24" s="57"/>
      <c r="OAW24" s="56"/>
      <c r="OAX24" s="57"/>
      <c r="OAY24" s="57"/>
      <c r="OAZ24" s="57"/>
      <c r="OBA24" s="57"/>
      <c r="OBB24" s="57"/>
      <c r="OBC24" s="57"/>
      <c r="OBI24" s="56"/>
      <c r="OBJ24" s="57"/>
      <c r="OBK24" s="57"/>
      <c r="OBL24" s="57"/>
      <c r="OBM24" s="57"/>
      <c r="OBN24" s="57"/>
      <c r="OBO24" s="57"/>
      <c r="OBU24" s="56"/>
      <c r="OBV24" s="57"/>
      <c r="OBW24" s="57"/>
      <c r="OBX24" s="57"/>
      <c r="OBY24" s="57"/>
      <c r="OBZ24" s="57"/>
      <c r="OCA24" s="57"/>
      <c r="OCG24" s="56"/>
      <c r="OCH24" s="57"/>
      <c r="OCI24" s="57"/>
      <c r="OCJ24" s="57"/>
      <c r="OCK24" s="57"/>
      <c r="OCL24" s="57"/>
      <c r="OCM24" s="57"/>
      <c r="OCS24" s="56"/>
      <c r="OCT24" s="57"/>
      <c r="OCU24" s="57"/>
      <c r="OCV24" s="57"/>
      <c r="OCW24" s="57"/>
      <c r="OCX24" s="57"/>
      <c r="OCY24" s="57"/>
      <c r="ODE24" s="56"/>
      <c r="ODF24" s="57"/>
      <c r="ODG24" s="57"/>
      <c r="ODH24" s="57"/>
      <c r="ODI24" s="57"/>
      <c r="ODJ24" s="57"/>
      <c r="ODK24" s="57"/>
      <c r="ODQ24" s="56"/>
      <c r="ODR24" s="57"/>
      <c r="ODS24" s="57"/>
      <c r="ODT24" s="57"/>
      <c r="ODU24" s="57"/>
      <c r="ODV24" s="57"/>
      <c r="ODW24" s="57"/>
      <c r="OEC24" s="56"/>
      <c r="OED24" s="57"/>
      <c r="OEE24" s="57"/>
      <c r="OEF24" s="57"/>
      <c r="OEG24" s="57"/>
      <c r="OEH24" s="57"/>
      <c r="OEI24" s="57"/>
      <c r="OEO24" s="56"/>
      <c r="OEP24" s="57"/>
      <c r="OEQ24" s="57"/>
      <c r="OER24" s="57"/>
      <c r="OES24" s="57"/>
      <c r="OET24" s="57"/>
      <c r="OEU24" s="57"/>
      <c r="OFA24" s="56"/>
      <c r="OFB24" s="57"/>
      <c r="OFC24" s="57"/>
      <c r="OFD24" s="57"/>
      <c r="OFE24" s="57"/>
      <c r="OFF24" s="57"/>
      <c r="OFG24" s="57"/>
      <c r="OFM24" s="56"/>
      <c r="OFN24" s="57"/>
      <c r="OFO24" s="57"/>
      <c r="OFP24" s="57"/>
      <c r="OFQ24" s="57"/>
      <c r="OFR24" s="57"/>
      <c r="OFS24" s="57"/>
      <c r="OFY24" s="56"/>
      <c r="OFZ24" s="57"/>
      <c r="OGA24" s="57"/>
      <c r="OGB24" s="57"/>
      <c r="OGC24" s="57"/>
      <c r="OGD24" s="57"/>
      <c r="OGE24" s="57"/>
      <c r="OGK24" s="56"/>
      <c r="OGL24" s="57"/>
      <c r="OGM24" s="57"/>
      <c r="OGN24" s="57"/>
      <c r="OGO24" s="57"/>
      <c r="OGP24" s="57"/>
      <c r="OGQ24" s="57"/>
      <c r="OGW24" s="56"/>
      <c r="OGX24" s="57"/>
      <c r="OGY24" s="57"/>
      <c r="OGZ24" s="57"/>
      <c r="OHA24" s="57"/>
      <c r="OHB24" s="57"/>
      <c r="OHC24" s="57"/>
      <c r="OHI24" s="56"/>
      <c r="OHJ24" s="57"/>
      <c r="OHK24" s="57"/>
      <c r="OHL24" s="57"/>
      <c r="OHM24" s="57"/>
      <c r="OHN24" s="57"/>
      <c r="OHO24" s="57"/>
      <c r="OHU24" s="56"/>
      <c r="OHV24" s="57"/>
      <c r="OHW24" s="57"/>
      <c r="OHX24" s="57"/>
      <c r="OHY24" s="57"/>
      <c r="OHZ24" s="57"/>
      <c r="OIA24" s="57"/>
      <c r="OIG24" s="56"/>
      <c r="OIH24" s="57"/>
      <c r="OII24" s="57"/>
      <c r="OIJ24" s="57"/>
      <c r="OIK24" s="57"/>
      <c r="OIL24" s="57"/>
      <c r="OIM24" s="57"/>
      <c r="OIS24" s="56"/>
      <c r="OIT24" s="57"/>
      <c r="OIU24" s="57"/>
      <c r="OIV24" s="57"/>
      <c r="OIW24" s="57"/>
      <c r="OIX24" s="57"/>
      <c r="OIY24" s="57"/>
      <c r="OJE24" s="56"/>
      <c r="OJF24" s="57"/>
      <c r="OJG24" s="57"/>
      <c r="OJH24" s="57"/>
      <c r="OJI24" s="57"/>
      <c r="OJJ24" s="57"/>
      <c r="OJK24" s="57"/>
      <c r="OJQ24" s="56"/>
      <c r="OJR24" s="57"/>
      <c r="OJS24" s="57"/>
      <c r="OJT24" s="57"/>
      <c r="OJU24" s="57"/>
      <c r="OJV24" s="57"/>
      <c r="OJW24" s="57"/>
      <c r="OKC24" s="56"/>
      <c r="OKD24" s="57"/>
      <c r="OKE24" s="57"/>
      <c r="OKF24" s="57"/>
      <c r="OKG24" s="57"/>
      <c r="OKH24" s="57"/>
      <c r="OKI24" s="57"/>
      <c r="OKO24" s="56"/>
      <c r="OKP24" s="57"/>
      <c r="OKQ24" s="57"/>
      <c r="OKR24" s="57"/>
      <c r="OKS24" s="57"/>
      <c r="OKT24" s="57"/>
      <c r="OKU24" s="57"/>
      <c r="OLA24" s="56"/>
      <c r="OLB24" s="57"/>
      <c r="OLC24" s="57"/>
      <c r="OLD24" s="57"/>
      <c r="OLE24" s="57"/>
      <c r="OLF24" s="57"/>
      <c r="OLG24" s="57"/>
      <c r="OLM24" s="56"/>
      <c r="OLN24" s="57"/>
      <c r="OLO24" s="57"/>
      <c r="OLP24" s="57"/>
      <c r="OLQ24" s="57"/>
      <c r="OLR24" s="57"/>
      <c r="OLS24" s="57"/>
      <c r="OLY24" s="56"/>
      <c r="OLZ24" s="57"/>
      <c r="OMA24" s="57"/>
      <c r="OMB24" s="57"/>
      <c r="OMC24" s="57"/>
      <c r="OMD24" s="57"/>
      <c r="OME24" s="57"/>
      <c r="OMK24" s="56"/>
      <c r="OML24" s="57"/>
      <c r="OMM24" s="57"/>
      <c r="OMN24" s="57"/>
      <c r="OMO24" s="57"/>
      <c r="OMP24" s="57"/>
      <c r="OMQ24" s="57"/>
      <c r="OMW24" s="56"/>
      <c r="OMX24" s="57"/>
      <c r="OMY24" s="57"/>
      <c r="OMZ24" s="57"/>
      <c r="ONA24" s="57"/>
      <c r="ONB24" s="57"/>
      <c r="ONC24" s="57"/>
      <c r="ONI24" s="56"/>
      <c r="ONJ24" s="57"/>
      <c r="ONK24" s="57"/>
      <c r="ONL24" s="57"/>
      <c r="ONM24" s="57"/>
      <c r="ONN24" s="57"/>
      <c r="ONO24" s="57"/>
      <c r="ONU24" s="56"/>
      <c r="ONV24" s="57"/>
      <c r="ONW24" s="57"/>
      <c r="ONX24" s="57"/>
      <c r="ONY24" s="57"/>
      <c r="ONZ24" s="57"/>
      <c r="OOA24" s="57"/>
      <c r="OOG24" s="56"/>
      <c r="OOH24" s="57"/>
      <c r="OOI24" s="57"/>
      <c r="OOJ24" s="57"/>
      <c r="OOK24" s="57"/>
      <c r="OOL24" s="57"/>
      <c r="OOM24" s="57"/>
      <c r="OOS24" s="56"/>
      <c r="OOT24" s="57"/>
      <c r="OOU24" s="57"/>
      <c r="OOV24" s="57"/>
      <c r="OOW24" s="57"/>
      <c r="OOX24" s="57"/>
      <c r="OOY24" s="57"/>
      <c r="OPE24" s="56"/>
      <c r="OPF24" s="57"/>
      <c r="OPG24" s="57"/>
      <c r="OPH24" s="57"/>
      <c r="OPI24" s="57"/>
      <c r="OPJ24" s="57"/>
      <c r="OPK24" s="57"/>
      <c r="OPQ24" s="56"/>
      <c r="OPR24" s="57"/>
      <c r="OPS24" s="57"/>
      <c r="OPT24" s="57"/>
      <c r="OPU24" s="57"/>
      <c r="OPV24" s="57"/>
      <c r="OPW24" s="57"/>
      <c r="OQC24" s="56"/>
      <c r="OQD24" s="57"/>
      <c r="OQE24" s="57"/>
      <c r="OQF24" s="57"/>
      <c r="OQG24" s="57"/>
      <c r="OQH24" s="57"/>
      <c r="OQI24" s="57"/>
      <c r="OQO24" s="56"/>
      <c r="OQP24" s="57"/>
      <c r="OQQ24" s="57"/>
      <c r="OQR24" s="57"/>
      <c r="OQS24" s="57"/>
      <c r="OQT24" s="57"/>
      <c r="OQU24" s="57"/>
      <c r="ORA24" s="56"/>
      <c r="ORB24" s="57"/>
      <c r="ORC24" s="57"/>
      <c r="ORD24" s="57"/>
      <c r="ORE24" s="57"/>
      <c r="ORF24" s="57"/>
      <c r="ORG24" s="57"/>
      <c r="ORM24" s="56"/>
      <c r="ORN24" s="57"/>
      <c r="ORO24" s="57"/>
      <c r="ORP24" s="57"/>
      <c r="ORQ24" s="57"/>
      <c r="ORR24" s="57"/>
      <c r="ORS24" s="57"/>
      <c r="ORY24" s="56"/>
      <c r="ORZ24" s="57"/>
      <c r="OSA24" s="57"/>
      <c r="OSB24" s="57"/>
      <c r="OSC24" s="57"/>
      <c r="OSD24" s="57"/>
      <c r="OSE24" s="57"/>
      <c r="OSK24" s="56"/>
      <c r="OSL24" s="57"/>
      <c r="OSM24" s="57"/>
      <c r="OSN24" s="57"/>
      <c r="OSO24" s="57"/>
      <c r="OSP24" s="57"/>
      <c r="OSQ24" s="57"/>
      <c r="OSW24" s="56"/>
      <c r="OSX24" s="57"/>
      <c r="OSY24" s="57"/>
      <c r="OSZ24" s="57"/>
      <c r="OTA24" s="57"/>
      <c r="OTB24" s="57"/>
      <c r="OTC24" s="57"/>
      <c r="OTI24" s="56"/>
      <c r="OTJ24" s="57"/>
      <c r="OTK24" s="57"/>
      <c r="OTL24" s="57"/>
      <c r="OTM24" s="57"/>
      <c r="OTN24" s="57"/>
      <c r="OTO24" s="57"/>
      <c r="OTU24" s="56"/>
      <c r="OTV24" s="57"/>
      <c r="OTW24" s="57"/>
      <c r="OTX24" s="57"/>
      <c r="OTY24" s="57"/>
      <c r="OTZ24" s="57"/>
      <c r="OUA24" s="57"/>
      <c r="OUG24" s="56"/>
      <c r="OUH24" s="57"/>
      <c r="OUI24" s="57"/>
      <c r="OUJ24" s="57"/>
      <c r="OUK24" s="57"/>
      <c r="OUL24" s="57"/>
      <c r="OUM24" s="57"/>
      <c r="OUS24" s="56"/>
      <c r="OUT24" s="57"/>
      <c r="OUU24" s="57"/>
      <c r="OUV24" s="57"/>
      <c r="OUW24" s="57"/>
      <c r="OUX24" s="57"/>
      <c r="OUY24" s="57"/>
      <c r="OVE24" s="56"/>
      <c r="OVF24" s="57"/>
      <c r="OVG24" s="57"/>
      <c r="OVH24" s="57"/>
      <c r="OVI24" s="57"/>
      <c r="OVJ24" s="57"/>
      <c r="OVK24" s="57"/>
      <c r="OVQ24" s="56"/>
      <c r="OVR24" s="57"/>
      <c r="OVS24" s="57"/>
      <c r="OVT24" s="57"/>
      <c r="OVU24" s="57"/>
      <c r="OVV24" s="57"/>
      <c r="OVW24" s="57"/>
      <c r="OWC24" s="56"/>
      <c r="OWD24" s="57"/>
      <c r="OWE24" s="57"/>
      <c r="OWF24" s="57"/>
      <c r="OWG24" s="57"/>
      <c r="OWH24" s="57"/>
      <c r="OWI24" s="57"/>
      <c r="OWO24" s="56"/>
      <c r="OWP24" s="57"/>
      <c r="OWQ24" s="57"/>
      <c r="OWR24" s="57"/>
      <c r="OWS24" s="57"/>
      <c r="OWT24" s="57"/>
      <c r="OWU24" s="57"/>
      <c r="OXA24" s="56"/>
      <c r="OXB24" s="57"/>
      <c r="OXC24" s="57"/>
      <c r="OXD24" s="57"/>
      <c r="OXE24" s="57"/>
      <c r="OXF24" s="57"/>
      <c r="OXG24" s="57"/>
      <c r="OXM24" s="56"/>
      <c r="OXN24" s="57"/>
      <c r="OXO24" s="57"/>
      <c r="OXP24" s="57"/>
      <c r="OXQ24" s="57"/>
      <c r="OXR24" s="57"/>
      <c r="OXS24" s="57"/>
      <c r="OXY24" s="56"/>
      <c r="OXZ24" s="57"/>
      <c r="OYA24" s="57"/>
      <c r="OYB24" s="57"/>
      <c r="OYC24" s="57"/>
      <c r="OYD24" s="57"/>
      <c r="OYE24" s="57"/>
      <c r="OYK24" s="56"/>
      <c r="OYL24" s="57"/>
      <c r="OYM24" s="57"/>
      <c r="OYN24" s="57"/>
      <c r="OYO24" s="57"/>
      <c r="OYP24" s="57"/>
      <c r="OYQ24" s="57"/>
      <c r="OYW24" s="56"/>
      <c r="OYX24" s="57"/>
      <c r="OYY24" s="57"/>
      <c r="OYZ24" s="57"/>
      <c r="OZA24" s="57"/>
      <c r="OZB24" s="57"/>
      <c r="OZC24" s="57"/>
      <c r="OZI24" s="56"/>
      <c r="OZJ24" s="57"/>
      <c r="OZK24" s="57"/>
      <c r="OZL24" s="57"/>
      <c r="OZM24" s="57"/>
      <c r="OZN24" s="57"/>
      <c r="OZO24" s="57"/>
      <c r="OZU24" s="56"/>
      <c r="OZV24" s="57"/>
      <c r="OZW24" s="57"/>
      <c r="OZX24" s="57"/>
      <c r="OZY24" s="57"/>
      <c r="OZZ24" s="57"/>
      <c r="PAA24" s="57"/>
      <c r="PAG24" s="56"/>
      <c r="PAH24" s="57"/>
      <c r="PAI24" s="57"/>
      <c r="PAJ24" s="57"/>
      <c r="PAK24" s="57"/>
      <c r="PAL24" s="57"/>
      <c r="PAM24" s="57"/>
      <c r="PAS24" s="56"/>
      <c r="PAT24" s="57"/>
      <c r="PAU24" s="57"/>
      <c r="PAV24" s="57"/>
      <c r="PAW24" s="57"/>
      <c r="PAX24" s="57"/>
      <c r="PAY24" s="57"/>
      <c r="PBE24" s="56"/>
      <c r="PBF24" s="57"/>
      <c r="PBG24" s="57"/>
      <c r="PBH24" s="57"/>
      <c r="PBI24" s="57"/>
      <c r="PBJ24" s="57"/>
      <c r="PBK24" s="57"/>
      <c r="PBQ24" s="56"/>
      <c r="PBR24" s="57"/>
      <c r="PBS24" s="57"/>
      <c r="PBT24" s="57"/>
      <c r="PBU24" s="57"/>
      <c r="PBV24" s="57"/>
      <c r="PBW24" s="57"/>
      <c r="PCC24" s="56"/>
      <c r="PCD24" s="57"/>
      <c r="PCE24" s="57"/>
      <c r="PCF24" s="57"/>
      <c r="PCG24" s="57"/>
      <c r="PCH24" s="57"/>
      <c r="PCI24" s="57"/>
      <c r="PCO24" s="56"/>
      <c r="PCP24" s="57"/>
      <c r="PCQ24" s="57"/>
      <c r="PCR24" s="57"/>
      <c r="PCS24" s="57"/>
      <c r="PCT24" s="57"/>
      <c r="PCU24" s="57"/>
      <c r="PDA24" s="56"/>
      <c r="PDB24" s="57"/>
      <c r="PDC24" s="57"/>
      <c r="PDD24" s="57"/>
      <c r="PDE24" s="57"/>
      <c r="PDF24" s="57"/>
      <c r="PDG24" s="57"/>
      <c r="PDM24" s="56"/>
      <c r="PDN24" s="57"/>
      <c r="PDO24" s="57"/>
      <c r="PDP24" s="57"/>
      <c r="PDQ24" s="57"/>
      <c r="PDR24" s="57"/>
      <c r="PDS24" s="57"/>
      <c r="PDY24" s="56"/>
      <c r="PDZ24" s="57"/>
      <c r="PEA24" s="57"/>
      <c r="PEB24" s="57"/>
      <c r="PEC24" s="57"/>
      <c r="PED24" s="57"/>
      <c r="PEE24" s="57"/>
      <c r="PEK24" s="56"/>
      <c r="PEL24" s="57"/>
      <c r="PEM24" s="57"/>
      <c r="PEN24" s="57"/>
      <c r="PEO24" s="57"/>
      <c r="PEP24" s="57"/>
      <c r="PEQ24" s="57"/>
      <c r="PEW24" s="56"/>
      <c r="PEX24" s="57"/>
      <c r="PEY24" s="57"/>
      <c r="PEZ24" s="57"/>
      <c r="PFA24" s="57"/>
      <c r="PFB24" s="57"/>
      <c r="PFC24" s="57"/>
      <c r="PFI24" s="56"/>
      <c r="PFJ24" s="57"/>
      <c r="PFK24" s="57"/>
      <c r="PFL24" s="57"/>
      <c r="PFM24" s="57"/>
      <c r="PFN24" s="57"/>
      <c r="PFO24" s="57"/>
      <c r="PFU24" s="56"/>
      <c r="PFV24" s="57"/>
      <c r="PFW24" s="57"/>
      <c r="PFX24" s="57"/>
      <c r="PFY24" s="57"/>
      <c r="PFZ24" s="57"/>
      <c r="PGA24" s="57"/>
      <c r="PGG24" s="56"/>
      <c r="PGH24" s="57"/>
      <c r="PGI24" s="57"/>
      <c r="PGJ24" s="57"/>
      <c r="PGK24" s="57"/>
      <c r="PGL24" s="57"/>
      <c r="PGM24" s="57"/>
      <c r="PGS24" s="56"/>
      <c r="PGT24" s="57"/>
      <c r="PGU24" s="57"/>
      <c r="PGV24" s="57"/>
      <c r="PGW24" s="57"/>
      <c r="PGX24" s="57"/>
      <c r="PGY24" s="57"/>
      <c r="PHE24" s="56"/>
      <c r="PHF24" s="57"/>
      <c r="PHG24" s="57"/>
      <c r="PHH24" s="57"/>
      <c r="PHI24" s="57"/>
      <c r="PHJ24" s="57"/>
      <c r="PHK24" s="57"/>
      <c r="PHQ24" s="56"/>
      <c r="PHR24" s="57"/>
      <c r="PHS24" s="57"/>
      <c r="PHT24" s="57"/>
      <c r="PHU24" s="57"/>
      <c r="PHV24" s="57"/>
      <c r="PHW24" s="57"/>
      <c r="PIC24" s="56"/>
      <c r="PID24" s="57"/>
      <c r="PIE24" s="57"/>
      <c r="PIF24" s="57"/>
      <c r="PIG24" s="57"/>
      <c r="PIH24" s="57"/>
      <c r="PII24" s="57"/>
      <c r="PIO24" s="56"/>
      <c r="PIP24" s="57"/>
      <c r="PIQ24" s="57"/>
      <c r="PIR24" s="57"/>
      <c r="PIS24" s="57"/>
      <c r="PIT24" s="57"/>
      <c r="PIU24" s="57"/>
      <c r="PJA24" s="56"/>
      <c r="PJB24" s="57"/>
      <c r="PJC24" s="57"/>
      <c r="PJD24" s="57"/>
      <c r="PJE24" s="57"/>
      <c r="PJF24" s="57"/>
      <c r="PJG24" s="57"/>
      <c r="PJM24" s="56"/>
      <c r="PJN24" s="57"/>
      <c r="PJO24" s="57"/>
      <c r="PJP24" s="57"/>
      <c r="PJQ24" s="57"/>
      <c r="PJR24" s="57"/>
      <c r="PJS24" s="57"/>
      <c r="PJY24" s="56"/>
      <c r="PJZ24" s="57"/>
      <c r="PKA24" s="57"/>
      <c r="PKB24" s="57"/>
      <c r="PKC24" s="57"/>
      <c r="PKD24" s="57"/>
      <c r="PKE24" s="57"/>
      <c r="PKK24" s="56"/>
      <c r="PKL24" s="57"/>
      <c r="PKM24" s="57"/>
      <c r="PKN24" s="57"/>
      <c r="PKO24" s="57"/>
      <c r="PKP24" s="57"/>
      <c r="PKQ24" s="57"/>
      <c r="PKW24" s="56"/>
      <c r="PKX24" s="57"/>
      <c r="PKY24" s="57"/>
      <c r="PKZ24" s="57"/>
      <c r="PLA24" s="57"/>
      <c r="PLB24" s="57"/>
      <c r="PLC24" s="57"/>
      <c r="PLI24" s="56"/>
      <c r="PLJ24" s="57"/>
      <c r="PLK24" s="57"/>
      <c r="PLL24" s="57"/>
      <c r="PLM24" s="57"/>
      <c r="PLN24" s="57"/>
      <c r="PLO24" s="57"/>
      <c r="PLU24" s="56"/>
      <c r="PLV24" s="57"/>
      <c r="PLW24" s="57"/>
      <c r="PLX24" s="57"/>
      <c r="PLY24" s="57"/>
      <c r="PLZ24" s="57"/>
      <c r="PMA24" s="57"/>
      <c r="PMG24" s="56"/>
      <c r="PMH24" s="57"/>
      <c r="PMI24" s="57"/>
      <c r="PMJ24" s="57"/>
      <c r="PMK24" s="57"/>
      <c r="PML24" s="57"/>
      <c r="PMM24" s="57"/>
      <c r="PMS24" s="56"/>
      <c r="PMT24" s="57"/>
      <c r="PMU24" s="57"/>
      <c r="PMV24" s="57"/>
      <c r="PMW24" s="57"/>
      <c r="PMX24" s="57"/>
      <c r="PMY24" s="57"/>
      <c r="PNE24" s="56"/>
      <c r="PNF24" s="57"/>
      <c r="PNG24" s="57"/>
      <c r="PNH24" s="57"/>
      <c r="PNI24" s="57"/>
      <c r="PNJ24" s="57"/>
      <c r="PNK24" s="57"/>
      <c r="PNQ24" s="56"/>
      <c r="PNR24" s="57"/>
      <c r="PNS24" s="57"/>
      <c r="PNT24" s="57"/>
      <c r="PNU24" s="57"/>
      <c r="PNV24" s="57"/>
      <c r="PNW24" s="57"/>
      <c r="POC24" s="56"/>
      <c r="POD24" s="57"/>
      <c r="POE24" s="57"/>
      <c r="POF24" s="57"/>
      <c r="POG24" s="57"/>
      <c r="POH24" s="57"/>
      <c r="POI24" s="57"/>
      <c r="POO24" s="56"/>
      <c r="POP24" s="57"/>
      <c r="POQ24" s="57"/>
      <c r="POR24" s="57"/>
      <c r="POS24" s="57"/>
      <c r="POT24" s="57"/>
      <c r="POU24" s="57"/>
      <c r="PPA24" s="56"/>
      <c r="PPB24" s="57"/>
      <c r="PPC24" s="57"/>
      <c r="PPD24" s="57"/>
      <c r="PPE24" s="57"/>
      <c r="PPF24" s="57"/>
      <c r="PPG24" s="57"/>
      <c r="PPM24" s="56"/>
      <c r="PPN24" s="57"/>
      <c r="PPO24" s="57"/>
      <c r="PPP24" s="57"/>
      <c r="PPQ24" s="57"/>
      <c r="PPR24" s="57"/>
      <c r="PPS24" s="57"/>
      <c r="PPY24" s="56"/>
      <c r="PPZ24" s="57"/>
      <c r="PQA24" s="57"/>
      <c r="PQB24" s="57"/>
      <c r="PQC24" s="57"/>
      <c r="PQD24" s="57"/>
      <c r="PQE24" s="57"/>
      <c r="PQK24" s="56"/>
      <c r="PQL24" s="57"/>
      <c r="PQM24" s="57"/>
      <c r="PQN24" s="57"/>
      <c r="PQO24" s="57"/>
      <c r="PQP24" s="57"/>
      <c r="PQQ24" s="57"/>
      <c r="PQW24" s="56"/>
      <c r="PQX24" s="57"/>
      <c r="PQY24" s="57"/>
      <c r="PQZ24" s="57"/>
      <c r="PRA24" s="57"/>
      <c r="PRB24" s="57"/>
      <c r="PRC24" s="57"/>
      <c r="PRI24" s="56"/>
      <c r="PRJ24" s="57"/>
      <c r="PRK24" s="57"/>
      <c r="PRL24" s="57"/>
      <c r="PRM24" s="57"/>
      <c r="PRN24" s="57"/>
      <c r="PRO24" s="57"/>
      <c r="PRU24" s="56"/>
      <c r="PRV24" s="57"/>
      <c r="PRW24" s="57"/>
      <c r="PRX24" s="57"/>
      <c r="PRY24" s="57"/>
      <c r="PRZ24" s="57"/>
      <c r="PSA24" s="57"/>
      <c r="PSG24" s="56"/>
      <c r="PSH24" s="57"/>
      <c r="PSI24" s="57"/>
      <c r="PSJ24" s="57"/>
      <c r="PSK24" s="57"/>
      <c r="PSL24" s="57"/>
      <c r="PSM24" s="57"/>
      <c r="PSS24" s="56"/>
      <c r="PST24" s="57"/>
      <c r="PSU24" s="57"/>
      <c r="PSV24" s="57"/>
      <c r="PSW24" s="57"/>
      <c r="PSX24" s="57"/>
      <c r="PSY24" s="57"/>
      <c r="PTE24" s="56"/>
      <c r="PTF24" s="57"/>
      <c r="PTG24" s="57"/>
      <c r="PTH24" s="57"/>
      <c r="PTI24" s="57"/>
      <c r="PTJ24" s="57"/>
      <c r="PTK24" s="57"/>
      <c r="PTQ24" s="56"/>
      <c r="PTR24" s="57"/>
      <c r="PTS24" s="57"/>
      <c r="PTT24" s="57"/>
      <c r="PTU24" s="57"/>
      <c r="PTV24" s="57"/>
      <c r="PTW24" s="57"/>
      <c r="PUC24" s="56"/>
      <c r="PUD24" s="57"/>
      <c r="PUE24" s="57"/>
      <c r="PUF24" s="57"/>
      <c r="PUG24" s="57"/>
      <c r="PUH24" s="57"/>
      <c r="PUI24" s="57"/>
      <c r="PUO24" s="56"/>
      <c r="PUP24" s="57"/>
      <c r="PUQ24" s="57"/>
      <c r="PUR24" s="57"/>
      <c r="PUS24" s="57"/>
      <c r="PUT24" s="57"/>
      <c r="PUU24" s="57"/>
      <c r="PVA24" s="56"/>
      <c r="PVB24" s="57"/>
      <c r="PVC24" s="57"/>
      <c r="PVD24" s="57"/>
      <c r="PVE24" s="57"/>
      <c r="PVF24" s="57"/>
      <c r="PVG24" s="57"/>
      <c r="PVM24" s="56"/>
      <c r="PVN24" s="57"/>
      <c r="PVO24" s="57"/>
      <c r="PVP24" s="57"/>
      <c r="PVQ24" s="57"/>
      <c r="PVR24" s="57"/>
      <c r="PVS24" s="57"/>
      <c r="PVY24" s="56"/>
      <c r="PVZ24" s="57"/>
      <c r="PWA24" s="57"/>
      <c r="PWB24" s="57"/>
      <c r="PWC24" s="57"/>
      <c r="PWD24" s="57"/>
      <c r="PWE24" s="57"/>
      <c r="PWK24" s="56"/>
      <c r="PWL24" s="57"/>
      <c r="PWM24" s="57"/>
      <c r="PWN24" s="57"/>
      <c r="PWO24" s="57"/>
      <c r="PWP24" s="57"/>
      <c r="PWQ24" s="57"/>
      <c r="PWW24" s="56"/>
      <c r="PWX24" s="57"/>
      <c r="PWY24" s="57"/>
      <c r="PWZ24" s="57"/>
      <c r="PXA24" s="57"/>
      <c r="PXB24" s="57"/>
      <c r="PXC24" s="57"/>
      <c r="PXI24" s="56"/>
      <c r="PXJ24" s="57"/>
      <c r="PXK24" s="57"/>
      <c r="PXL24" s="57"/>
      <c r="PXM24" s="57"/>
      <c r="PXN24" s="57"/>
      <c r="PXO24" s="57"/>
      <c r="PXU24" s="56"/>
      <c r="PXV24" s="57"/>
      <c r="PXW24" s="57"/>
      <c r="PXX24" s="57"/>
      <c r="PXY24" s="57"/>
      <c r="PXZ24" s="57"/>
      <c r="PYA24" s="57"/>
      <c r="PYG24" s="56"/>
      <c r="PYH24" s="57"/>
      <c r="PYI24" s="57"/>
      <c r="PYJ24" s="57"/>
      <c r="PYK24" s="57"/>
      <c r="PYL24" s="57"/>
      <c r="PYM24" s="57"/>
      <c r="PYS24" s="56"/>
      <c r="PYT24" s="57"/>
      <c r="PYU24" s="57"/>
      <c r="PYV24" s="57"/>
      <c r="PYW24" s="57"/>
      <c r="PYX24" s="57"/>
      <c r="PYY24" s="57"/>
      <c r="PZE24" s="56"/>
      <c r="PZF24" s="57"/>
      <c r="PZG24" s="57"/>
      <c r="PZH24" s="57"/>
      <c r="PZI24" s="57"/>
      <c r="PZJ24" s="57"/>
      <c r="PZK24" s="57"/>
      <c r="PZQ24" s="56"/>
      <c r="PZR24" s="57"/>
      <c r="PZS24" s="57"/>
      <c r="PZT24" s="57"/>
      <c r="PZU24" s="57"/>
      <c r="PZV24" s="57"/>
      <c r="PZW24" s="57"/>
      <c r="QAC24" s="56"/>
      <c r="QAD24" s="57"/>
      <c r="QAE24" s="57"/>
      <c r="QAF24" s="57"/>
      <c r="QAG24" s="57"/>
      <c r="QAH24" s="57"/>
      <c r="QAI24" s="57"/>
      <c r="QAO24" s="56"/>
      <c r="QAP24" s="57"/>
      <c r="QAQ24" s="57"/>
      <c r="QAR24" s="57"/>
      <c r="QAS24" s="57"/>
      <c r="QAT24" s="57"/>
      <c r="QAU24" s="57"/>
      <c r="QBA24" s="56"/>
      <c r="QBB24" s="57"/>
      <c r="QBC24" s="57"/>
      <c r="QBD24" s="57"/>
      <c r="QBE24" s="57"/>
      <c r="QBF24" s="57"/>
      <c r="QBG24" s="57"/>
      <c r="QBM24" s="56"/>
      <c r="QBN24" s="57"/>
      <c r="QBO24" s="57"/>
      <c r="QBP24" s="57"/>
      <c r="QBQ24" s="57"/>
      <c r="QBR24" s="57"/>
      <c r="QBS24" s="57"/>
      <c r="QBY24" s="56"/>
      <c r="QBZ24" s="57"/>
      <c r="QCA24" s="57"/>
      <c r="QCB24" s="57"/>
      <c r="QCC24" s="57"/>
      <c r="QCD24" s="57"/>
      <c r="QCE24" s="57"/>
      <c r="QCK24" s="56"/>
      <c r="QCL24" s="57"/>
      <c r="QCM24" s="57"/>
      <c r="QCN24" s="57"/>
      <c r="QCO24" s="57"/>
      <c r="QCP24" s="57"/>
      <c r="QCQ24" s="57"/>
      <c r="QCW24" s="56"/>
      <c r="QCX24" s="57"/>
      <c r="QCY24" s="57"/>
      <c r="QCZ24" s="57"/>
      <c r="QDA24" s="57"/>
      <c r="QDB24" s="57"/>
      <c r="QDC24" s="57"/>
      <c r="QDI24" s="56"/>
      <c r="QDJ24" s="57"/>
      <c r="QDK24" s="57"/>
      <c r="QDL24" s="57"/>
      <c r="QDM24" s="57"/>
      <c r="QDN24" s="57"/>
      <c r="QDO24" s="57"/>
      <c r="QDU24" s="56"/>
      <c r="QDV24" s="57"/>
      <c r="QDW24" s="57"/>
      <c r="QDX24" s="57"/>
      <c r="QDY24" s="57"/>
      <c r="QDZ24" s="57"/>
      <c r="QEA24" s="57"/>
      <c r="QEG24" s="56"/>
      <c r="QEH24" s="57"/>
      <c r="QEI24" s="57"/>
      <c r="QEJ24" s="57"/>
      <c r="QEK24" s="57"/>
      <c r="QEL24" s="57"/>
      <c r="QEM24" s="57"/>
      <c r="QES24" s="56"/>
      <c r="QET24" s="57"/>
      <c r="QEU24" s="57"/>
      <c r="QEV24" s="57"/>
      <c r="QEW24" s="57"/>
      <c r="QEX24" s="57"/>
      <c r="QEY24" s="57"/>
      <c r="QFE24" s="56"/>
      <c r="QFF24" s="57"/>
      <c r="QFG24" s="57"/>
      <c r="QFH24" s="57"/>
      <c r="QFI24" s="57"/>
      <c r="QFJ24" s="57"/>
      <c r="QFK24" s="57"/>
      <c r="QFQ24" s="56"/>
      <c r="QFR24" s="57"/>
      <c r="QFS24" s="57"/>
      <c r="QFT24" s="57"/>
      <c r="QFU24" s="57"/>
      <c r="QFV24" s="57"/>
      <c r="QFW24" s="57"/>
      <c r="QGC24" s="56"/>
      <c r="QGD24" s="57"/>
      <c r="QGE24" s="57"/>
      <c r="QGF24" s="57"/>
      <c r="QGG24" s="57"/>
      <c r="QGH24" s="57"/>
      <c r="QGI24" s="57"/>
      <c r="QGO24" s="56"/>
      <c r="QGP24" s="57"/>
      <c r="QGQ24" s="57"/>
      <c r="QGR24" s="57"/>
      <c r="QGS24" s="57"/>
      <c r="QGT24" s="57"/>
      <c r="QGU24" s="57"/>
      <c r="QHA24" s="56"/>
      <c r="QHB24" s="57"/>
      <c r="QHC24" s="57"/>
      <c r="QHD24" s="57"/>
      <c r="QHE24" s="57"/>
      <c r="QHF24" s="57"/>
      <c r="QHG24" s="57"/>
      <c r="QHM24" s="56"/>
      <c r="QHN24" s="57"/>
      <c r="QHO24" s="57"/>
      <c r="QHP24" s="57"/>
      <c r="QHQ24" s="57"/>
      <c r="QHR24" s="57"/>
      <c r="QHS24" s="57"/>
      <c r="QHY24" s="56"/>
      <c r="QHZ24" s="57"/>
      <c r="QIA24" s="57"/>
      <c r="QIB24" s="57"/>
      <c r="QIC24" s="57"/>
      <c r="QID24" s="57"/>
      <c r="QIE24" s="57"/>
      <c r="QIK24" s="56"/>
      <c r="QIL24" s="57"/>
      <c r="QIM24" s="57"/>
      <c r="QIN24" s="57"/>
      <c r="QIO24" s="57"/>
      <c r="QIP24" s="57"/>
      <c r="QIQ24" s="57"/>
      <c r="QIW24" s="56"/>
      <c r="QIX24" s="57"/>
      <c r="QIY24" s="57"/>
      <c r="QIZ24" s="57"/>
      <c r="QJA24" s="57"/>
      <c r="QJB24" s="57"/>
      <c r="QJC24" s="57"/>
      <c r="QJI24" s="56"/>
      <c r="QJJ24" s="57"/>
      <c r="QJK24" s="57"/>
      <c r="QJL24" s="57"/>
      <c r="QJM24" s="57"/>
      <c r="QJN24" s="57"/>
      <c r="QJO24" s="57"/>
      <c r="QJU24" s="56"/>
      <c r="QJV24" s="57"/>
      <c r="QJW24" s="57"/>
      <c r="QJX24" s="57"/>
      <c r="QJY24" s="57"/>
      <c r="QJZ24" s="57"/>
      <c r="QKA24" s="57"/>
      <c r="QKG24" s="56"/>
      <c r="QKH24" s="57"/>
      <c r="QKI24" s="57"/>
      <c r="QKJ24" s="57"/>
      <c r="QKK24" s="57"/>
      <c r="QKL24" s="57"/>
      <c r="QKM24" s="57"/>
      <c r="QKS24" s="56"/>
      <c r="QKT24" s="57"/>
      <c r="QKU24" s="57"/>
      <c r="QKV24" s="57"/>
      <c r="QKW24" s="57"/>
      <c r="QKX24" s="57"/>
      <c r="QKY24" s="57"/>
      <c r="QLE24" s="56"/>
      <c r="QLF24" s="57"/>
      <c r="QLG24" s="57"/>
      <c r="QLH24" s="57"/>
      <c r="QLI24" s="57"/>
      <c r="QLJ24" s="57"/>
      <c r="QLK24" s="57"/>
      <c r="QLQ24" s="56"/>
      <c r="QLR24" s="57"/>
      <c r="QLS24" s="57"/>
      <c r="QLT24" s="57"/>
      <c r="QLU24" s="57"/>
      <c r="QLV24" s="57"/>
      <c r="QLW24" s="57"/>
      <c r="QMC24" s="56"/>
      <c r="QMD24" s="57"/>
      <c r="QME24" s="57"/>
      <c r="QMF24" s="57"/>
      <c r="QMG24" s="57"/>
      <c r="QMH24" s="57"/>
      <c r="QMI24" s="57"/>
      <c r="QMO24" s="56"/>
      <c r="QMP24" s="57"/>
      <c r="QMQ24" s="57"/>
      <c r="QMR24" s="57"/>
      <c r="QMS24" s="57"/>
      <c r="QMT24" s="57"/>
      <c r="QMU24" s="57"/>
      <c r="QNA24" s="56"/>
      <c r="QNB24" s="57"/>
      <c r="QNC24" s="57"/>
      <c r="QND24" s="57"/>
      <c r="QNE24" s="57"/>
      <c r="QNF24" s="57"/>
      <c r="QNG24" s="57"/>
      <c r="QNM24" s="56"/>
      <c r="QNN24" s="57"/>
      <c r="QNO24" s="57"/>
      <c r="QNP24" s="57"/>
      <c r="QNQ24" s="57"/>
      <c r="QNR24" s="57"/>
      <c r="QNS24" s="57"/>
      <c r="QNY24" s="56"/>
      <c r="QNZ24" s="57"/>
      <c r="QOA24" s="57"/>
      <c r="QOB24" s="57"/>
      <c r="QOC24" s="57"/>
      <c r="QOD24" s="57"/>
      <c r="QOE24" s="57"/>
      <c r="QOK24" s="56"/>
      <c r="QOL24" s="57"/>
      <c r="QOM24" s="57"/>
      <c r="QON24" s="57"/>
      <c r="QOO24" s="57"/>
      <c r="QOP24" s="57"/>
      <c r="QOQ24" s="57"/>
      <c r="QOW24" s="56"/>
      <c r="QOX24" s="57"/>
      <c r="QOY24" s="57"/>
      <c r="QOZ24" s="57"/>
      <c r="QPA24" s="57"/>
      <c r="QPB24" s="57"/>
      <c r="QPC24" s="57"/>
      <c r="QPI24" s="56"/>
      <c r="QPJ24" s="57"/>
      <c r="QPK24" s="57"/>
      <c r="QPL24" s="57"/>
      <c r="QPM24" s="57"/>
      <c r="QPN24" s="57"/>
      <c r="QPO24" s="57"/>
      <c r="QPU24" s="56"/>
      <c r="QPV24" s="57"/>
      <c r="QPW24" s="57"/>
      <c r="QPX24" s="57"/>
      <c r="QPY24" s="57"/>
      <c r="QPZ24" s="57"/>
      <c r="QQA24" s="57"/>
      <c r="QQG24" s="56"/>
      <c r="QQH24" s="57"/>
      <c r="QQI24" s="57"/>
      <c r="QQJ24" s="57"/>
      <c r="QQK24" s="57"/>
      <c r="QQL24" s="57"/>
      <c r="QQM24" s="57"/>
      <c r="QQS24" s="56"/>
      <c r="QQT24" s="57"/>
      <c r="QQU24" s="57"/>
      <c r="QQV24" s="57"/>
      <c r="QQW24" s="57"/>
      <c r="QQX24" s="57"/>
      <c r="QQY24" s="57"/>
      <c r="QRE24" s="56"/>
      <c r="QRF24" s="57"/>
      <c r="QRG24" s="57"/>
      <c r="QRH24" s="57"/>
      <c r="QRI24" s="57"/>
      <c r="QRJ24" s="57"/>
      <c r="QRK24" s="57"/>
      <c r="QRQ24" s="56"/>
      <c r="QRR24" s="57"/>
      <c r="QRS24" s="57"/>
      <c r="QRT24" s="57"/>
      <c r="QRU24" s="57"/>
      <c r="QRV24" s="57"/>
      <c r="QRW24" s="57"/>
      <c r="QSC24" s="56"/>
      <c r="QSD24" s="57"/>
      <c r="QSE24" s="57"/>
      <c r="QSF24" s="57"/>
      <c r="QSG24" s="57"/>
      <c r="QSH24" s="57"/>
      <c r="QSI24" s="57"/>
      <c r="QSO24" s="56"/>
      <c r="QSP24" s="57"/>
      <c r="QSQ24" s="57"/>
      <c r="QSR24" s="57"/>
      <c r="QSS24" s="57"/>
      <c r="QST24" s="57"/>
      <c r="QSU24" s="57"/>
      <c r="QTA24" s="56"/>
      <c r="QTB24" s="57"/>
      <c r="QTC24" s="57"/>
      <c r="QTD24" s="57"/>
      <c r="QTE24" s="57"/>
      <c r="QTF24" s="57"/>
      <c r="QTG24" s="57"/>
      <c r="QTM24" s="56"/>
      <c r="QTN24" s="57"/>
      <c r="QTO24" s="57"/>
      <c r="QTP24" s="57"/>
      <c r="QTQ24" s="57"/>
      <c r="QTR24" s="57"/>
      <c r="QTS24" s="57"/>
      <c r="QTY24" s="56"/>
      <c r="QTZ24" s="57"/>
      <c r="QUA24" s="57"/>
      <c r="QUB24" s="57"/>
      <c r="QUC24" s="57"/>
      <c r="QUD24" s="57"/>
      <c r="QUE24" s="57"/>
      <c r="QUK24" s="56"/>
      <c r="QUL24" s="57"/>
      <c r="QUM24" s="57"/>
      <c r="QUN24" s="57"/>
      <c r="QUO24" s="57"/>
      <c r="QUP24" s="57"/>
      <c r="QUQ24" s="57"/>
      <c r="QUW24" s="56"/>
      <c r="QUX24" s="57"/>
      <c r="QUY24" s="57"/>
      <c r="QUZ24" s="57"/>
      <c r="QVA24" s="57"/>
      <c r="QVB24" s="57"/>
      <c r="QVC24" s="57"/>
      <c r="QVI24" s="56"/>
      <c r="QVJ24" s="57"/>
      <c r="QVK24" s="57"/>
      <c r="QVL24" s="57"/>
      <c r="QVM24" s="57"/>
      <c r="QVN24" s="57"/>
      <c r="QVO24" s="57"/>
      <c r="QVU24" s="56"/>
      <c r="QVV24" s="57"/>
      <c r="QVW24" s="57"/>
      <c r="QVX24" s="57"/>
      <c r="QVY24" s="57"/>
      <c r="QVZ24" s="57"/>
      <c r="QWA24" s="57"/>
      <c r="QWG24" s="56"/>
      <c r="QWH24" s="57"/>
      <c r="QWI24" s="57"/>
      <c r="QWJ24" s="57"/>
      <c r="QWK24" s="57"/>
      <c r="QWL24" s="57"/>
      <c r="QWM24" s="57"/>
      <c r="QWS24" s="56"/>
      <c r="QWT24" s="57"/>
      <c r="QWU24" s="57"/>
      <c r="QWV24" s="57"/>
      <c r="QWW24" s="57"/>
      <c r="QWX24" s="57"/>
      <c r="QWY24" s="57"/>
      <c r="QXE24" s="56"/>
      <c r="QXF24" s="57"/>
      <c r="QXG24" s="57"/>
      <c r="QXH24" s="57"/>
      <c r="QXI24" s="57"/>
      <c r="QXJ24" s="57"/>
      <c r="QXK24" s="57"/>
      <c r="QXQ24" s="56"/>
      <c r="QXR24" s="57"/>
      <c r="QXS24" s="57"/>
      <c r="QXT24" s="57"/>
      <c r="QXU24" s="57"/>
      <c r="QXV24" s="57"/>
      <c r="QXW24" s="57"/>
      <c r="QYC24" s="56"/>
      <c r="QYD24" s="57"/>
      <c r="QYE24" s="57"/>
      <c r="QYF24" s="57"/>
      <c r="QYG24" s="57"/>
      <c r="QYH24" s="57"/>
      <c r="QYI24" s="57"/>
      <c r="QYO24" s="56"/>
      <c r="QYP24" s="57"/>
      <c r="QYQ24" s="57"/>
      <c r="QYR24" s="57"/>
      <c r="QYS24" s="57"/>
      <c r="QYT24" s="57"/>
      <c r="QYU24" s="57"/>
      <c r="QZA24" s="56"/>
      <c r="QZB24" s="57"/>
      <c r="QZC24" s="57"/>
      <c r="QZD24" s="57"/>
      <c r="QZE24" s="57"/>
      <c r="QZF24" s="57"/>
      <c r="QZG24" s="57"/>
      <c r="QZM24" s="56"/>
      <c r="QZN24" s="57"/>
      <c r="QZO24" s="57"/>
      <c r="QZP24" s="57"/>
      <c r="QZQ24" s="57"/>
      <c r="QZR24" s="57"/>
      <c r="QZS24" s="57"/>
      <c r="QZY24" s="56"/>
      <c r="QZZ24" s="57"/>
      <c r="RAA24" s="57"/>
      <c r="RAB24" s="57"/>
      <c r="RAC24" s="57"/>
      <c r="RAD24" s="57"/>
      <c r="RAE24" s="57"/>
      <c r="RAK24" s="56"/>
      <c r="RAL24" s="57"/>
      <c r="RAM24" s="57"/>
      <c r="RAN24" s="57"/>
      <c r="RAO24" s="57"/>
      <c r="RAP24" s="57"/>
      <c r="RAQ24" s="57"/>
      <c r="RAW24" s="56"/>
      <c r="RAX24" s="57"/>
      <c r="RAY24" s="57"/>
      <c r="RAZ24" s="57"/>
      <c r="RBA24" s="57"/>
      <c r="RBB24" s="57"/>
      <c r="RBC24" s="57"/>
      <c r="RBI24" s="56"/>
      <c r="RBJ24" s="57"/>
      <c r="RBK24" s="57"/>
      <c r="RBL24" s="57"/>
      <c r="RBM24" s="57"/>
      <c r="RBN24" s="57"/>
      <c r="RBO24" s="57"/>
      <c r="RBU24" s="56"/>
      <c r="RBV24" s="57"/>
      <c r="RBW24" s="57"/>
      <c r="RBX24" s="57"/>
      <c r="RBY24" s="57"/>
      <c r="RBZ24" s="57"/>
      <c r="RCA24" s="57"/>
      <c r="RCG24" s="56"/>
      <c r="RCH24" s="57"/>
      <c r="RCI24" s="57"/>
      <c r="RCJ24" s="57"/>
      <c r="RCK24" s="57"/>
      <c r="RCL24" s="57"/>
      <c r="RCM24" s="57"/>
      <c r="RCS24" s="56"/>
      <c r="RCT24" s="57"/>
      <c r="RCU24" s="57"/>
      <c r="RCV24" s="57"/>
      <c r="RCW24" s="57"/>
      <c r="RCX24" s="57"/>
      <c r="RCY24" s="57"/>
      <c r="RDE24" s="56"/>
      <c r="RDF24" s="57"/>
      <c r="RDG24" s="57"/>
      <c r="RDH24" s="57"/>
      <c r="RDI24" s="57"/>
      <c r="RDJ24" s="57"/>
      <c r="RDK24" s="57"/>
      <c r="RDQ24" s="56"/>
      <c r="RDR24" s="57"/>
      <c r="RDS24" s="57"/>
      <c r="RDT24" s="57"/>
      <c r="RDU24" s="57"/>
      <c r="RDV24" s="57"/>
      <c r="RDW24" s="57"/>
      <c r="REC24" s="56"/>
      <c r="RED24" s="57"/>
      <c r="REE24" s="57"/>
      <c r="REF24" s="57"/>
      <c r="REG24" s="57"/>
      <c r="REH24" s="57"/>
      <c r="REI24" s="57"/>
      <c r="REO24" s="56"/>
      <c r="REP24" s="57"/>
      <c r="REQ24" s="57"/>
      <c r="RER24" s="57"/>
      <c r="RES24" s="57"/>
      <c r="RET24" s="57"/>
      <c r="REU24" s="57"/>
      <c r="RFA24" s="56"/>
      <c r="RFB24" s="57"/>
      <c r="RFC24" s="57"/>
      <c r="RFD24" s="57"/>
      <c r="RFE24" s="57"/>
      <c r="RFF24" s="57"/>
      <c r="RFG24" s="57"/>
      <c r="RFM24" s="56"/>
      <c r="RFN24" s="57"/>
      <c r="RFO24" s="57"/>
      <c r="RFP24" s="57"/>
      <c r="RFQ24" s="57"/>
      <c r="RFR24" s="57"/>
      <c r="RFS24" s="57"/>
      <c r="RFY24" s="56"/>
      <c r="RFZ24" s="57"/>
      <c r="RGA24" s="57"/>
      <c r="RGB24" s="57"/>
      <c r="RGC24" s="57"/>
      <c r="RGD24" s="57"/>
      <c r="RGE24" s="57"/>
      <c r="RGK24" s="56"/>
      <c r="RGL24" s="57"/>
      <c r="RGM24" s="57"/>
      <c r="RGN24" s="57"/>
      <c r="RGO24" s="57"/>
      <c r="RGP24" s="57"/>
      <c r="RGQ24" s="57"/>
      <c r="RGW24" s="56"/>
      <c r="RGX24" s="57"/>
      <c r="RGY24" s="57"/>
      <c r="RGZ24" s="57"/>
      <c r="RHA24" s="57"/>
      <c r="RHB24" s="57"/>
      <c r="RHC24" s="57"/>
      <c r="RHI24" s="56"/>
      <c r="RHJ24" s="57"/>
      <c r="RHK24" s="57"/>
      <c r="RHL24" s="57"/>
      <c r="RHM24" s="57"/>
      <c r="RHN24" s="57"/>
      <c r="RHO24" s="57"/>
      <c r="RHU24" s="56"/>
      <c r="RHV24" s="57"/>
      <c r="RHW24" s="57"/>
      <c r="RHX24" s="57"/>
      <c r="RHY24" s="57"/>
      <c r="RHZ24" s="57"/>
      <c r="RIA24" s="57"/>
      <c r="RIG24" s="56"/>
      <c r="RIH24" s="57"/>
      <c r="RII24" s="57"/>
      <c r="RIJ24" s="57"/>
      <c r="RIK24" s="57"/>
      <c r="RIL24" s="57"/>
      <c r="RIM24" s="57"/>
      <c r="RIS24" s="56"/>
      <c r="RIT24" s="57"/>
      <c r="RIU24" s="57"/>
      <c r="RIV24" s="57"/>
      <c r="RIW24" s="57"/>
      <c r="RIX24" s="57"/>
      <c r="RIY24" s="57"/>
      <c r="RJE24" s="56"/>
      <c r="RJF24" s="57"/>
      <c r="RJG24" s="57"/>
      <c r="RJH24" s="57"/>
      <c r="RJI24" s="57"/>
      <c r="RJJ24" s="57"/>
      <c r="RJK24" s="57"/>
      <c r="RJQ24" s="56"/>
      <c r="RJR24" s="57"/>
      <c r="RJS24" s="57"/>
      <c r="RJT24" s="57"/>
      <c r="RJU24" s="57"/>
      <c r="RJV24" s="57"/>
      <c r="RJW24" s="57"/>
      <c r="RKC24" s="56"/>
      <c r="RKD24" s="57"/>
      <c r="RKE24" s="57"/>
      <c r="RKF24" s="57"/>
      <c r="RKG24" s="57"/>
      <c r="RKH24" s="57"/>
      <c r="RKI24" s="57"/>
      <c r="RKO24" s="56"/>
      <c r="RKP24" s="57"/>
      <c r="RKQ24" s="57"/>
      <c r="RKR24" s="57"/>
      <c r="RKS24" s="57"/>
      <c r="RKT24" s="57"/>
      <c r="RKU24" s="57"/>
      <c r="RLA24" s="56"/>
      <c r="RLB24" s="57"/>
      <c r="RLC24" s="57"/>
      <c r="RLD24" s="57"/>
      <c r="RLE24" s="57"/>
      <c r="RLF24" s="57"/>
      <c r="RLG24" s="57"/>
      <c r="RLM24" s="56"/>
      <c r="RLN24" s="57"/>
      <c r="RLO24" s="57"/>
      <c r="RLP24" s="57"/>
      <c r="RLQ24" s="57"/>
      <c r="RLR24" s="57"/>
      <c r="RLS24" s="57"/>
      <c r="RLY24" s="56"/>
      <c r="RLZ24" s="57"/>
      <c r="RMA24" s="57"/>
      <c r="RMB24" s="57"/>
      <c r="RMC24" s="57"/>
      <c r="RMD24" s="57"/>
      <c r="RME24" s="57"/>
      <c r="RMK24" s="56"/>
      <c r="RML24" s="57"/>
      <c r="RMM24" s="57"/>
      <c r="RMN24" s="57"/>
      <c r="RMO24" s="57"/>
      <c r="RMP24" s="57"/>
      <c r="RMQ24" s="57"/>
      <c r="RMW24" s="56"/>
      <c r="RMX24" s="57"/>
      <c r="RMY24" s="57"/>
      <c r="RMZ24" s="57"/>
      <c r="RNA24" s="57"/>
      <c r="RNB24" s="57"/>
      <c r="RNC24" s="57"/>
      <c r="RNI24" s="56"/>
      <c r="RNJ24" s="57"/>
      <c r="RNK24" s="57"/>
      <c r="RNL24" s="57"/>
      <c r="RNM24" s="57"/>
      <c r="RNN24" s="57"/>
      <c r="RNO24" s="57"/>
      <c r="RNU24" s="56"/>
      <c r="RNV24" s="57"/>
      <c r="RNW24" s="57"/>
      <c r="RNX24" s="57"/>
      <c r="RNY24" s="57"/>
      <c r="RNZ24" s="57"/>
      <c r="ROA24" s="57"/>
      <c r="ROG24" s="56"/>
      <c r="ROH24" s="57"/>
      <c r="ROI24" s="57"/>
      <c r="ROJ24" s="57"/>
      <c r="ROK24" s="57"/>
      <c r="ROL24" s="57"/>
      <c r="ROM24" s="57"/>
      <c r="ROS24" s="56"/>
      <c r="ROT24" s="57"/>
      <c r="ROU24" s="57"/>
      <c r="ROV24" s="57"/>
      <c r="ROW24" s="57"/>
      <c r="ROX24" s="57"/>
      <c r="ROY24" s="57"/>
      <c r="RPE24" s="56"/>
      <c r="RPF24" s="57"/>
      <c r="RPG24" s="57"/>
      <c r="RPH24" s="57"/>
      <c r="RPI24" s="57"/>
      <c r="RPJ24" s="57"/>
      <c r="RPK24" s="57"/>
      <c r="RPQ24" s="56"/>
      <c r="RPR24" s="57"/>
      <c r="RPS24" s="57"/>
      <c r="RPT24" s="57"/>
      <c r="RPU24" s="57"/>
      <c r="RPV24" s="57"/>
      <c r="RPW24" s="57"/>
      <c r="RQC24" s="56"/>
      <c r="RQD24" s="57"/>
      <c r="RQE24" s="57"/>
      <c r="RQF24" s="57"/>
      <c r="RQG24" s="57"/>
      <c r="RQH24" s="57"/>
      <c r="RQI24" s="57"/>
      <c r="RQO24" s="56"/>
      <c r="RQP24" s="57"/>
      <c r="RQQ24" s="57"/>
      <c r="RQR24" s="57"/>
      <c r="RQS24" s="57"/>
      <c r="RQT24" s="57"/>
      <c r="RQU24" s="57"/>
      <c r="RRA24" s="56"/>
      <c r="RRB24" s="57"/>
      <c r="RRC24" s="57"/>
      <c r="RRD24" s="57"/>
      <c r="RRE24" s="57"/>
      <c r="RRF24" s="57"/>
      <c r="RRG24" s="57"/>
      <c r="RRM24" s="56"/>
      <c r="RRN24" s="57"/>
      <c r="RRO24" s="57"/>
      <c r="RRP24" s="57"/>
      <c r="RRQ24" s="57"/>
      <c r="RRR24" s="57"/>
      <c r="RRS24" s="57"/>
      <c r="RRY24" s="56"/>
      <c r="RRZ24" s="57"/>
      <c r="RSA24" s="57"/>
      <c r="RSB24" s="57"/>
      <c r="RSC24" s="57"/>
      <c r="RSD24" s="57"/>
      <c r="RSE24" s="57"/>
      <c r="RSK24" s="56"/>
      <c r="RSL24" s="57"/>
      <c r="RSM24" s="57"/>
      <c r="RSN24" s="57"/>
      <c r="RSO24" s="57"/>
      <c r="RSP24" s="57"/>
      <c r="RSQ24" s="57"/>
      <c r="RSW24" s="56"/>
      <c r="RSX24" s="57"/>
      <c r="RSY24" s="57"/>
      <c r="RSZ24" s="57"/>
      <c r="RTA24" s="57"/>
      <c r="RTB24" s="57"/>
      <c r="RTC24" s="57"/>
      <c r="RTI24" s="56"/>
      <c r="RTJ24" s="57"/>
      <c r="RTK24" s="57"/>
      <c r="RTL24" s="57"/>
      <c r="RTM24" s="57"/>
      <c r="RTN24" s="57"/>
      <c r="RTO24" s="57"/>
      <c r="RTU24" s="56"/>
      <c r="RTV24" s="57"/>
      <c r="RTW24" s="57"/>
      <c r="RTX24" s="57"/>
      <c r="RTY24" s="57"/>
      <c r="RTZ24" s="57"/>
      <c r="RUA24" s="57"/>
      <c r="RUG24" s="56"/>
      <c r="RUH24" s="57"/>
      <c r="RUI24" s="57"/>
      <c r="RUJ24" s="57"/>
      <c r="RUK24" s="57"/>
      <c r="RUL24" s="57"/>
      <c r="RUM24" s="57"/>
      <c r="RUS24" s="56"/>
      <c r="RUT24" s="57"/>
      <c r="RUU24" s="57"/>
      <c r="RUV24" s="57"/>
      <c r="RUW24" s="57"/>
      <c r="RUX24" s="57"/>
      <c r="RUY24" s="57"/>
      <c r="RVE24" s="56"/>
      <c r="RVF24" s="57"/>
      <c r="RVG24" s="57"/>
      <c r="RVH24" s="57"/>
      <c r="RVI24" s="57"/>
      <c r="RVJ24" s="57"/>
      <c r="RVK24" s="57"/>
      <c r="RVQ24" s="56"/>
      <c r="RVR24" s="57"/>
      <c r="RVS24" s="57"/>
      <c r="RVT24" s="57"/>
      <c r="RVU24" s="57"/>
      <c r="RVV24" s="57"/>
      <c r="RVW24" s="57"/>
      <c r="RWC24" s="56"/>
      <c r="RWD24" s="57"/>
      <c r="RWE24" s="57"/>
      <c r="RWF24" s="57"/>
      <c r="RWG24" s="57"/>
      <c r="RWH24" s="57"/>
      <c r="RWI24" s="57"/>
      <c r="RWO24" s="56"/>
      <c r="RWP24" s="57"/>
      <c r="RWQ24" s="57"/>
      <c r="RWR24" s="57"/>
      <c r="RWS24" s="57"/>
      <c r="RWT24" s="57"/>
      <c r="RWU24" s="57"/>
      <c r="RXA24" s="56"/>
      <c r="RXB24" s="57"/>
      <c r="RXC24" s="57"/>
      <c r="RXD24" s="57"/>
      <c r="RXE24" s="57"/>
      <c r="RXF24" s="57"/>
      <c r="RXG24" s="57"/>
      <c r="RXM24" s="56"/>
      <c r="RXN24" s="57"/>
      <c r="RXO24" s="57"/>
      <c r="RXP24" s="57"/>
      <c r="RXQ24" s="57"/>
      <c r="RXR24" s="57"/>
      <c r="RXS24" s="57"/>
      <c r="RXY24" s="56"/>
      <c r="RXZ24" s="57"/>
      <c r="RYA24" s="57"/>
      <c r="RYB24" s="57"/>
      <c r="RYC24" s="57"/>
      <c r="RYD24" s="57"/>
      <c r="RYE24" s="57"/>
      <c r="RYK24" s="56"/>
      <c r="RYL24" s="57"/>
      <c r="RYM24" s="57"/>
      <c r="RYN24" s="57"/>
      <c r="RYO24" s="57"/>
      <c r="RYP24" s="57"/>
      <c r="RYQ24" s="57"/>
      <c r="RYW24" s="56"/>
      <c r="RYX24" s="57"/>
      <c r="RYY24" s="57"/>
      <c r="RYZ24" s="57"/>
      <c r="RZA24" s="57"/>
      <c r="RZB24" s="57"/>
      <c r="RZC24" s="57"/>
      <c r="RZI24" s="56"/>
      <c r="RZJ24" s="57"/>
      <c r="RZK24" s="57"/>
      <c r="RZL24" s="57"/>
      <c r="RZM24" s="57"/>
      <c r="RZN24" s="57"/>
      <c r="RZO24" s="57"/>
      <c r="RZU24" s="56"/>
      <c r="RZV24" s="57"/>
      <c r="RZW24" s="57"/>
      <c r="RZX24" s="57"/>
      <c r="RZY24" s="57"/>
      <c r="RZZ24" s="57"/>
      <c r="SAA24" s="57"/>
      <c r="SAG24" s="56"/>
      <c r="SAH24" s="57"/>
      <c r="SAI24" s="57"/>
      <c r="SAJ24" s="57"/>
      <c r="SAK24" s="57"/>
      <c r="SAL24" s="57"/>
      <c r="SAM24" s="57"/>
      <c r="SAS24" s="56"/>
      <c r="SAT24" s="57"/>
      <c r="SAU24" s="57"/>
      <c r="SAV24" s="57"/>
      <c r="SAW24" s="57"/>
      <c r="SAX24" s="57"/>
      <c r="SAY24" s="57"/>
      <c r="SBE24" s="56"/>
      <c r="SBF24" s="57"/>
      <c r="SBG24" s="57"/>
      <c r="SBH24" s="57"/>
      <c r="SBI24" s="57"/>
      <c r="SBJ24" s="57"/>
      <c r="SBK24" s="57"/>
      <c r="SBQ24" s="56"/>
      <c r="SBR24" s="57"/>
      <c r="SBS24" s="57"/>
      <c r="SBT24" s="57"/>
      <c r="SBU24" s="57"/>
      <c r="SBV24" s="57"/>
      <c r="SBW24" s="57"/>
      <c r="SCC24" s="56"/>
      <c r="SCD24" s="57"/>
      <c r="SCE24" s="57"/>
      <c r="SCF24" s="57"/>
      <c r="SCG24" s="57"/>
      <c r="SCH24" s="57"/>
      <c r="SCI24" s="57"/>
      <c r="SCO24" s="56"/>
      <c r="SCP24" s="57"/>
      <c r="SCQ24" s="57"/>
      <c r="SCR24" s="57"/>
      <c r="SCS24" s="57"/>
      <c r="SCT24" s="57"/>
      <c r="SCU24" s="57"/>
      <c r="SDA24" s="56"/>
      <c r="SDB24" s="57"/>
      <c r="SDC24" s="57"/>
      <c r="SDD24" s="57"/>
      <c r="SDE24" s="57"/>
      <c r="SDF24" s="57"/>
      <c r="SDG24" s="57"/>
      <c r="SDM24" s="56"/>
      <c r="SDN24" s="57"/>
      <c r="SDO24" s="57"/>
      <c r="SDP24" s="57"/>
      <c r="SDQ24" s="57"/>
      <c r="SDR24" s="57"/>
      <c r="SDS24" s="57"/>
      <c r="SDY24" s="56"/>
      <c r="SDZ24" s="57"/>
      <c r="SEA24" s="57"/>
      <c r="SEB24" s="57"/>
      <c r="SEC24" s="57"/>
      <c r="SED24" s="57"/>
      <c r="SEE24" s="57"/>
      <c r="SEK24" s="56"/>
      <c r="SEL24" s="57"/>
      <c r="SEM24" s="57"/>
      <c r="SEN24" s="57"/>
      <c r="SEO24" s="57"/>
      <c r="SEP24" s="57"/>
      <c r="SEQ24" s="57"/>
      <c r="SEW24" s="56"/>
      <c r="SEX24" s="57"/>
      <c r="SEY24" s="57"/>
      <c r="SEZ24" s="57"/>
      <c r="SFA24" s="57"/>
      <c r="SFB24" s="57"/>
      <c r="SFC24" s="57"/>
      <c r="SFI24" s="56"/>
      <c r="SFJ24" s="57"/>
      <c r="SFK24" s="57"/>
      <c r="SFL24" s="57"/>
      <c r="SFM24" s="57"/>
      <c r="SFN24" s="57"/>
      <c r="SFO24" s="57"/>
      <c r="SFU24" s="56"/>
      <c r="SFV24" s="57"/>
      <c r="SFW24" s="57"/>
      <c r="SFX24" s="57"/>
      <c r="SFY24" s="57"/>
      <c r="SFZ24" s="57"/>
      <c r="SGA24" s="57"/>
      <c r="SGG24" s="56"/>
      <c r="SGH24" s="57"/>
      <c r="SGI24" s="57"/>
      <c r="SGJ24" s="57"/>
      <c r="SGK24" s="57"/>
      <c r="SGL24" s="57"/>
      <c r="SGM24" s="57"/>
      <c r="SGS24" s="56"/>
      <c r="SGT24" s="57"/>
      <c r="SGU24" s="57"/>
      <c r="SGV24" s="57"/>
      <c r="SGW24" s="57"/>
      <c r="SGX24" s="57"/>
      <c r="SGY24" s="57"/>
      <c r="SHE24" s="56"/>
      <c r="SHF24" s="57"/>
      <c r="SHG24" s="57"/>
      <c r="SHH24" s="57"/>
      <c r="SHI24" s="57"/>
      <c r="SHJ24" s="57"/>
      <c r="SHK24" s="57"/>
      <c r="SHQ24" s="56"/>
      <c r="SHR24" s="57"/>
      <c r="SHS24" s="57"/>
      <c r="SHT24" s="57"/>
      <c r="SHU24" s="57"/>
      <c r="SHV24" s="57"/>
      <c r="SHW24" s="57"/>
      <c r="SIC24" s="56"/>
      <c r="SID24" s="57"/>
      <c r="SIE24" s="57"/>
      <c r="SIF24" s="57"/>
      <c r="SIG24" s="57"/>
      <c r="SIH24" s="57"/>
      <c r="SII24" s="57"/>
      <c r="SIO24" s="56"/>
      <c r="SIP24" s="57"/>
      <c r="SIQ24" s="57"/>
      <c r="SIR24" s="57"/>
      <c r="SIS24" s="57"/>
      <c r="SIT24" s="57"/>
      <c r="SIU24" s="57"/>
      <c r="SJA24" s="56"/>
      <c r="SJB24" s="57"/>
      <c r="SJC24" s="57"/>
      <c r="SJD24" s="57"/>
      <c r="SJE24" s="57"/>
      <c r="SJF24" s="57"/>
      <c r="SJG24" s="57"/>
      <c r="SJM24" s="56"/>
      <c r="SJN24" s="57"/>
      <c r="SJO24" s="57"/>
      <c r="SJP24" s="57"/>
      <c r="SJQ24" s="57"/>
      <c r="SJR24" s="57"/>
      <c r="SJS24" s="57"/>
      <c r="SJY24" s="56"/>
      <c r="SJZ24" s="57"/>
      <c r="SKA24" s="57"/>
      <c r="SKB24" s="57"/>
      <c r="SKC24" s="57"/>
      <c r="SKD24" s="57"/>
      <c r="SKE24" s="57"/>
      <c r="SKK24" s="56"/>
      <c r="SKL24" s="57"/>
      <c r="SKM24" s="57"/>
      <c r="SKN24" s="57"/>
      <c r="SKO24" s="57"/>
      <c r="SKP24" s="57"/>
      <c r="SKQ24" s="57"/>
      <c r="SKW24" s="56"/>
      <c r="SKX24" s="57"/>
      <c r="SKY24" s="57"/>
      <c r="SKZ24" s="57"/>
      <c r="SLA24" s="57"/>
      <c r="SLB24" s="57"/>
      <c r="SLC24" s="57"/>
      <c r="SLI24" s="56"/>
      <c r="SLJ24" s="57"/>
      <c r="SLK24" s="57"/>
      <c r="SLL24" s="57"/>
      <c r="SLM24" s="57"/>
      <c r="SLN24" s="57"/>
      <c r="SLO24" s="57"/>
      <c r="SLU24" s="56"/>
      <c r="SLV24" s="57"/>
      <c r="SLW24" s="57"/>
      <c r="SLX24" s="57"/>
      <c r="SLY24" s="57"/>
      <c r="SLZ24" s="57"/>
      <c r="SMA24" s="57"/>
      <c r="SMG24" s="56"/>
      <c r="SMH24" s="57"/>
      <c r="SMI24" s="57"/>
      <c r="SMJ24" s="57"/>
      <c r="SMK24" s="57"/>
      <c r="SML24" s="57"/>
      <c r="SMM24" s="57"/>
      <c r="SMS24" s="56"/>
      <c r="SMT24" s="57"/>
      <c r="SMU24" s="57"/>
      <c r="SMV24" s="57"/>
      <c r="SMW24" s="57"/>
      <c r="SMX24" s="57"/>
      <c r="SMY24" s="57"/>
      <c r="SNE24" s="56"/>
      <c r="SNF24" s="57"/>
      <c r="SNG24" s="57"/>
      <c r="SNH24" s="57"/>
      <c r="SNI24" s="57"/>
      <c r="SNJ24" s="57"/>
      <c r="SNK24" s="57"/>
      <c r="SNQ24" s="56"/>
      <c r="SNR24" s="57"/>
      <c r="SNS24" s="57"/>
      <c r="SNT24" s="57"/>
      <c r="SNU24" s="57"/>
      <c r="SNV24" s="57"/>
      <c r="SNW24" s="57"/>
      <c r="SOC24" s="56"/>
      <c r="SOD24" s="57"/>
      <c r="SOE24" s="57"/>
      <c r="SOF24" s="57"/>
      <c r="SOG24" s="57"/>
      <c r="SOH24" s="57"/>
      <c r="SOI24" s="57"/>
      <c r="SOO24" s="56"/>
      <c r="SOP24" s="57"/>
      <c r="SOQ24" s="57"/>
      <c r="SOR24" s="57"/>
      <c r="SOS24" s="57"/>
      <c r="SOT24" s="57"/>
      <c r="SOU24" s="57"/>
      <c r="SPA24" s="56"/>
      <c r="SPB24" s="57"/>
      <c r="SPC24" s="57"/>
      <c r="SPD24" s="57"/>
      <c r="SPE24" s="57"/>
      <c r="SPF24" s="57"/>
      <c r="SPG24" s="57"/>
      <c r="SPM24" s="56"/>
      <c r="SPN24" s="57"/>
      <c r="SPO24" s="57"/>
      <c r="SPP24" s="57"/>
      <c r="SPQ24" s="57"/>
      <c r="SPR24" s="57"/>
      <c r="SPS24" s="57"/>
      <c r="SPY24" s="56"/>
      <c r="SPZ24" s="57"/>
      <c r="SQA24" s="57"/>
      <c r="SQB24" s="57"/>
      <c r="SQC24" s="57"/>
      <c r="SQD24" s="57"/>
      <c r="SQE24" s="57"/>
      <c r="SQK24" s="56"/>
      <c r="SQL24" s="57"/>
      <c r="SQM24" s="57"/>
      <c r="SQN24" s="57"/>
      <c r="SQO24" s="57"/>
      <c r="SQP24" s="57"/>
      <c r="SQQ24" s="57"/>
      <c r="SQW24" s="56"/>
      <c r="SQX24" s="57"/>
      <c r="SQY24" s="57"/>
      <c r="SQZ24" s="57"/>
      <c r="SRA24" s="57"/>
      <c r="SRB24" s="57"/>
      <c r="SRC24" s="57"/>
      <c r="SRI24" s="56"/>
      <c r="SRJ24" s="57"/>
      <c r="SRK24" s="57"/>
      <c r="SRL24" s="57"/>
      <c r="SRM24" s="57"/>
      <c r="SRN24" s="57"/>
      <c r="SRO24" s="57"/>
      <c r="SRU24" s="56"/>
      <c r="SRV24" s="57"/>
      <c r="SRW24" s="57"/>
      <c r="SRX24" s="57"/>
      <c r="SRY24" s="57"/>
      <c r="SRZ24" s="57"/>
      <c r="SSA24" s="57"/>
      <c r="SSG24" s="56"/>
      <c r="SSH24" s="57"/>
      <c r="SSI24" s="57"/>
      <c r="SSJ24" s="57"/>
      <c r="SSK24" s="57"/>
      <c r="SSL24" s="57"/>
      <c r="SSM24" s="57"/>
      <c r="SSS24" s="56"/>
      <c r="SST24" s="57"/>
      <c r="SSU24" s="57"/>
      <c r="SSV24" s="57"/>
      <c r="SSW24" s="57"/>
      <c r="SSX24" s="57"/>
      <c r="SSY24" s="57"/>
      <c r="STE24" s="56"/>
      <c r="STF24" s="57"/>
      <c r="STG24" s="57"/>
      <c r="STH24" s="57"/>
      <c r="STI24" s="57"/>
      <c r="STJ24" s="57"/>
      <c r="STK24" s="57"/>
      <c r="STQ24" s="56"/>
      <c r="STR24" s="57"/>
      <c r="STS24" s="57"/>
      <c r="STT24" s="57"/>
      <c r="STU24" s="57"/>
      <c r="STV24" s="57"/>
      <c r="STW24" s="57"/>
      <c r="SUC24" s="56"/>
      <c r="SUD24" s="57"/>
      <c r="SUE24" s="57"/>
      <c r="SUF24" s="57"/>
      <c r="SUG24" s="57"/>
      <c r="SUH24" s="57"/>
      <c r="SUI24" s="57"/>
      <c r="SUO24" s="56"/>
      <c r="SUP24" s="57"/>
      <c r="SUQ24" s="57"/>
      <c r="SUR24" s="57"/>
      <c r="SUS24" s="57"/>
      <c r="SUT24" s="57"/>
      <c r="SUU24" s="57"/>
      <c r="SVA24" s="56"/>
      <c r="SVB24" s="57"/>
      <c r="SVC24" s="57"/>
      <c r="SVD24" s="57"/>
      <c r="SVE24" s="57"/>
      <c r="SVF24" s="57"/>
      <c r="SVG24" s="57"/>
      <c r="SVM24" s="56"/>
      <c r="SVN24" s="57"/>
      <c r="SVO24" s="57"/>
      <c r="SVP24" s="57"/>
      <c r="SVQ24" s="57"/>
      <c r="SVR24" s="57"/>
      <c r="SVS24" s="57"/>
      <c r="SVY24" s="56"/>
      <c r="SVZ24" s="57"/>
      <c r="SWA24" s="57"/>
      <c r="SWB24" s="57"/>
      <c r="SWC24" s="57"/>
      <c r="SWD24" s="57"/>
      <c r="SWE24" s="57"/>
      <c r="SWK24" s="56"/>
      <c r="SWL24" s="57"/>
      <c r="SWM24" s="57"/>
      <c r="SWN24" s="57"/>
      <c r="SWO24" s="57"/>
      <c r="SWP24" s="57"/>
      <c r="SWQ24" s="57"/>
      <c r="SWW24" s="56"/>
      <c r="SWX24" s="57"/>
      <c r="SWY24" s="57"/>
      <c r="SWZ24" s="57"/>
      <c r="SXA24" s="57"/>
      <c r="SXB24" s="57"/>
      <c r="SXC24" s="57"/>
      <c r="SXI24" s="56"/>
      <c r="SXJ24" s="57"/>
      <c r="SXK24" s="57"/>
      <c r="SXL24" s="57"/>
      <c r="SXM24" s="57"/>
      <c r="SXN24" s="57"/>
      <c r="SXO24" s="57"/>
      <c r="SXU24" s="56"/>
      <c r="SXV24" s="57"/>
      <c r="SXW24" s="57"/>
      <c r="SXX24" s="57"/>
      <c r="SXY24" s="57"/>
      <c r="SXZ24" s="57"/>
      <c r="SYA24" s="57"/>
      <c r="SYG24" s="56"/>
      <c r="SYH24" s="57"/>
      <c r="SYI24" s="57"/>
      <c r="SYJ24" s="57"/>
      <c r="SYK24" s="57"/>
      <c r="SYL24" s="57"/>
      <c r="SYM24" s="57"/>
      <c r="SYS24" s="56"/>
      <c r="SYT24" s="57"/>
      <c r="SYU24" s="57"/>
      <c r="SYV24" s="57"/>
      <c r="SYW24" s="57"/>
      <c r="SYX24" s="57"/>
      <c r="SYY24" s="57"/>
      <c r="SZE24" s="56"/>
      <c r="SZF24" s="57"/>
      <c r="SZG24" s="57"/>
      <c r="SZH24" s="57"/>
      <c r="SZI24" s="57"/>
      <c r="SZJ24" s="57"/>
      <c r="SZK24" s="57"/>
      <c r="SZQ24" s="56"/>
      <c r="SZR24" s="57"/>
      <c r="SZS24" s="57"/>
      <c r="SZT24" s="57"/>
      <c r="SZU24" s="57"/>
      <c r="SZV24" s="57"/>
      <c r="SZW24" s="57"/>
      <c r="TAC24" s="56"/>
      <c r="TAD24" s="57"/>
      <c r="TAE24" s="57"/>
      <c r="TAF24" s="57"/>
      <c r="TAG24" s="57"/>
      <c r="TAH24" s="57"/>
      <c r="TAI24" s="57"/>
      <c r="TAO24" s="56"/>
      <c r="TAP24" s="57"/>
      <c r="TAQ24" s="57"/>
      <c r="TAR24" s="57"/>
      <c r="TAS24" s="57"/>
      <c r="TAT24" s="57"/>
      <c r="TAU24" s="57"/>
      <c r="TBA24" s="56"/>
      <c r="TBB24" s="57"/>
      <c r="TBC24" s="57"/>
      <c r="TBD24" s="57"/>
      <c r="TBE24" s="57"/>
      <c r="TBF24" s="57"/>
      <c r="TBG24" s="57"/>
      <c r="TBM24" s="56"/>
      <c r="TBN24" s="57"/>
      <c r="TBO24" s="57"/>
      <c r="TBP24" s="57"/>
      <c r="TBQ24" s="57"/>
      <c r="TBR24" s="57"/>
      <c r="TBS24" s="57"/>
      <c r="TBY24" s="56"/>
      <c r="TBZ24" s="57"/>
      <c r="TCA24" s="57"/>
      <c r="TCB24" s="57"/>
      <c r="TCC24" s="57"/>
      <c r="TCD24" s="57"/>
      <c r="TCE24" s="57"/>
      <c r="TCK24" s="56"/>
      <c r="TCL24" s="57"/>
      <c r="TCM24" s="57"/>
      <c r="TCN24" s="57"/>
      <c r="TCO24" s="57"/>
      <c r="TCP24" s="57"/>
      <c r="TCQ24" s="57"/>
      <c r="TCW24" s="56"/>
      <c r="TCX24" s="57"/>
      <c r="TCY24" s="57"/>
      <c r="TCZ24" s="57"/>
      <c r="TDA24" s="57"/>
      <c r="TDB24" s="57"/>
      <c r="TDC24" s="57"/>
      <c r="TDI24" s="56"/>
      <c r="TDJ24" s="57"/>
      <c r="TDK24" s="57"/>
      <c r="TDL24" s="57"/>
      <c r="TDM24" s="57"/>
      <c r="TDN24" s="57"/>
      <c r="TDO24" s="57"/>
      <c r="TDU24" s="56"/>
      <c r="TDV24" s="57"/>
      <c r="TDW24" s="57"/>
      <c r="TDX24" s="57"/>
      <c r="TDY24" s="57"/>
      <c r="TDZ24" s="57"/>
      <c r="TEA24" s="57"/>
      <c r="TEG24" s="56"/>
      <c r="TEH24" s="57"/>
      <c r="TEI24" s="57"/>
      <c r="TEJ24" s="57"/>
      <c r="TEK24" s="57"/>
      <c r="TEL24" s="57"/>
      <c r="TEM24" s="57"/>
      <c r="TES24" s="56"/>
      <c r="TET24" s="57"/>
      <c r="TEU24" s="57"/>
      <c r="TEV24" s="57"/>
      <c r="TEW24" s="57"/>
      <c r="TEX24" s="57"/>
      <c r="TEY24" s="57"/>
      <c r="TFE24" s="56"/>
      <c r="TFF24" s="57"/>
      <c r="TFG24" s="57"/>
      <c r="TFH24" s="57"/>
      <c r="TFI24" s="57"/>
      <c r="TFJ24" s="57"/>
      <c r="TFK24" s="57"/>
      <c r="TFQ24" s="56"/>
      <c r="TFR24" s="57"/>
      <c r="TFS24" s="57"/>
      <c r="TFT24" s="57"/>
      <c r="TFU24" s="57"/>
      <c r="TFV24" s="57"/>
      <c r="TFW24" s="57"/>
      <c r="TGC24" s="56"/>
      <c r="TGD24" s="57"/>
      <c r="TGE24" s="57"/>
      <c r="TGF24" s="57"/>
      <c r="TGG24" s="57"/>
      <c r="TGH24" s="57"/>
      <c r="TGI24" s="57"/>
      <c r="TGO24" s="56"/>
      <c r="TGP24" s="57"/>
      <c r="TGQ24" s="57"/>
      <c r="TGR24" s="57"/>
      <c r="TGS24" s="57"/>
      <c r="TGT24" s="57"/>
      <c r="TGU24" s="57"/>
      <c r="THA24" s="56"/>
      <c r="THB24" s="57"/>
      <c r="THC24" s="57"/>
      <c r="THD24" s="57"/>
      <c r="THE24" s="57"/>
      <c r="THF24" s="57"/>
      <c r="THG24" s="57"/>
      <c r="THM24" s="56"/>
      <c r="THN24" s="57"/>
      <c r="THO24" s="57"/>
      <c r="THP24" s="57"/>
      <c r="THQ24" s="57"/>
      <c r="THR24" s="57"/>
      <c r="THS24" s="57"/>
      <c r="THY24" s="56"/>
      <c r="THZ24" s="57"/>
      <c r="TIA24" s="57"/>
      <c r="TIB24" s="57"/>
      <c r="TIC24" s="57"/>
      <c r="TID24" s="57"/>
      <c r="TIE24" s="57"/>
      <c r="TIK24" s="56"/>
      <c r="TIL24" s="57"/>
      <c r="TIM24" s="57"/>
      <c r="TIN24" s="57"/>
      <c r="TIO24" s="57"/>
      <c r="TIP24" s="57"/>
      <c r="TIQ24" s="57"/>
      <c r="TIW24" s="56"/>
      <c r="TIX24" s="57"/>
      <c r="TIY24" s="57"/>
      <c r="TIZ24" s="57"/>
      <c r="TJA24" s="57"/>
      <c r="TJB24" s="57"/>
      <c r="TJC24" s="57"/>
      <c r="TJI24" s="56"/>
      <c r="TJJ24" s="57"/>
      <c r="TJK24" s="57"/>
      <c r="TJL24" s="57"/>
      <c r="TJM24" s="57"/>
      <c r="TJN24" s="57"/>
      <c r="TJO24" s="57"/>
      <c r="TJU24" s="56"/>
      <c r="TJV24" s="57"/>
      <c r="TJW24" s="57"/>
      <c r="TJX24" s="57"/>
      <c r="TJY24" s="57"/>
      <c r="TJZ24" s="57"/>
      <c r="TKA24" s="57"/>
      <c r="TKG24" s="56"/>
      <c r="TKH24" s="57"/>
      <c r="TKI24" s="57"/>
      <c r="TKJ24" s="57"/>
      <c r="TKK24" s="57"/>
      <c r="TKL24" s="57"/>
      <c r="TKM24" s="57"/>
      <c r="TKS24" s="56"/>
      <c r="TKT24" s="57"/>
      <c r="TKU24" s="57"/>
      <c r="TKV24" s="57"/>
      <c r="TKW24" s="57"/>
      <c r="TKX24" s="57"/>
      <c r="TKY24" s="57"/>
      <c r="TLE24" s="56"/>
      <c r="TLF24" s="57"/>
      <c r="TLG24" s="57"/>
      <c r="TLH24" s="57"/>
      <c r="TLI24" s="57"/>
      <c r="TLJ24" s="57"/>
      <c r="TLK24" s="57"/>
      <c r="TLQ24" s="56"/>
      <c r="TLR24" s="57"/>
      <c r="TLS24" s="57"/>
      <c r="TLT24" s="57"/>
      <c r="TLU24" s="57"/>
      <c r="TLV24" s="57"/>
      <c r="TLW24" s="57"/>
      <c r="TMC24" s="56"/>
      <c r="TMD24" s="57"/>
      <c r="TME24" s="57"/>
      <c r="TMF24" s="57"/>
      <c r="TMG24" s="57"/>
      <c r="TMH24" s="57"/>
      <c r="TMI24" s="57"/>
      <c r="TMO24" s="56"/>
      <c r="TMP24" s="57"/>
      <c r="TMQ24" s="57"/>
      <c r="TMR24" s="57"/>
      <c r="TMS24" s="57"/>
      <c r="TMT24" s="57"/>
      <c r="TMU24" s="57"/>
      <c r="TNA24" s="56"/>
      <c r="TNB24" s="57"/>
      <c r="TNC24" s="57"/>
      <c r="TND24" s="57"/>
      <c r="TNE24" s="57"/>
      <c r="TNF24" s="57"/>
      <c r="TNG24" s="57"/>
      <c r="TNM24" s="56"/>
      <c r="TNN24" s="57"/>
      <c r="TNO24" s="57"/>
      <c r="TNP24" s="57"/>
      <c r="TNQ24" s="57"/>
      <c r="TNR24" s="57"/>
      <c r="TNS24" s="57"/>
      <c r="TNY24" s="56"/>
      <c r="TNZ24" s="57"/>
      <c r="TOA24" s="57"/>
      <c r="TOB24" s="57"/>
      <c r="TOC24" s="57"/>
      <c r="TOD24" s="57"/>
      <c r="TOE24" s="57"/>
      <c r="TOK24" s="56"/>
      <c r="TOL24" s="57"/>
      <c r="TOM24" s="57"/>
      <c r="TON24" s="57"/>
      <c r="TOO24" s="57"/>
      <c r="TOP24" s="57"/>
      <c r="TOQ24" s="57"/>
      <c r="TOW24" s="56"/>
      <c r="TOX24" s="57"/>
      <c r="TOY24" s="57"/>
      <c r="TOZ24" s="57"/>
      <c r="TPA24" s="57"/>
      <c r="TPB24" s="57"/>
      <c r="TPC24" s="57"/>
      <c r="TPI24" s="56"/>
      <c r="TPJ24" s="57"/>
      <c r="TPK24" s="57"/>
      <c r="TPL24" s="57"/>
      <c r="TPM24" s="57"/>
      <c r="TPN24" s="57"/>
      <c r="TPO24" s="57"/>
      <c r="TPU24" s="56"/>
      <c r="TPV24" s="57"/>
      <c r="TPW24" s="57"/>
      <c r="TPX24" s="57"/>
      <c r="TPY24" s="57"/>
      <c r="TPZ24" s="57"/>
      <c r="TQA24" s="57"/>
      <c r="TQG24" s="56"/>
      <c r="TQH24" s="57"/>
      <c r="TQI24" s="57"/>
      <c r="TQJ24" s="57"/>
      <c r="TQK24" s="57"/>
      <c r="TQL24" s="57"/>
      <c r="TQM24" s="57"/>
      <c r="TQS24" s="56"/>
      <c r="TQT24" s="57"/>
      <c r="TQU24" s="57"/>
      <c r="TQV24" s="57"/>
      <c r="TQW24" s="57"/>
      <c r="TQX24" s="57"/>
      <c r="TQY24" s="57"/>
      <c r="TRE24" s="56"/>
      <c r="TRF24" s="57"/>
      <c r="TRG24" s="57"/>
      <c r="TRH24" s="57"/>
      <c r="TRI24" s="57"/>
      <c r="TRJ24" s="57"/>
      <c r="TRK24" s="57"/>
      <c r="TRQ24" s="56"/>
      <c r="TRR24" s="57"/>
      <c r="TRS24" s="57"/>
      <c r="TRT24" s="57"/>
      <c r="TRU24" s="57"/>
      <c r="TRV24" s="57"/>
      <c r="TRW24" s="57"/>
      <c r="TSC24" s="56"/>
      <c r="TSD24" s="57"/>
      <c r="TSE24" s="57"/>
      <c r="TSF24" s="57"/>
      <c r="TSG24" s="57"/>
      <c r="TSH24" s="57"/>
      <c r="TSI24" s="57"/>
      <c r="TSO24" s="56"/>
      <c r="TSP24" s="57"/>
      <c r="TSQ24" s="57"/>
      <c r="TSR24" s="57"/>
      <c r="TSS24" s="57"/>
      <c r="TST24" s="57"/>
      <c r="TSU24" s="57"/>
      <c r="TTA24" s="56"/>
      <c r="TTB24" s="57"/>
      <c r="TTC24" s="57"/>
      <c r="TTD24" s="57"/>
      <c r="TTE24" s="57"/>
      <c r="TTF24" s="57"/>
      <c r="TTG24" s="57"/>
      <c r="TTM24" s="56"/>
      <c r="TTN24" s="57"/>
      <c r="TTO24" s="57"/>
      <c r="TTP24" s="57"/>
      <c r="TTQ24" s="57"/>
      <c r="TTR24" s="57"/>
      <c r="TTS24" s="57"/>
      <c r="TTY24" s="56"/>
      <c r="TTZ24" s="57"/>
      <c r="TUA24" s="57"/>
      <c r="TUB24" s="57"/>
      <c r="TUC24" s="57"/>
      <c r="TUD24" s="57"/>
      <c r="TUE24" s="57"/>
      <c r="TUK24" s="56"/>
      <c r="TUL24" s="57"/>
      <c r="TUM24" s="57"/>
      <c r="TUN24" s="57"/>
      <c r="TUO24" s="57"/>
      <c r="TUP24" s="57"/>
      <c r="TUQ24" s="57"/>
      <c r="TUW24" s="56"/>
      <c r="TUX24" s="57"/>
      <c r="TUY24" s="57"/>
      <c r="TUZ24" s="57"/>
      <c r="TVA24" s="57"/>
      <c r="TVB24" s="57"/>
      <c r="TVC24" s="57"/>
      <c r="TVI24" s="56"/>
      <c r="TVJ24" s="57"/>
      <c r="TVK24" s="57"/>
      <c r="TVL24" s="57"/>
      <c r="TVM24" s="57"/>
      <c r="TVN24" s="57"/>
      <c r="TVO24" s="57"/>
      <c r="TVU24" s="56"/>
      <c r="TVV24" s="57"/>
      <c r="TVW24" s="57"/>
      <c r="TVX24" s="57"/>
      <c r="TVY24" s="57"/>
      <c r="TVZ24" s="57"/>
      <c r="TWA24" s="57"/>
      <c r="TWG24" s="56"/>
      <c r="TWH24" s="57"/>
      <c r="TWI24" s="57"/>
      <c r="TWJ24" s="57"/>
      <c r="TWK24" s="57"/>
      <c r="TWL24" s="57"/>
      <c r="TWM24" s="57"/>
      <c r="TWS24" s="56"/>
      <c r="TWT24" s="57"/>
      <c r="TWU24" s="57"/>
      <c r="TWV24" s="57"/>
      <c r="TWW24" s="57"/>
      <c r="TWX24" s="57"/>
      <c r="TWY24" s="57"/>
      <c r="TXE24" s="56"/>
      <c r="TXF24" s="57"/>
      <c r="TXG24" s="57"/>
      <c r="TXH24" s="57"/>
      <c r="TXI24" s="57"/>
      <c r="TXJ24" s="57"/>
      <c r="TXK24" s="57"/>
      <c r="TXQ24" s="56"/>
      <c r="TXR24" s="57"/>
      <c r="TXS24" s="57"/>
      <c r="TXT24" s="57"/>
      <c r="TXU24" s="57"/>
      <c r="TXV24" s="57"/>
      <c r="TXW24" s="57"/>
      <c r="TYC24" s="56"/>
      <c r="TYD24" s="57"/>
      <c r="TYE24" s="57"/>
      <c r="TYF24" s="57"/>
      <c r="TYG24" s="57"/>
      <c r="TYH24" s="57"/>
      <c r="TYI24" s="57"/>
      <c r="TYO24" s="56"/>
      <c r="TYP24" s="57"/>
      <c r="TYQ24" s="57"/>
      <c r="TYR24" s="57"/>
      <c r="TYS24" s="57"/>
      <c r="TYT24" s="57"/>
      <c r="TYU24" s="57"/>
      <c r="TZA24" s="56"/>
      <c r="TZB24" s="57"/>
      <c r="TZC24" s="57"/>
      <c r="TZD24" s="57"/>
      <c r="TZE24" s="57"/>
      <c r="TZF24" s="57"/>
      <c r="TZG24" s="57"/>
      <c r="TZM24" s="56"/>
      <c r="TZN24" s="57"/>
      <c r="TZO24" s="57"/>
      <c r="TZP24" s="57"/>
      <c r="TZQ24" s="57"/>
      <c r="TZR24" s="57"/>
      <c r="TZS24" s="57"/>
      <c r="TZY24" s="56"/>
      <c r="TZZ24" s="57"/>
      <c r="UAA24" s="57"/>
      <c r="UAB24" s="57"/>
      <c r="UAC24" s="57"/>
      <c r="UAD24" s="57"/>
      <c r="UAE24" s="57"/>
      <c r="UAK24" s="56"/>
      <c r="UAL24" s="57"/>
      <c r="UAM24" s="57"/>
      <c r="UAN24" s="57"/>
      <c r="UAO24" s="57"/>
      <c r="UAP24" s="57"/>
      <c r="UAQ24" s="57"/>
      <c r="UAW24" s="56"/>
      <c r="UAX24" s="57"/>
      <c r="UAY24" s="57"/>
      <c r="UAZ24" s="57"/>
      <c r="UBA24" s="57"/>
      <c r="UBB24" s="57"/>
      <c r="UBC24" s="57"/>
      <c r="UBI24" s="56"/>
      <c r="UBJ24" s="57"/>
      <c r="UBK24" s="57"/>
      <c r="UBL24" s="57"/>
      <c r="UBM24" s="57"/>
      <c r="UBN24" s="57"/>
      <c r="UBO24" s="57"/>
      <c r="UBU24" s="56"/>
      <c r="UBV24" s="57"/>
      <c r="UBW24" s="57"/>
      <c r="UBX24" s="57"/>
      <c r="UBY24" s="57"/>
      <c r="UBZ24" s="57"/>
      <c r="UCA24" s="57"/>
      <c r="UCG24" s="56"/>
      <c r="UCH24" s="57"/>
      <c r="UCI24" s="57"/>
      <c r="UCJ24" s="57"/>
      <c r="UCK24" s="57"/>
      <c r="UCL24" s="57"/>
      <c r="UCM24" s="57"/>
      <c r="UCS24" s="56"/>
      <c r="UCT24" s="57"/>
      <c r="UCU24" s="57"/>
      <c r="UCV24" s="57"/>
      <c r="UCW24" s="57"/>
      <c r="UCX24" s="57"/>
      <c r="UCY24" s="57"/>
      <c r="UDE24" s="56"/>
      <c r="UDF24" s="57"/>
      <c r="UDG24" s="57"/>
      <c r="UDH24" s="57"/>
      <c r="UDI24" s="57"/>
      <c r="UDJ24" s="57"/>
      <c r="UDK24" s="57"/>
      <c r="UDQ24" s="56"/>
      <c r="UDR24" s="57"/>
      <c r="UDS24" s="57"/>
      <c r="UDT24" s="57"/>
      <c r="UDU24" s="57"/>
      <c r="UDV24" s="57"/>
      <c r="UDW24" s="57"/>
      <c r="UEC24" s="56"/>
      <c r="UED24" s="57"/>
      <c r="UEE24" s="57"/>
      <c r="UEF24" s="57"/>
      <c r="UEG24" s="57"/>
      <c r="UEH24" s="57"/>
      <c r="UEI24" s="57"/>
      <c r="UEO24" s="56"/>
      <c r="UEP24" s="57"/>
      <c r="UEQ24" s="57"/>
      <c r="UER24" s="57"/>
      <c r="UES24" s="57"/>
      <c r="UET24" s="57"/>
      <c r="UEU24" s="57"/>
      <c r="UFA24" s="56"/>
      <c r="UFB24" s="57"/>
      <c r="UFC24" s="57"/>
      <c r="UFD24" s="57"/>
      <c r="UFE24" s="57"/>
      <c r="UFF24" s="57"/>
      <c r="UFG24" s="57"/>
      <c r="UFM24" s="56"/>
      <c r="UFN24" s="57"/>
      <c r="UFO24" s="57"/>
      <c r="UFP24" s="57"/>
      <c r="UFQ24" s="57"/>
      <c r="UFR24" s="57"/>
      <c r="UFS24" s="57"/>
      <c r="UFY24" s="56"/>
      <c r="UFZ24" s="57"/>
      <c r="UGA24" s="57"/>
      <c r="UGB24" s="57"/>
      <c r="UGC24" s="57"/>
      <c r="UGD24" s="57"/>
      <c r="UGE24" s="57"/>
      <c r="UGK24" s="56"/>
      <c r="UGL24" s="57"/>
      <c r="UGM24" s="57"/>
      <c r="UGN24" s="57"/>
      <c r="UGO24" s="57"/>
      <c r="UGP24" s="57"/>
      <c r="UGQ24" s="57"/>
      <c r="UGW24" s="56"/>
      <c r="UGX24" s="57"/>
      <c r="UGY24" s="57"/>
      <c r="UGZ24" s="57"/>
      <c r="UHA24" s="57"/>
      <c r="UHB24" s="57"/>
      <c r="UHC24" s="57"/>
      <c r="UHI24" s="56"/>
      <c r="UHJ24" s="57"/>
      <c r="UHK24" s="57"/>
      <c r="UHL24" s="57"/>
      <c r="UHM24" s="57"/>
      <c r="UHN24" s="57"/>
      <c r="UHO24" s="57"/>
      <c r="UHU24" s="56"/>
      <c r="UHV24" s="57"/>
      <c r="UHW24" s="57"/>
      <c r="UHX24" s="57"/>
      <c r="UHY24" s="57"/>
      <c r="UHZ24" s="57"/>
      <c r="UIA24" s="57"/>
      <c r="UIG24" s="56"/>
      <c r="UIH24" s="57"/>
      <c r="UII24" s="57"/>
      <c r="UIJ24" s="57"/>
      <c r="UIK24" s="57"/>
      <c r="UIL24" s="57"/>
      <c r="UIM24" s="57"/>
      <c r="UIS24" s="56"/>
      <c r="UIT24" s="57"/>
      <c r="UIU24" s="57"/>
      <c r="UIV24" s="57"/>
      <c r="UIW24" s="57"/>
      <c r="UIX24" s="57"/>
      <c r="UIY24" s="57"/>
      <c r="UJE24" s="56"/>
      <c r="UJF24" s="57"/>
      <c r="UJG24" s="57"/>
      <c r="UJH24" s="57"/>
      <c r="UJI24" s="57"/>
      <c r="UJJ24" s="57"/>
      <c r="UJK24" s="57"/>
      <c r="UJQ24" s="56"/>
      <c r="UJR24" s="57"/>
      <c r="UJS24" s="57"/>
      <c r="UJT24" s="57"/>
      <c r="UJU24" s="57"/>
      <c r="UJV24" s="57"/>
      <c r="UJW24" s="57"/>
      <c r="UKC24" s="56"/>
      <c r="UKD24" s="57"/>
      <c r="UKE24" s="57"/>
      <c r="UKF24" s="57"/>
      <c r="UKG24" s="57"/>
      <c r="UKH24" s="57"/>
      <c r="UKI24" s="57"/>
      <c r="UKO24" s="56"/>
      <c r="UKP24" s="57"/>
      <c r="UKQ24" s="57"/>
      <c r="UKR24" s="57"/>
      <c r="UKS24" s="57"/>
      <c r="UKT24" s="57"/>
      <c r="UKU24" s="57"/>
      <c r="ULA24" s="56"/>
      <c r="ULB24" s="57"/>
      <c r="ULC24" s="57"/>
      <c r="ULD24" s="57"/>
      <c r="ULE24" s="57"/>
      <c r="ULF24" s="57"/>
      <c r="ULG24" s="57"/>
      <c r="ULM24" s="56"/>
      <c r="ULN24" s="57"/>
      <c r="ULO24" s="57"/>
      <c r="ULP24" s="57"/>
      <c r="ULQ24" s="57"/>
      <c r="ULR24" s="57"/>
      <c r="ULS24" s="57"/>
      <c r="ULY24" s="56"/>
      <c r="ULZ24" s="57"/>
      <c r="UMA24" s="57"/>
      <c r="UMB24" s="57"/>
      <c r="UMC24" s="57"/>
      <c r="UMD24" s="57"/>
      <c r="UME24" s="57"/>
      <c r="UMK24" s="56"/>
      <c r="UML24" s="57"/>
      <c r="UMM24" s="57"/>
      <c r="UMN24" s="57"/>
      <c r="UMO24" s="57"/>
      <c r="UMP24" s="57"/>
      <c r="UMQ24" s="57"/>
      <c r="UMW24" s="56"/>
      <c r="UMX24" s="57"/>
      <c r="UMY24" s="57"/>
      <c r="UMZ24" s="57"/>
      <c r="UNA24" s="57"/>
      <c r="UNB24" s="57"/>
      <c r="UNC24" s="57"/>
      <c r="UNI24" s="56"/>
      <c r="UNJ24" s="57"/>
      <c r="UNK24" s="57"/>
      <c r="UNL24" s="57"/>
      <c r="UNM24" s="57"/>
      <c r="UNN24" s="57"/>
      <c r="UNO24" s="57"/>
      <c r="UNU24" s="56"/>
      <c r="UNV24" s="57"/>
      <c r="UNW24" s="57"/>
      <c r="UNX24" s="57"/>
      <c r="UNY24" s="57"/>
      <c r="UNZ24" s="57"/>
      <c r="UOA24" s="57"/>
      <c r="UOG24" s="56"/>
      <c r="UOH24" s="57"/>
      <c r="UOI24" s="57"/>
      <c r="UOJ24" s="57"/>
      <c r="UOK24" s="57"/>
      <c r="UOL24" s="57"/>
      <c r="UOM24" s="57"/>
      <c r="UOS24" s="56"/>
      <c r="UOT24" s="57"/>
      <c r="UOU24" s="57"/>
      <c r="UOV24" s="57"/>
      <c r="UOW24" s="57"/>
      <c r="UOX24" s="57"/>
      <c r="UOY24" s="57"/>
      <c r="UPE24" s="56"/>
      <c r="UPF24" s="57"/>
      <c r="UPG24" s="57"/>
      <c r="UPH24" s="57"/>
      <c r="UPI24" s="57"/>
      <c r="UPJ24" s="57"/>
      <c r="UPK24" s="57"/>
      <c r="UPQ24" s="56"/>
      <c r="UPR24" s="57"/>
      <c r="UPS24" s="57"/>
      <c r="UPT24" s="57"/>
      <c r="UPU24" s="57"/>
      <c r="UPV24" s="57"/>
      <c r="UPW24" s="57"/>
      <c r="UQC24" s="56"/>
      <c r="UQD24" s="57"/>
      <c r="UQE24" s="57"/>
      <c r="UQF24" s="57"/>
      <c r="UQG24" s="57"/>
      <c r="UQH24" s="57"/>
      <c r="UQI24" s="57"/>
      <c r="UQO24" s="56"/>
      <c r="UQP24" s="57"/>
      <c r="UQQ24" s="57"/>
      <c r="UQR24" s="57"/>
      <c r="UQS24" s="57"/>
      <c r="UQT24" s="57"/>
      <c r="UQU24" s="57"/>
      <c r="URA24" s="56"/>
      <c r="URB24" s="57"/>
      <c r="URC24" s="57"/>
      <c r="URD24" s="57"/>
      <c r="URE24" s="57"/>
      <c r="URF24" s="57"/>
      <c r="URG24" s="57"/>
      <c r="URM24" s="56"/>
      <c r="URN24" s="57"/>
      <c r="URO24" s="57"/>
      <c r="URP24" s="57"/>
      <c r="URQ24" s="57"/>
      <c r="URR24" s="57"/>
      <c r="URS24" s="57"/>
      <c r="URY24" s="56"/>
      <c r="URZ24" s="57"/>
      <c r="USA24" s="57"/>
      <c r="USB24" s="57"/>
      <c r="USC24" s="57"/>
      <c r="USD24" s="57"/>
      <c r="USE24" s="57"/>
      <c r="USK24" s="56"/>
      <c r="USL24" s="57"/>
      <c r="USM24" s="57"/>
      <c r="USN24" s="57"/>
      <c r="USO24" s="57"/>
      <c r="USP24" s="57"/>
      <c r="USQ24" s="57"/>
      <c r="USW24" s="56"/>
      <c r="USX24" s="57"/>
      <c r="USY24" s="57"/>
      <c r="USZ24" s="57"/>
      <c r="UTA24" s="57"/>
      <c r="UTB24" s="57"/>
      <c r="UTC24" s="57"/>
      <c r="UTI24" s="56"/>
      <c r="UTJ24" s="57"/>
      <c r="UTK24" s="57"/>
      <c r="UTL24" s="57"/>
      <c r="UTM24" s="57"/>
      <c r="UTN24" s="57"/>
      <c r="UTO24" s="57"/>
      <c r="UTU24" s="56"/>
      <c r="UTV24" s="57"/>
      <c r="UTW24" s="57"/>
      <c r="UTX24" s="57"/>
      <c r="UTY24" s="57"/>
      <c r="UTZ24" s="57"/>
      <c r="UUA24" s="57"/>
      <c r="UUG24" s="56"/>
      <c r="UUH24" s="57"/>
      <c r="UUI24" s="57"/>
      <c r="UUJ24" s="57"/>
      <c r="UUK24" s="57"/>
      <c r="UUL24" s="57"/>
      <c r="UUM24" s="57"/>
      <c r="UUS24" s="56"/>
      <c r="UUT24" s="57"/>
      <c r="UUU24" s="57"/>
      <c r="UUV24" s="57"/>
      <c r="UUW24" s="57"/>
      <c r="UUX24" s="57"/>
      <c r="UUY24" s="57"/>
      <c r="UVE24" s="56"/>
      <c r="UVF24" s="57"/>
      <c r="UVG24" s="57"/>
      <c r="UVH24" s="57"/>
      <c r="UVI24" s="57"/>
      <c r="UVJ24" s="57"/>
      <c r="UVK24" s="57"/>
      <c r="UVQ24" s="56"/>
      <c r="UVR24" s="57"/>
      <c r="UVS24" s="57"/>
      <c r="UVT24" s="57"/>
      <c r="UVU24" s="57"/>
      <c r="UVV24" s="57"/>
      <c r="UVW24" s="57"/>
      <c r="UWC24" s="56"/>
      <c r="UWD24" s="57"/>
      <c r="UWE24" s="57"/>
      <c r="UWF24" s="57"/>
      <c r="UWG24" s="57"/>
      <c r="UWH24" s="57"/>
      <c r="UWI24" s="57"/>
      <c r="UWO24" s="56"/>
      <c r="UWP24" s="57"/>
      <c r="UWQ24" s="57"/>
      <c r="UWR24" s="57"/>
      <c r="UWS24" s="57"/>
      <c r="UWT24" s="57"/>
      <c r="UWU24" s="57"/>
      <c r="UXA24" s="56"/>
      <c r="UXB24" s="57"/>
      <c r="UXC24" s="57"/>
      <c r="UXD24" s="57"/>
      <c r="UXE24" s="57"/>
      <c r="UXF24" s="57"/>
      <c r="UXG24" s="57"/>
      <c r="UXM24" s="56"/>
      <c r="UXN24" s="57"/>
      <c r="UXO24" s="57"/>
      <c r="UXP24" s="57"/>
      <c r="UXQ24" s="57"/>
      <c r="UXR24" s="57"/>
      <c r="UXS24" s="57"/>
      <c r="UXY24" s="56"/>
      <c r="UXZ24" s="57"/>
      <c r="UYA24" s="57"/>
      <c r="UYB24" s="57"/>
      <c r="UYC24" s="57"/>
      <c r="UYD24" s="57"/>
      <c r="UYE24" s="57"/>
      <c r="UYK24" s="56"/>
      <c r="UYL24" s="57"/>
      <c r="UYM24" s="57"/>
      <c r="UYN24" s="57"/>
      <c r="UYO24" s="57"/>
      <c r="UYP24" s="57"/>
      <c r="UYQ24" s="57"/>
      <c r="UYW24" s="56"/>
      <c r="UYX24" s="57"/>
      <c r="UYY24" s="57"/>
      <c r="UYZ24" s="57"/>
      <c r="UZA24" s="57"/>
      <c r="UZB24" s="57"/>
      <c r="UZC24" s="57"/>
      <c r="UZI24" s="56"/>
      <c r="UZJ24" s="57"/>
      <c r="UZK24" s="57"/>
      <c r="UZL24" s="57"/>
      <c r="UZM24" s="57"/>
      <c r="UZN24" s="57"/>
      <c r="UZO24" s="57"/>
      <c r="UZU24" s="56"/>
      <c r="UZV24" s="57"/>
      <c r="UZW24" s="57"/>
      <c r="UZX24" s="57"/>
      <c r="UZY24" s="57"/>
      <c r="UZZ24" s="57"/>
      <c r="VAA24" s="57"/>
      <c r="VAG24" s="56"/>
      <c r="VAH24" s="57"/>
      <c r="VAI24" s="57"/>
      <c r="VAJ24" s="57"/>
      <c r="VAK24" s="57"/>
      <c r="VAL24" s="57"/>
      <c r="VAM24" s="57"/>
      <c r="VAS24" s="56"/>
      <c r="VAT24" s="57"/>
      <c r="VAU24" s="57"/>
      <c r="VAV24" s="57"/>
      <c r="VAW24" s="57"/>
      <c r="VAX24" s="57"/>
      <c r="VAY24" s="57"/>
      <c r="VBE24" s="56"/>
      <c r="VBF24" s="57"/>
      <c r="VBG24" s="57"/>
      <c r="VBH24" s="57"/>
      <c r="VBI24" s="57"/>
      <c r="VBJ24" s="57"/>
      <c r="VBK24" s="57"/>
      <c r="VBQ24" s="56"/>
      <c r="VBR24" s="57"/>
      <c r="VBS24" s="57"/>
      <c r="VBT24" s="57"/>
      <c r="VBU24" s="57"/>
      <c r="VBV24" s="57"/>
      <c r="VBW24" s="57"/>
      <c r="VCC24" s="56"/>
      <c r="VCD24" s="57"/>
      <c r="VCE24" s="57"/>
      <c r="VCF24" s="57"/>
      <c r="VCG24" s="57"/>
      <c r="VCH24" s="57"/>
      <c r="VCI24" s="57"/>
      <c r="VCO24" s="56"/>
      <c r="VCP24" s="57"/>
      <c r="VCQ24" s="57"/>
      <c r="VCR24" s="57"/>
      <c r="VCS24" s="57"/>
      <c r="VCT24" s="57"/>
      <c r="VCU24" s="57"/>
      <c r="VDA24" s="56"/>
      <c r="VDB24" s="57"/>
      <c r="VDC24" s="57"/>
      <c r="VDD24" s="57"/>
      <c r="VDE24" s="57"/>
      <c r="VDF24" s="57"/>
      <c r="VDG24" s="57"/>
      <c r="VDM24" s="56"/>
      <c r="VDN24" s="57"/>
      <c r="VDO24" s="57"/>
      <c r="VDP24" s="57"/>
      <c r="VDQ24" s="57"/>
      <c r="VDR24" s="57"/>
      <c r="VDS24" s="57"/>
      <c r="VDY24" s="56"/>
      <c r="VDZ24" s="57"/>
      <c r="VEA24" s="57"/>
      <c r="VEB24" s="57"/>
      <c r="VEC24" s="57"/>
      <c r="VED24" s="57"/>
      <c r="VEE24" s="57"/>
      <c r="VEK24" s="56"/>
      <c r="VEL24" s="57"/>
      <c r="VEM24" s="57"/>
      <c r="VEN24" s="57"/>
      <c r="VEO24" s="57"/>
      <c r="VEP24" s="57"/>
      <c r="VEQ24" s="57"/>
      <c r="VEW24" s="56"/>
      <c r="VEX24" s="57"/>
      <c r="VEY24" s="57"/>
      <c r="VEZ24" s="57"/>
      <c r="VFA24" s="57"/>
      <c r="VFB24" s="57"/>
      <c r="VFC24" s="57"/>
      <c r="VFI24" s="56"/>
      <c r="VFJ24" s="57"/>
      <c r="VFK24" s="57"/>
      <c r="VFL24" s="57"/>
      <c r="VFM24" s="57"/>
      <c r="VFN24" s="57"/>
      <c r="VFO24" s="57"/>
      <c r="VFU24" s="56"/>
      <c r="VFV24" s="57"/>
      <c r="VFW24" s="57"/>
      <c r="VFX24" s="57"/>
      <c r="VFY24" s="57"/>
      <c r="VFZ24" s="57"/>
      <c r="VGA24" s="57"/>
      <c r="VGG24" s="56"/>
      <c r="VGH24" s="57"/>
      <c r="VGI24" s="57"/>
      <c r="VGJ24" s="57"/>
      <c r="VGK24" s="57"/>
      <c r="VGL24" s="57"/>
      <c r="VGM24" s="57"/>
      <c r="VGS24" s="56"/>
      <c r="VGT24" s="57"/>
      <c r="VGU24" s="57"/>
      <c r="VGV24" s="57"/>
      <c r="VGW24" s="57"/>
      <c r="VGX24" s="57"/>
      <c r="VGY24" s="57"/>
      <c r="VHE24" s="56"/>
      <c r="VHF24" s="57"/>
      <c r="VHG24" s="57"/>
      <c r="VHH24" s="57"/>
      <c r="VHI24" s="57"/>
      <c r="VHJ24" s="57"/>
      <c r="VHK24" s="57"/>
      <c r="VHQ24" s="56"/>
      <c r="VHR24" s="57"/>
      <c r="VHS24" s="57"/>
      <c r="VHT24" s="57"/>
      <c r="VHU24" s="57"/>
      <c r="VHV24" s="57"/>
      <c r="VHW24" s="57"/>
      <c r="VIC24" s="56"/>
      <c r="VID24" s="57"/>
      <c r="VIE24" s="57"/>
      <c r="VIF24" s="57"/>
      <c r="VIG24" s="57"/>
      <c r="VIH24" s="57"/>
      <c r="VII24" s="57"/>
      <c r="VIO24" s="56"/>
      <c r="VIP24" s="57"/>
      <c r="VIQ24" s="57"/>
      <c r="VIR24" s="57"/>
      <c r="VIS24" s="57"/>
      <c r="VIT24" s="57"/>
      <c r="VIU24" s="57"/>
      <c r="VJA24" s="56"/>
      <c r="VJB24" s="57"/>
      <c r="VJC24" s="57"/>
      <c r="VJD24" s="57"/>
      <c r="VJE24" s="57"/>
      <c r="VJF24" s="57"/>
      <c r="VJG24" s="57"/>
      <c r="VJM24" s="56"/>
      <c r="VJN24" s="57"/>
      <c r="VJO24" s="57"/>
      <c r="VJP24" s="57"/>
      <c r="VJQ24" s="57"/>
      <c r="VJR24" s="57"/>
      <c r="VJS24" s="57"/>
      <c r="VJY24" s="56"/>
      <c r="VJZ24" s="57"/>
      <c r="VKA24" s="57"/>
      <c r="VKB24" s="57"/>
      <c r="VKC24" s="57"/>
      <c r="VKD24" s="57"/>
      <c r="VKE24" s="57"/>
      <c r="VKK24" s="56"/>
      <c r="VKL24" s="57"/>
      <c r="VKM24" s="57"/>
      <c r="VKN24" s="57"/>
      <c r="VKO24" s="57"/>
      <c r="VKP24" s="57"/>
      <c r="VKQ24" s="57"/>
      <c r="VKW24" s="56"/>
      <c r="VKX24" s="57"/>
      <c r="VKY24" s="57"/>
      <c r="VKZ24" s="57"/>
      <c r="VLA24" s="57"/>
      <c r="VLB24" s="57"/>
      <c r="VLC24" s="57"/>
      <c r="VLI24" s="56"/>
      <c r="VLJ24" s="57"/>
      <c r="VLK24" s="57"/>
      <c r="VLL24" s="57"/>
      <c r="VLM24" s="57"/>
      <c r="VLN24" s="57"/>
      <c r="VLO24" s="57"/>
      <c r="VLU24" s="56"/>
      <c r="VLV24" s="57"/>
      <c r="VLW24" s="57"/>
      <c r="VLX24" s="57"/>
      <c r="VLY24" s="57"/>
      <c r="VLZ24" s="57"/>
      <c r="VMA24" s="57"/>
      <c r="VMG24" s="56"/>
      <c r="VMH24" s="57"/>
      <c r="VMI24" s="57"/>
      <c r="VMJ24" s="57"/>
      <c r="VMK24" s="57"/>
      <c r="VML24" s="57"/>
      <c r="VMM24" s="57"/>
      <c r="VMS24" s="56"/>
      <c r="VMT24" s="57"/>
      <c r="VMU24" s="57"/>
      <c r="VMV24" s="57"/>
      <c r="VMW24" s="57"/>
      <c r="VMX24" s="57"/>
      <c r="VMY24" s="57"/>
      <c r="VNE24" s="56"/>
      <c r="VNF24" s="57"/>
      <c r="VNG24" s="57"/>
      <c r="VNH24" s="57"/>
      <c r="VNI24" s="57"/>
      <c r="VNJ24" s="57"/>
      <c r="VNK24" s="57"/>
      <c r="VNQ24" s="56"/>
      <c r="VNR24" s="57"/>
      <c r="VNS24" s="57"/>
      <c r="VNT24" s="57"/>
      <c r="VNU24" s="57"/>
      <c r="VNV24" s="57"/>
      <c r="VNW24" s="57"/>
      <c r="VOC24" s="56"/>
      <c r="VOD24" s="57"/>
      <c r="VOE24" s="57"/>
      <c r="VOF24" s="57"/>
      <c r="VOG24" s="57"/>
      <c r="VOH24" s="57"/>
      <c r="VOI24" s="57"/>
      <c r="VOO24" s="56"/>
      <c r="VOP24" s="57"/>
      <c r="VOQ24" s="57"/>
      <c r="VOR24" s="57"/>
      <c r="VOS24" s="57"/>
      <c r="VOT24" s="57"/>
      <c r="VOU24" s="57"/>
      <c r="VPA24" s="56"/>
      <c r="VPB24" s="57"/>
      <c r="VPC24" s="57"/>
      <c r="VPD24" s="57"/>
      <c r="VPE24" s="57"/>
      <c r="VPF24" s="57"/>
      <c r="VPG24" s="57"/>
      <c r="VPM24" s="56"/>
      <c r="VPN24" s="57"/>
      <c r="VPO24" s="57"/>
      <c r="VPP24" s="57"/>
      <c r="VPQ24" s="57"/>
      <c r="VPR24" s="57"/>
      <c r="VPS24" s="57"/>
      <c r="VPY24" s="56"/>
      <c r="VPZ24" s="57"/>
      <c r="VQA24" s="57"/>
      <c r="VQB24" s="57"/>
      <c r="VQC24" s="57"/>
      <c r="VQD24" s="57"/>
      <c r="VQE24" s="57"/>
      <c r="VQK24" s="56"/>
      <c r="VQL24" s="57"/>
      <c r="VQM24" s="57"/>
      <c r="VQN24" s="57"/>
      <c r="VQO24" s="57"/>
      <c r="VQP24" s="57"/>
      <c r="VQQ24" s="57"/>
      <c r="VQW24" s="56"/>
      <c r="VQX24" s="57"/>
      <c r="VQY24" s="57"/>
      <c r="VQZ24" s="57"/>
      <c r="VRA24" s="57"/>
      <c r="VRB24" s="57"/>
      <c r="VRC24" s="57"/>
      <c r="VRI24" s="56"/>
      <c r="VRJ24" s="57"/>
      <c r="VRK24" s="57"/>
      <c r="VRL24" s="57"/>
      <c r="VRM24" s="57"/>
      <c r="VRN24" s="57"/>
      <c r="VRO24" s="57"/>
      <c r="VRU24" s="56"/>
      <c r="VRV24" s="57"/>
      <c r="VRW24" s="57"/>
      <c r="VRX24" s="57"/>
      <c r="VRY24" s="57"/>
      <c r="VRZ24" s="57"/>
      <c r="VSA24" s="57"/>
      <c r="VSG24" s="56"/>
      <c r="VSH24" s="57"/>
      <c r="VSI24" s="57"/>
      <c r="VSJ24" s="57"/>
      <c r="VSK24" s="57"/>
      <c r="VSL24" s="57"/>
      <c r="VSM24" s="57"/>
      <c r="VSS24" s="56"/>
      <c r="VST24" s="57"/>
      <c r="VSU24" s="57"/>
      <c r="VSV24" s="57"/>
      <c r="VSW24" s="57"/>
      <c r="VSX24" s="57"/>
      <c r="VSY24" s="57"/>
      <c r="VTE24" s="56"/>
      <c r="VTF24" s="57"/>
      <c r="VTG24" s="57"/>
      <c r="VTH24" s="57"/>
      <c r="VTI24" s="57"/>
      <c r="VTJ24" s="57"/>
      <c r="VTK24" s="57"/>
      <c r="VTQ24" s="56"/>
      <c r="VTR24" s="57"/>
      <c r="VTS24" s="57"/>
      <c r="VTT24" s="57"/>
      <c r="VTU24" s="57"/>
      <c r="VTV24" s="57"/>
      <c r="VTW24" s="57"/>
      <c r="VUC24" s="56"/>
      <c r="VUD24" s="57"/>
      <c r="VUE24" s="57"/>
      <c r="VUF24" s="57"/>
      <c r="VUG24" s="57"/>
      <c r="VUH24" s="57"/>
      <c r="VUI24" s="57"/>
      <c r="VUO24" s="56"/>
      <c r="VUP24" s="57"/>
      <c r="VUQ24" s="57"/>
      <c r="VUR24" s="57"/>
      <c r="VUS24" s="57"/>
      <c r="VUT24" s="57"/>
      <c r="VUU24" s="57"/>
      <c r="VVA24" s="56"/>
      <c r="VVB24" s="57"/>
      <c r="VVC24" s="57"/>
      <c r="VVD24" s="57"/>
      <c r="VVE24" s="57"/>
      <c r="VVF24" s="57"/>
      <c r="VVG24" s="57"/>
      <c r="VVM24" s="56"/>
      <c r="VVN24" s="57"/>
      <c r="VVO24" s="57"/>
      <c r="VVP24" s="57"/>
      <c r="VVQ24" s="57"/>
      <c r="VVR24" s="57"/>
      <c r="VVS24" s="57"/>
      <c r="VVY24" s="56"/>
      <c r="VVZ24" s="57"/>
      <c r="VWA24" s="57"/>
      <c r="VWB24" s="57"/>
      <c r="VWC24" s="57"/>
      <c r="VWD24" s="57"/>
      <c r="VWE24" s="57"/>
      <c r="VWK24" s="56"/>
      <c r="VWL24" s="57"/>
      <c r="VWM24" s="57"/>
      <c r="VWN24" s="57"/>
      <c r="VWO24" s="57"/>
      <c r="VWP24" s="57"/>
      <c r="VWQ24" s="57"/>
      <c r="VWW24" s="56"/>
      <c r="VWX24" s="57"/>
      <c r="VWY24" s="57"/>
      <c r="VWZ24" s="57"/>
      <c r="VXA24" s="57"/>
      <c r="VXB24" s="57"/>
      <c r="VXC24" s="57"/>
      <c r="VXI24" s="56"/>
      <c r="VXJ24" s="57"/>
      <c r="VXK24" s="57"/>
      <c r="VXL24" s="57"/>
      <c r="VXM24" s="57"/>
      <c r="VXN24" s="57"/>
      <c r="VXO24" s="57"/>
      <c r="VXU24" s="56"/>
      <c r="VXV24" s="57"/>
      <c r="VXW24" s="57"/>
      <c r="VXX24" s="57"/>
      <c r="VXY24" s="57"/>
      <c r="VXZ24" s="57"/>
      <c r="VYA24" s="57"/>
      <c r="VYG24" s="56"/>
      <c r="VYH24" s="57"/>
      <c r="VYI24" s="57"/>
      <c r="VYJ24" s="57"/>
      <c r="VYK24" s="57"/>
      <c r="VYL24" s="57"/>
      <c r="VYM24" s="57"/>
      <c r="VYS24" s="56"/>
      <c r="VYT24" s="57"/>
      <c r="VYU24" s="57"/>
      <c r="VYV24" s="57"/>
      <c r="VYW24" s="57"/>
      <c r="VYX24" s="57"/>
      <c r="VYY24" s="57"/>
      <c r="VZE24" s="56"/>
      <c r="VZF24" s="57"/>
      <c r="VZG24" s="57"/>
      <c r="VZH24" s="57"/>
      <c r="VZI24" s="57"/>
      <c r="VZJ24" s="57"/>
      <c r="VZK24" s="57"/>
      <c r="VZQ24" s="56"/>
      <c r="VZR24" s="57"/>
      <c r="VZS24" s="57"/>
      <c r="VZT24" s="57"/>
      <c r="VZU24" s="57"/>
      <c r="VZV24" s="57"/>
      <c r="VZW24" s="57"/>
      <c r="WAC24" s="56"/>
      <c r="WAD24" s="57"/>
      <c r="WAE24" s="57"/>
      <c r="WAF24" s="57"/>
      <c r="WAG24" s="57"/>
      <c r="WAH24" s="57"/>
      <c r="WAI24" s="57"/>
      <c r="WAO24" s="56"/>
      <c r="WAP24" s="57"/>
      <c r="WAQ24" s="57"/>
      <c r="WAR24" s="57"/>
      <c r="WAS24" s="57"/>
      <c r="WAT24" s="57"/>
      <c r="WAU24" s="57"/>
      <c r="WBA24" s="56"/>
      <c r="WBB24" s="57"/>
      <c r="WBC24" s="57"/>
      <c r="WBD24" s="57"/>
      <c r="WBE24" s="57"/>
      <c r="WBF24" s="57"/>
      <c r="WBG24" s="57"/>
      <c r="WBM24" s="56"/>
      <c r="WBN24" s="57"/>
      <c r="WBO24" s="57"/>
      <c r="WBP24" s="57"/>
      <c r="WBQ24" s="57"/>
      <c r="WBR24" s="57"/>
      <c r="WBS24" s="57"/>
      <c r="WBY24" s="56"/>
      <c r="WBZ24" s="57"/>
      <c r="WCA24" s="57"/>
      <c r="WCB24" s="57"/>
      <c r="WCC24" s="57"/>
      <c r="WCD24" s="57"/>
      <c r="WCE24" s="57"/>
      <c r="WCK24" s="56"/>
      <c r="WCL24" s="57"/>
      <c r="WCM24" s="57"/>
      <c r="WCN24" s="57"/>
      <c r="WCO24" s="57"/>
      <c r="WCP24" s="57"/>
      <c r="WCQ24" s="57"/>
      <c r="WCW24" s="56"/>
      <c r="WCX24" s="57"/>
      <c r="WCY24" s="57"/>
      <c r="WCZ24" s="57"/>
      <c r="WDA24" s="57"/>
      <c r="WDB24" s="57"/>
      <c r="WDC24" s="57"/>
      <c r="WDI24" s="56"/>
      <c r="WDJ24" s="57"/>
      <c r="WDK24" s="57"/>
      <c r="WDL24" s="57"/>
      <c r="WDM24" s="57"/>
      <c r="WDN24" s="57"/>
      <c r="WDO24" s="57"/>
      <c r="WDU24" s="56"/>
      <c r="WDV24" s="57"/>
      <c r="WDW24" s="57"/>
      <c r="WDX24" s="57"/>
      <c r="WDY24" s="57"/>
      <c r="WDZ24" s="57"/>
      <c r="WEA24" s="57"/>
      <c r="WEG24" s="56"/>
      <c r="WEH24" s="57"/>
      <c r="WEI24" s="57"/>
      <c r="WEJ24" s="57"/>
      <c r="WEK24" s="57"/>
      <c r="WEL24" s="57"/>
      <c r="WEM24" s="57"/>
      <c r="WES24" s="56"/>
      <c r="WET24" s="57"/>
      <c r="WEU24" s="57"/>
      <c r="WEV24" s="57"/>
      <c r="WEW24" s="57"/>
      <c r="WEX24" s="57"/>
      <c r="WEY24" s="57"/>
      <c r="WFE24" s="56"/>
      <c r="WFF24" s="57"/>
      <c r="WFG24" s="57"/>
      <c r="WFH24" s="57"/>
      <c r="WFI24" s="57"/>
      <c r="WFJ24" s="57"/>
      <c r="WFK24" s="57"/>
      <c r="WFQ24" s="56"/>
      <c r="WFR24" s="57"/>
      <c r="WFS24" s="57"/>
      <c r="WFT24" s="57"/>
      <c r="WFU24" s="57"/>
      <c r="WFV24" s="57"/>
      <c r="WFW24" s="57"/>
      <c r="WGC24" s="56"/>
      <c r="WGD24" s="57"/>
      <c r="WGE24" s="57"/>
      <c r="WGF24" s="57"/>
      <c r="WGG24" s="57"/>
      <c r="WGH24" s="57"/>
      <c r="WGI24" s="57"/>
      <c r="WGO24" s="56"/>
      <c r="WGP24" s="57"/>
      <c r="WGQ24" s="57"/>
      <c r="WGR24" s="57"/>
      <c r="WGS24" s="57"/>
      <c r="WGT24" s="57"/>
      <c r="WGU24" s="57"/>
      <c r="WHA24" s="56"/>
      <c r="WHB24" s="57"/>
      <c r="WHC24" s="57"/>
      <c r="WHD24" s="57"/>
      <c r="WHE24" s="57"/>
      <c r="WHF24" s="57"/>
      <c r="WHG24" s="57"/>
      <c r="WHM24" s="56"/>
      <c r="WHN24" s="57"/>
      <c r="WHO24" s="57"/>
      <c r="WHP24" s="57"/>
      <c r="WHQ24" s="57"/>
      <c r="WHR24" s="57"/>
      <c r="WHS24" s="57"/>
      <c r="WHY24" s="56"/>
      <c r="WHZ24" s="57"/>
      <c r="WIA24" s="57"/>
      <c r="WIB24" s="57"/>
      <c r="WIC24" s="57"/>
      <c r="WID24" s="57"/>
      <c r="WIE24" s="57"/>
      <c r="WIK24" s="56"/>
      <c r="WIL24" s="57"/>
      <c r="WIM24" s="57"/>
      <c r="WIN24" s="57"/>
      <c r="WIO24" s="57"/>
      <c r="WIP24" s="57"/>
      <c r="WIQ24" s="57"/>
      <c r="WIW24" s="56"/>
      <c r="WIX24" s="57"/>
      <c r="WIY24" s="57"/>
      <c r="WIZ24" s="57"/>
      <c r="WJA24" s="57"/>
      <c r="WJB24" s="57"/>
      <c r="WJC24" s="57"/>
      <c r="WJI24" s="56"/>
      <c r="WJJ24" s="57"/>
      <c r="WJK24" s="57"/>
      <c r="WJL24" s="57"/>
      <c r="WJM24" s="57"/>
      <c r="WJN24" s="57"/>
      <c r="WJO24" s="57"/>
      <c r="WJU24" s="56"/>
      <c r="WJV24" s="57"/>
      <c r="WJW24" s="57"/>
      <c r="WJX24" s="57"/>
      <c r="WJY24" s="57"/>
      <c r="WJZ24" s="57"/>
      <c r="WKA24" s="57"/>
      <c r="WKG24" s="56"/>
      <c r="WKH24" s="57"/>
      <c r="WKI24" s="57"/>
      <c r="WKJ24" s="57"/>
      <c r="WKK24" s="57"/>
      <c r="WKL24" s="57"/>
      <c r="WKM24" s="57"/>
      <c r="WKS24" s="56"/>
      <c r="WKT24" s="57"/>
      <c r="WKU24" s="57"/>
      <c r="WKV24" s="57"/>
      <c r="WKW24" s="57"/>
      <c r="WKX24" s="57"/>
      <c r="WKY24" s="57"/>
      <c r="WLE24" s="56"/>
      <c r="WLF24" s="57"/>
      <c r="WLG24" s="57"/>
      <c r="WLH24" s="57"/>
      <c r="WLI24" s="57"/>
      <c r="WLJ24" s="57"/>
      <c r="WLK24" s="57"/>
      <c r="WLQ24" s="56"/>
      <c r="WLR24" s="57"/>
      <c r="WLS24" s="57"/>
      <c r="WLT24" s="57"/>
      <c r="WLU24" s="57"/>
      <c r="WLV24" s="57"/>
      <c r="WLW24" s="57"/>
      <c r="WMC24" s="56"/>
      <c r="WMD24" s="57"/>
      <c r="WME24" s="57"/>
      <c r="WMF24" s="57"/>
      <c r="WMG24" s="57"/>
      <c r="WMH24" s="57"/>
      <c r="WMI24" s="57"/>
      <c r="WMO24" s="56"/>
      <c r="WMP24" s="57"/>
      <c r="WMQ24" s="57"/>
      <c r="WMR24" s="57"/>
      <c r="WMS24" s="57"/>
      <c r="WMT24" s="57"/>
      <c r="WMU24" s="57"/>
      <c r="WNA24" s="56"/>
      <c r="WNB24" s="57"/>
      <c r="WNC24" s="57"/>
      <c r="WND24" s="57"/>
      <c r="WNE24" s="57"/>
      <c r="WNF24" s="57"/>
      <c r="WNG24" s="57"/>
      <c r="WNM24" s="56"/>
      <c r="WNN24" s="57"/>
      <c r="WNO24" s="57"/>
      <c r="WNP24" s="57"/>
      <c r="WNQ24" s="57"/>
      <c r="WNR24" s="57"/>
      <c r="WNS24" s="57"/>
      <c r="WNY24" s="56"/>
      <c r="WNZ24" s="57"/>
      <c r="WOA24" s="57"/>
      <c r="WOB24" s="57"/>
      <c r="WOC24" s="57"/>
      <c r="WOD24" s="57"/>
      <c r="WOE24" s="57"/>
      <c r="WOK24" s="56"/>
      <c r="WOL24" s="57"/>
      <c r="WOM24" s="57"/>
      <c r="WON24" s="57"/>
      <c r="WOO24" s="57"/>
      <c r="WOP24" s="57"/>
      <c r="WOQ24" s="57"/>
      <c r="WOW24" s="56"/>
      <c r="WOX24" s="57"/>
      <c r="WOY24" s="57"/>
      <c r="WOZ24" s="57"/>
      <c r="WPA24" s="57"/>
      <c r="WPB24" s="57"/>
      <c r="WPC24" s="57"/>
      <c r="WPI24" s="56"/>
      <c r="WPJ24" s="57"/>
      <c r="WPK24" s="57"/>
      <c r="WPL24" s="57"/>
      <c r="WPM24" s="57"/>
      <c r="WPN24" s="57"/>
      <c r="WPO24" s="57"/>
      <c r="WPU24" s="56"/>
      <c r="WPV24" s="57"/>
      <c r="WPW24" s="57"/>
      <c r="WPX24" s="57"/>
      <c r="WPY24" s="57"/>
      <c r="WPZ24" s="57"/>
      <c r="WQA24" s="57"/>
      <c r="WQG24" s="56"/>
      <c r="WQH24" s="57"/>
      <c r="WQI24" s="57"/>
      <c r="WQJ24" s="57"/>
      <c r="WQK24" s="57"/>
      <c r="WQL24" s="57"/>
      <c r="WQM24" s="57"/>
      <c r="WQS24" s="56"/>
      <c r="WQT24" s="57"/>
      <c r="WQU24" s="57"/>
      <c r="WQV24" s="57"/>
      <c r="WQW24" s="57"/>
      <c r="WQX24" s="57"/>
      <c r="WQY24" s="57"/>
      <c r="WRE24" s="56"/>
      <c r="WRF24" s="57"/>
      <c r="WRG24" s="57"/>
      <c r="WRH24" s="57"/>
      <c r="WRI24" s="57"/>
      <c r="WRJ24" s="57"/>
      <c r="WRK24" s="57"/>
      <c r="WRQ24" s="56"/>
      <c r="WRR24" s="57"/>
      <c r="WRS24" s="57"/>
      <c r="WRT24" s="57"/>
      <c r="WRU24" s="57"/>
      <c r="WRV24" s="57"/>
      <c r="WRW24" s="57"/>
      <c r="WSC24" s="56"/>
      <c r="WSD24" s="57"/>
      <c r="WSE24" s="57"/>
      <c r="WSF24" s="57"/>
      <c r="WSG24" s="57"/>
      <c r="WSH24" s="57"/>
      <c r="WSI24" s="57"/>
      <c r="WSO24" s="56"/>
      <c r="WSP24" s="57"/>
      <c r="WSQ24" s="57"/>
      <c r="WSR24" s="57"/>
      <c r="WSS24" s="57"/>
      <c r="WST24" s="57"/>
      <c r="WSU24" s="57"/>
      <c r="WTA24" s="56"/>
      <c r="WTB24" s="57"/>
      <c r="WTC24" s="57"/>
      <c r="WTD24" s="57"/>
      <c r="WTE24" s="57"/>
      <c r="WTF24" s="57"/>
      <c r="WTG24" s="57"/>
      <c r="WTM24" s="56"/>
      <c r="WTN24" s="57"/>
      <c r="WTO24" s="57"/>
      <c r="WTP24" s="57"/>
      <c r="WTQ24" s="57"/>
      <c r="WTR24" s="57"/>
      <c r="WTS24" s="57"/>
      <c r="WTY24" s="56"/>
      <c r="WTZ24" s="57"/>
      <c r="WUA24" s="57"/>
      <c r="WUB24" s="57"/>
      <c r="WUC24" s="57"/>
      <c r="WUD24" s="57"/>
      <c r="WUE24" s="57"/>
      <c r="WUK24" s="56"/>
      <c r="WUL24" s="57"/>
      <c r="WUM24" s="57"/>
      <c r="WUN24" s="57"/>
      <c r="WUO24" s="57"/>
      <c r="WUP24" s="57"/>
      <c r="WUQ24" s="57"/>
      <c r="WUW24" s="56"/>
      <c r="WUX24" s="57"/>
      <c r="WUY24" s="57"/>
      <c r="WUZ24" s="57"/>
      <c r="WVA24" s="57"/>
      <c r="WVB24" s="57"/>
      <c r="WVC24" s="57"/>
      <c r="WVI24" s="56"/>
      <c r="WVJ24" s="57"/>
      <c r="WVK24" s="57"/>
      <c r="WVL24" s="57"/>
      <c r="WVM24" s="57"/>
      <c r="WVN24" s="57"/>
      <c r="WVO24" s="57"/>
      <c r="WVU24" s="56"/>
      <c r="WVV24" s="57"/>
      <c r="WVW24" s="57"/>
      <c r="WVX24" s="57"/>
      <c r="WVY24" s="57"/>
      <c r="WVZ24" s="57"/>
      <c r="WWA24" s="57"/>
      <c r="WWG24" s="56"/>
      <c r="WWH24" s="57"/>
      <c r="WWI24" s="57"/>
      <c r="WWJ24" s="57"/>
      <c r="WWK24" s="57"/>
      <c r="WWL24" s="57"/>
      <c r="WWM24" s="57"/>
      <c r="WWS24" s="56"/>
      <c r="WWT24" s="57"/>
      <c r="WWU24" s="57"/>
      <c r="WWV24" s="57"/>
      <c r="WWW24" s="57"/>
      <c r="WWX24" s="57"/>
      <c r="WWY24" s="57"/>
      <c r="WXE24" s="56"/>
      <c r="WXF24" s="57"/>
      <c r="WXG24" s="57"/>
      <c r="WXH24" s="57"/>
      <c r="WXI24" s="57"/>
      <c r="WXJ24" s="57"/>
      <c r="WXK24" s="57"/>
      <c r="WXQ24" s="56"/>
      <c r="WXR24" s="57"/>
      <c r="WXS24" s="57"/>
      <c r="WXT24" s="57"/>
      <c r="WXU24" s="57"/>
      <c r="WXV24" s="57"/>
      <c r="WXW24" s="57"/>
      <c r="WYC24" s="56"/>
      <c r="WYD24" s="57"/>
      <c r="WYE24" s="57"/>
      <c r="WYF24" s="57"/>
      <c r="WYG24" s="57"/>
      <c r="WYH24" s="57"/>
      <c r="WYI24" s="57"/>
      <c r="WYO24" s="56"/>
      <c r="WYP24" s="57"/>
      <c r="WYQ24" s="57"/>
      <c r="WYR24" s="57"/>
      <c r="WYS24" s="57"/>
      <c r="WYT24" s="57"/>
      <c r="WYU24" s="57"/>
      <c r="WZA24" s="56"/>
      <c r="WZB24" s="57"/>
      <c r="WZC24" s="57"/>
      <c r="WZD24" s="57"/>
      <c r="WZE24" s="57"/>
      <c r="WZF24" s="57"/>
      <c r="WZG24" s="57"/>
      <c r="WZM24" s="56"/>
      <c r="WZN24" s="57"/>
      <c r="WZO24" s="57"/>
      <c r="WZP24" s="57"/>
      <c r="WZQ24" s="57"/>
      <c r="WZR24" s="57"/>
      <c r="WZS24" s="57"/>
      <c r="WZY24" s="56"/>
      <c r="WZZ24" s="57"/>
      <c r="XAA24" s="57"/>
      <c r="XAB24" s="57"/>
      <c r="XAC24" s="57"/>
      <c r="XAD24" s="57"/>
      <c r="XAE24" s="57"/>
      <c r="XAK24" s="56"/>
      <c r="XAL24" s="57"/>
      <c r="XAM24" s="57"/>
      <c r="XAN24" s="57"/>
      <c r="XAO24" s="57"/>
      <c r="XAP24" s="57"/>
      <c r="XAQ24" s="57"/>
      <c r="XAW24" s="56"/>
      <c r="XAX24" s="57"/>
      <c r="XAY24" s="57"/>
      <c r="XAZ24" s="57"/>
      <c r="XBA24" s="57"/>
      <c r="XBB24" s="57"/>
      <c r="XBC24" s="57"/>
      <c r="XBI24" s="56"/>
      <c r="XBJ24" s="57"/>
      <c r="XBK24" s="57"/>
      <c r="XBL24" s="57"/>
      <c r="XBM24" s="57"/>
      <c r="XBN24" s="57"/>
      <c r="XBO24" s="57"/>
      <c r="XBU24" s="56"/>
      <c r="XBV24" s="57"/>
      <c r="XBW24" s="57"/>
      <c r="XBX24" s="57"/>
      <c r="XBY24" s="57"/>
      <c r="XBZ24" s="57"/>
      <c r="XCA24" s="57"/>
      <c r="XCG24" s="56"/>
      <c r="XCH24" s="57"/>
      <c r="XCI24" s="57"/>
      <c r="XCJ24" s="57"/>
      <c r="XCK24" s="57"/>
      <c r="XCL24" s="57"/>
      <c r="XCM24" s="57"/>
      <c r="XCS24" s="56"/>
      <c r="XCT24" s="57"/>
      <c r="XCU24" s="57"/>
      <c r="XCV24" s="57"/>
      <c r="XCW24" s="57"/>
      <c r="XCX24" s="57"/>
      <c r="XCY24" s="57"/>
      <c r="XDE24" s="56"/>
      <c r="XDF24" s="57"/>
      <c r="XDG24" s="57"/>
      <c r="XDH24" s="57"/>
      <c r="XDI24" s="57"/>
      <c r="XDJ24" s="57"/>
      <c r="XDK24" s="57"/>
      <c r="XDQ24" s="56"/>
      <c r="XDR24" s="57"/>
      <c r="XDS24" s="57"/>
      <c r="XDT24" s="57"/>
      <c r="XDU24" s="57"/>
      <c r="XDV24" s="57"/>
      <c r="XDW24" s="57"/>
      <c r="XEC24" s="56"/>
      <c r="XED24" s="57"/>
      <c r="XEE24" s="57"/>
      <c r="XEF24" s="57"/>
      <c r="XEG24" s="57"/>
      <c r="XEH24" s="57"/>
      <c r="XEI24" s="57"/>
      <c r="XEO24" s="56"/>
      <c r="XEP24" s="57"/>
      <c r="XEQ24" s="57"/>
      <c r="XER24" s="57"/>
      <c r="XES24" s="57"/>
      <c r="XET24" s="57"/>
      <c r="XEU24" s="57"/>
      <c r="XFA24" s="56"/>
      <c r="XFB24" s="57"/>
      <c r="XFC24" s="57"/>
    </row>
    <row r="25" spans="1:2047 2053:3067 3073:5119 5125:6139 6145:8191 8197:9211 9217:11263 11269:12283 12289:14335 14341:15355 15361:16383" x14ac:dyDescent="0.3">
      <c r="A25" s="1" t="str">
        <f>Bewertung!A54</f>
        <v>Stille Reserven auf «Langfr. oper. Finanzverbindlichkeiten»</v>
      </c>
      <c r="B25" s="9">
        <v>0</v>
      </c>
      <c r="C25" s="9">
        <v>0</v>
      </c>
      <c r="D25" s="9">
        <v>0</v>
      </c>
      <c r="E25" s="9">
        <v>0</v>
      </c>
      <c r="F25" s="9">
        <v>0</v>
      </c>
      <c r="G25" s="9">
        <v>0</v>
      </c>
      <c r="H25" s="6">
        <f t="shared" ref="H25:L25" si="34">G25</f>
        <v>0</v>
      </c>
      <c r="I25" s="6">
        <f t="shared" si="34"/>
        <v>0</v>
      </c>
      <c r="J25" s="6">
        <f t="shared" si="34"/>
        <v>0</v>
      </c>
      <c r="K25" s="6">
        <f t="shared" si="34"/>
        <v>0</v>
      </c>
      <c r="L25" s="6">
        <f t="shared" si="34"/>
        <v>0</v>
      </c>
      <c r="M25" s="409"/>
      <c r="N25" s="409"/>
      <c r="O25" s="409"/>
    </row>
    <row r="26" spans="1:2047 2053:3067 3073:5119 5125:6139 6145:8191 8197:9211 9217:11263 11269:12283 12289:14335 14341:15355 15361:16383" x14ac:dyDescent="0.3">
      <c r="A26" s="1" t="str">
        <f>Bewertung!A56</f>
        <v>Stille Reserven auf «Leasingverbindlichkeiten»</v>
      </c>
      <c r="B26" s="9">
        <v>0</v>
      </c>
      <c r="C26" s="9">
        <v>0</v>
      </c>
      <c r="D26" s="9">
        <v>0</v>
      </c>
      <c r="E26" s="9">
        <v>0</v>
      </c>
      <c r="F26" s="9">
        <v>0</v>
      </c>
      <c r="G26" s="9">
        <v>0</v>
      </c>
      <c r="H26" s="6">
        <f t="shared" ref="H26:H28" si="35">G26</f>
        <v>0</v>
      </c>
      <c r="I26" s="6">
        <f t="shared" ref="I26:I28" si="36">H26</f>
        <v>0</v>
      </c>
      <c r="J26" s="6">
        <f t="shared" ref="J26:J28" si="37">I26</f>
        <v>0</v>
      </c>
      <c r="K26" s="6">
        <f t="shared" ref="K26:K28" si="38">J26</f>
        <v>0</v>
      </c>
      <c r="L26" s="6">
        <f t="shared" ref="L26:L28" si="39">K26</f>
        <v>0</v>
      </c>
      <c r="M26" s="409"/>
      <c r="N26" s="409"/>
      <c r="O26" s="409"/>
    </row>
    <row r="27" spans="1:2047 2053:3067 3073:5119 5125:6139 6145:8191 8197:9211 9217:11263 11269:12283 12289:14335 14341:15355 15361:16383" x14ac:dyDescent="0.3">
      <c r="A27" s="1" t="str">
        <f>Bewertung!A58</f>
        <v>Stille Reserven auf «Steuerrückstellungen»</v>
      </c>
      <c r="B27" s="9">
        <v>0</v>
      </c>
      <c r="C27" s="9">
        <v>0</v>
      </c>
      <c r="D27" s="9">
        <v>0</v>
      </c>
      <c r="E27" s="9">
        <v>0</v>
      </c>
      <c r="F27" s="9">
        <v>0</v>
      </c>
      <c r="G27" s="9">
        <v>0</v>
      </c>
      <c r="H27" s="6">
        <f t="shared" si="35"/>
        <v>0</v>
      </c>
      <c r="I27" s="6">
        <f t="shared" si="36"/>
        <v>0</v>
      </c>
      <c r="J27" s="6">
        <f t="shared" si="37"/>
        <v>0</v>
      </c>
      <c r="K27" s="6">
        <f t="shared" si="38"/>
        <v>0</v>
      </c>
      <c r="L27" s="6">
        <f t="shared" si="39"/>
        <v>0</v>
      </c>
      <c r="M27" s="409"/>
      <c r="N27" s="409"/>
      <c r="O27" s="409"/>
    </row>
    <row r="28" spans="1:2047 2053:3067 3073:5119 5125:6139 6145:8191 8197:9211 9217:11263 11269:12283 12289:14335 14341:15355 15361:16383" x14ac:dyDescent="0.3">
      <c r="A28" s="1" t="str">
        <f>Bewertung!A60</f>
        <v>Stille Reserven auf «Übrige oper. Rückstellungen»</v>
      </c>
      <c r="B28" s="9">
        <v>0</v>
      </c>
      <c r="C28" s="9">
        <v>0</v>
      </c>
      <c r="D28" s="9">
        <v>0</v>
      </c>
      <c r="E28" s="9">
        <v>0</v>
      </c>
      <c r="F28" s="9">
        <v>0</v>
      </c>
      <c r="G28" s="9">
        <v>0</v>
      </c>
      <c r="H28" s="6">
        <f t="shared" si="35"/>
        <v>0</v>
      </c>
      <c r="I28" s="6">
        <f t="shared" si="36"/>
        <v>0</v>
      </c>
      <c r="J28" s="6">
        <f t="shared" si="37"/>
        <v>0</v>
      </c>
      <c r="K28" s="6">
        <f t="shared" si="38"/>
        <v>0</v>
      </c>
      <c r="L28" s="6">
        <f t="shared" si="39"/>
        <v>0</v>
      </c>
      <c r="M28" s="409"/>
      <c r="N28" s="409"/>
      <c r="O28" s="409"/>
    </row>
    <row r="29" spans="1:2047 2053:3067 3073:5119 5125:6139 6145:8191 8197:9211 9217:11263 11269:12283 12289:14335 14341:15355 15361:16383" x14ac:dyDescent="0.3">
      <c r="A29" s="55" t="s">
        <v>156</v>
      </c>
      <c r="B29" s="80">
        <f>SUM(B25:B28)</f>
        <v>0</v>
      </c>
      <c r="C29" s="80">
        <f t="shared" ref="C29:L29" si="40">SUM(C25:C28)</f>
        <v>0</v>
      </c>
      <c r="D29" s="80">
        <f t="shared" si="40"/>
        <v>0</v>
      </c>
      <c r="E29" s="80">
        <f t="shared" si="40"/>
        <v>0</v>
      </c>
      <c r="F29" s="80">
        <f t="shared" si="40"/>
        <v>0</v>
      </c>
      <c r="G29" s="80">
        <f t="shared" si="40"/>
        <v>0</v>
      </c>
      <c r="H29" s="80">
        <f t="shared" si="40"/>
        <v>0</v>
      </c>
      <c r="I29" s="80">
        <f t="shared" si="40"/>
        <v>0</v>
      </c>
      <c r="J29" s="80">
        <f t="shared" si="40"/>
        <v>0</v>
      </c>
      <c r="K29" s="80">
        <f t="shared" si="40"/>
        <v>0</v>
      </c>
      <c r="L29" s="80">
        <f t="shared" si="40"/>
        <v>0</v>
      </c>
      <c r="M29" s="409"/>
      <c r="N29" s="409"/>
      <c r="O29" s="409"/>
      <c r="P29" s="71"/>
      <c r="Q29" s="71"/>
      <c r="R29" s="71"/>
      <c r="S29" s="71"/>
      <c r="Y29" s="56"/>
      <c r="Z29" s="57"/>
      <c r="AA29" s="57"/>
      <c r="AB29" s="57"/>
      <c r="AC29" s="57"/>
      <c r="AD29" s="57"/>
      <c r="AE29" s="57"/>
      <c r="AK29" s="56"/>
      <c r="AL29" s="57"/>
      <c r="AM29" s="57"/>
      <c r="AN29" s="57"/>
      <c r="AO29" s="57"/>
      <c r="AP29" s="57"/>
      <c r="AQ29" s="57"/>
      <c r="AW29" s="56"/>
      <c r="AX29" s="57"/>
      <c r="AY29" s="57"/>
      <c r="AZ29" s="57"/>
      <c r="BA29" s="57"/>
      <c r="BB29" s="57"/>
      <c r="BC29" s="57"/>
      <c r="BI29" s="56"/>
      <c r="BJ29" s="57"/>
      <c r="BK29" s="57"/>
      <c r="BL29" s="57"/>
      <c r="BM29" s="57"/>
      <c r="BN29" s="57"/>
      <c r="BO29" s="57"/>
      <c r="BU29" s="56"/>
      <c r="BV29" s="57"/>
      <c r="BW29" s="57"/>
      <c r="BX29" s="57"/>
      <c r="BY29" s="57"/>
      <c r="BZ29" s="57"/>
      <c r="CA29" s="57"/>
      <c r="CG29" s="56"/>
      <c r="CH29" s="57"/>
      <c r="CI29" s="57"/>
      <c r="CJ29" s="57"/>
      <c r="CK29" s="57"/>
      <c r="CL29" s="57"/>
      <c r="CM29" s="57"/>
      <c r="CS29" s="56"/>
      <c r="CT29" s="57"/>
      <c r="CU29" s="57"/>
      <c r="CV29" s="57"/>
      <c r="CW29" s="57"/>
      <c r="CX29" s="57"/>
      <c r="CY29" s="57"/>
      <c r="DE29" s="56"/>
      <c r="DF29" s="57"/>
      <c r="DG29" s="57"/>
      <c r="DH29" s="57"/>
      <c r="DI29" s="57"/>
      <c r="DJ29" s="57"/>
      <c r="DK29" s="57"/>
      <c r="DQ29" s="56"/>
      <c r="DR29" s="57"/>
      <c r="DS29" s="57"/>
      <c r="DT29" s="57"/>
      <c r="DU29" s="57"/>
      <c r="DV29" s="57"/>
      <c r="DW29" s="57"/>
      <c r="EC29" s="56"/>
      <c r="ED29" s="57"/>
      <c r="EE29" s="57"/>
      <c r="EF29" s="57"/>
      <c r="EG29" s="57"/>
      <c r="EH29" s="57"/>
      <c r="EI29" s="57"/>
      <c r="EO29" s="56"/>
      <c r="EP29" s="57"/>
      <c r="EQ29" s="57"/>
      <c r="ER29" s="57"/>
      <c r="ES29" s="57"/>
      <c r="ET29" s="57"/>
      <c r="EU29" s="57"/>
      <c r="FA29" s="56"/>
      <c r="FB29" s="57"/>
      <c r="FC29" s="57"/>
      <c r="FD29" s="57"/>
      <c r="FE29" s="57"/>
      <c r="FF29" s="57"/>
      <c r="FG29" s="57"/>
      <c r="FM29" s="56"/>
      <c r="FN29" s="57"/>
      <c r="FO29" s="57"/>
      <c r="FP29" s="57"/>
      <c r="FQ29" s="57"/>
      <c r="FR29" s="57"/>
      <c r="FS29" s="57"/>
      <c r="FY29" s="56"/>
      <c r="FZ29" s="57"/>
      <c r="GA29" s="57"/>
      <c r="GB29" s="57"/>
      <c r="GC29" s="57"/>
      <c r="GD29" s="57"/>
      <c r="GE29" s="57"/>
      <c r="GK29" s="56"/>
      <c r="GL29" s="57"/>
      <c r="GM29" s="57"/>
      <c r="GN29" s="57"/>
      <c r="GO29" s="57"/>
      <c r="GP29" s="57"/>
      <c r="GQ29" s="57"/>
      <c r="GW29" s="56"/>
      <c r="GX29" s="57"/>
      <c r="GY29" s="57"/>
      <c r="GZ29" s="57"/>
      <c r="HA29" s="57"/>
      <c r="HB29" s="57"/>
      <c r="HC29" s="57"/>
      <c r="HI29" s="56"/>
      <c r="HJ29" s="57"/>
      <c r="HK29" s="57"/>
      <c r="HL29" s="57"/>
      <c r="HM29" s="57"/>
      <c r="HN29" s="57"/>
      <c r="HO29" s="57"/>
      <c r="HU29" s="56"/>
      <c r="HV29" s="57"/>
      <c r="HW29" s="57"/>
      <c r="HX29" s="57"/>
      <c r="HY29" s="57"/>
      <c r="HZ29" s="57"/>
      <c r="IA29" s="57"/>
      <c r="IG29" s="56"/>
      <c r="IH29" s="57"/>
      <c r="II29" s="57"/>
      <c r="IJ29" s="57"/>
      <c r="IK29" s="57"/>
      <c r="IL29" s="57"/>
      <c r="IM29" s="57"/>
      <c r="IS29" s="56"/>
      <c r="IT29" s="57"/>
      <c r="IU29" s="57"/>
      <c r="IV29" s="57"/>
      <c r="IW29" s="57"/>
      <c r="IX29" s="57"/>
      <c r="IY29" s="57"/>
      <c r="JE29" s="56"/>
      <c r="JF29" s="57"/>
      <c r="JG29" s="57"/>
      <c r="JH29" s="57"/>
      <c r="JI29" s="57"/>
      <c r="JJ29" s="57"/>
      <c r="JK29" s="57"/>
      <c r="JQ29" s="56"/>
      <c r="JR29" s="57"/>
      <c r="JS29" s="57"/>
      <c r="JT29" s="57"/>
      <c r="JU29" s="57"/>
      <c r="JV29" s="57"/>
      <c r="JW29" s="57"/>
      <c r="KC29" s="56"/>
      <c r="KD29" s="57"/>
      <c r="KE29" s="57"/>
      <c r="KF29" s="57"/>
      <c r="KG29" s="57"/>
      <c r="KH29" s="57"/>
      <c r="KI29" s="57"/>
      <c r="KO29" s="56"/>
      <c r="KP29" s="57"/>
      <c r="KQ29" s="57"/>
      <c r="KR29" s="57"/>
      <c r="KS29" s="57"/>
      <c r="KT29" s="57"/>
      <c r="KU29" s="57"/>
      <c r="LA29" s="56"/>
      <c r="LB29" s="57"/>
      <c r="LC29" s="57"/>
      <c r="LD29" s="57"/>
      <c r="LE29" s="57"/>
      <c r="LF29" s="57"/>
      <c r="LG29" s="57"/>
      <c r="LM29" s="56"/>
      <c r="LN29" s="57"/>
      <c r="LO29" s="57"/>
      <c r="LP29" s="57"/>
      <c r="LQ29" s="57"/>
      <c r="LR29" s="57"/>
      <c r="LS29" s="57"/>
      <c r="LY29" s="56"/>
      <c r="LZ29" s="57"/>
      <c r="MA29" s="57"/>
      <c r="MB29" s="57"/>
      <c r="MC29" s="57"/>
      <c r="MD29" s="57"/>
      <c r="ME29" s="57"/>
      <c r="MK29" s="56"/>
      <c r="ML29" s="57"/>
      <c r="MM29" s="57"/>
      <c r="MN29" s="57"/>
      <c r="MO29" s="57"/>
      <c r="MP29" s="57"/>
      <c r="MQ29" s="57"/>
      <c r="MW29" s="56"/>
      <c r="MX29" s="57"/>
      <c r="MY29" s="57"/>
      <c r="MZ29" s="57"/>
      <c r="NA29" s="57"/>
      <c r="NB29" s="57"/>
      <c r="NC29" s="57"/>
      <c r="NI29" s="56"/>
      <c r="NJ29" s="57"/>
      <c r="NK29" s="57"/>
      <c r="NL29" s="57"/>
      <c r="NM29" s="57"/>
      <c r="NN29" s="57"/>
      <c r="NO29" s="57"/>
      <c r="NU29" s="56"/>
      <c r="NV29" s="57"/>
      <c r="NW29" s="57"/>
      <c r="NX29" s="57"/>
      <c r="NY29" s="57"/>
      <c r="NZ29" s="57"/>
      <c r="OA29" s="57"/>
      <c r="OG29" s="56"/>
      <c r="OH29" s="57"/>
      <c r="OI29" s="57"/>
      <c r="OJ29" s="57"/>
      <c r="OK29" s="57"/>
      <c r="OL29" s="57"/>
      <c r="OM29" s="57"/>
      <c r="OS29" s="56"/>
      <c r="OT29" s="57"/>
      <c r="OU29" s="57"/>
      <c r="OV29" s="57"/>
      <c r="OW29" s="57"/>
      <c r="OX29" s="57"/>
      <c r="OY29" s="57"/>
      <c r="PE29" s="56"/>
      <c r="PF29" s="57"/>
      <c r="PG29" s="57"/>
      <c r="PH29" s="57"/>
      <c r="PI29" s="57"/>
      <c r="PJ29" s="57"/>
      <c r="PK29" s="57"/>
      <c r="PQ29" s="56"/>
      <c r="PR29" s="57"/>
      <c r="PS29" s="57"/>
      <c r="PT29" s="57"/>
      <c r="PU29" s="57"/>
      <c r="PV29" s="57"/>
      <c r="PW29" s="57"/>
      <c r="QC29" s="56"/>
      <c r="QD29" s="57"/>
      <c r="QE29" s="57"/>
      <c r="QF29" s="57"/>
      <c r="QG29" s="57"/>
      <c r="QH29" s="57"/>
      <c r="QI29" s="57"/>
      <c r="QO29" s="56"/>
      <c r="QP29" s="57"/>
      <c r="QQ29" s="57"/>
      <c r="QR29" s="57"/>
      <c r="QS29" s="57"/>
      <c r="QT29" s="57"/>
      <c r="QU29" s="57"/>
      <c r="RA29" s="56"/>
      <c r="RB29" s="57"/>
      <c r="RC29" s="57"/>
      <c r="RD29" s="57"/>
      <c r="RE29" s="57"/>
      <c r="RF29" s="57"/>
      <c r="RG29" s="57"/>
      <c r="RM29" s="56"/>
      <c r="RN29" s="57"/>
      <c r="RO29" s="57"/>
      <c r="RP29" s="57"/>
      <c r="RQ29" s="57"/>
      <c r="RR29" s="57"/>
      <c r="RS29" s="57"/>
      <c r="RY29" s="56"/>
      <c r="RZ29" s="57"/>
      <c r="SA29" s="57"/>
      <c r="SB29" s="57"/>
      <c r="SC29" s="57"/>
      <c r="SD29" s="57"/>
      <c r="SE29" s="57"/>
      <c r="SK29" s="56"/>
      <c r="SL29" s="57"/>
      <c r="SM29" s="57"/>
      <c r="SN29" s="57"/>
      <c r="SO29" s="57"/>
      <c r="SP29" s="57"/>
      <c r="SQ29" s="57"/>
      <c r="SW29" s="56"/>
      <c r="SX29" s="57"/>
      <c r="SY29" s="57"/>
      <c r="SZ29" s="57"/>
      <c r="TA29" s="57"/>
      <c r="TB29" s="57"/>
      <c r="TC29" s="57"/>
      <c r="TI29" s="56"/>
      <c r="TJ29" s="57"/>
      <c r="TK29" s="57"/>
      <c r="TL29" s="57"/>
      <c r="TM29" s="57"/>
      <c r="TN29" s="57"/>
      <c r="TO29" s="57"/>
      <c r="TU29" s="56"/>
      <c r="TV29" s="57"/>
      <c r="TW29" s="57"/>
      <c r="TX29" s="57"/>
      <c r="TY29" s="57"/>
      <c r="TZ29" s="57"/>
      <c r="UA29" s="57"/>
      <c r="UG29" s="56"/>
      <c r="UH29" s="57"/>
      <c r="UI29" s="57"/>
      <c r="UJ29" s="57"/>
      <c r="UK29" s="57"/>
      <c r="UL29" s="57"/>
      <c r="UM29" s="57"/>
      <c r="US29" s="56"/>
      <c r="UT29" s="57"/>
      <c r="UU29" s="57"/>
      <c r="UV29" s="57"/>
      <c r="UW29" s="57"/>
      <c r="UX29" s="57"/>
      <c r="UY29" s="57"/>
      <c r="VE29" s="56"/>
      <c r="VF29" s="57"/>
      <c r="VG29" s="57"/>
      <c r="VH29" s="57"/>
      <c r="VI29" s="57"/>
      <c r="VJ29" s="57"/>
      <c r="VK29" s="57"/>
      <c r="VQ29" s="56"/>
      <c r="VR29" s="57"/>
      <c r="VS29" s="57"/>
      <c r="VT29" s="57"/>
      <c r="VU29" s="57"/>
      <c r="VV29" s="57"/>
      <c r="VW29" s="57"/>
      <c r="WC29" s="56"/>
      <c r="WD29" s="57"/>
      <c r="WE29" s="57"/>
      <c r="WF29" s="57"/>
      <c r="WG29" s="57"/>
      <c r="WH29" s="57"/>
      <c r="WI29" s="57"/>
      <c r="WO29" s="56"/>
      <c r="WP29" s="57"/>
      <c r="WQ29" s="57"/>
      <c r="WR29" s="57"/>
      <c r="WS29" s="57"/>
      <c r="WT29" s="57"/>
      <c r="WU29" s="57"/>
      <c r="XA29" s="56"/>
      <c r="XB29" s="57"/>
      <c r="XC29" s="57"/>
      <c r="XD29" s="57"/>
      <c r="XE29" s="57"/>
      <c r="XF29" s="57"/>
      <c r="XG29" s="57"/>
      <c r="XM29" s="56"/>
      <c r="XN29" s="57"/>
      <c r="XO29" s="57"/>
      <c r="XP29" s="57"/>
      <c r="XQ29" s="57"/>
      <c r="XR29" s="57"/>
      <c r="XS29" s="57"/>
      <c r="XY29" s="56"/>
      <c r="XZ29" s="57"/>
      <c r="YA29" s="57"/>
      <c r="YB29" s="57"/>
      <c r="YC29" s="57"/>
      <c r="YD29" s="57"/>
      <c r="YE29" s="57"/>
      <c r="YK29" s="56"/>
      <c r="YL29" s="57"/>
      <c r="YM29" s="57"/>
      <c r="YN29" s="57"/>
      <c r="YO29" s="57"/>
      <c r="YP29" s="57"/>
      <c r="YQ29" s="57"/>
      <c r="YW29" s="56"/>
      <c r="YX29" s="57"/>
      <c r="YY29" s="57"/>
      <c r="YZ29" s="57"/>
      <c r="ZA29" s="57"/>
      <c r="ZB29" s="57"/>
      <c r="ZC29" s="57"/>
      <c r="ZI29" s="56"/>
      <c r="ZJ29" s="57"/>
      <c r="ZK29" s="57"/>
      <c r="ZL29" s="57"/>
      <c r="ZM29" s="57"/>
      <c r="ZN29" s="57"/>
      <c r="ZO29" s="57"/>
      <c r="ZU29" s="56"/>
      <c r="ZV29" s="57"/>
      <c r="ZW29" s="57"/>
      <c r="ZX29" s="57"/>
      <c r="ZY29" s="57"/>
      <c r="ZZ29" s="57"/>
      <c r="AAA29" s="57"/>
      <c r="AAG29" s="56"/>
      <c r="AAH29" s="57"/>
      <c r="AAI29" s="57"/>
      <c r="AAJ29" s="57"/>
      <c r="AAK29" s="57"/>
      <c r="AAL29" s="57"/>
      <c r="AAM29" s="57"/>
      <c r="AAS29" s="56"/>
      <c r="AAT29" s="57"/>
      <c r="AAU29" s="57"/>
      <c r="AAV29" s="57"/>
      <c r="AAW29" s="57"/>
      <c r="AAX29" s="57"/>
      <c r="AAY29" s="57"/>
      <c r="ABE29" s="56"/>
      <c r="ABF29" s="57"/>
      <c r="ABG29" s="57"/>
      <c r="ABH29" s="57"/>
      <c r="ABI29" s="57"/>
      <c r="ABJ29" s="57"/>
      <c r="ABK29" s="57"/>
      <c r="ABQ29" s="56"/>
      <c r="ABR29" s="57"/>
      <c r="ABS29" s="57"/>
      <c r="ABT29" s="57"/>
      <c r="ABU29" s="57"/>
      <c r="ABV29" s="57"/>
      <c r="ABW29" s="57"/>
      <c r="ACC29" s="56"/>
      <c r="ACD29" s="57"/>
      <c r="ACE29" s="57"/>
      <c r="ACF29" s="57"/>
      <c r="ACG29" s="57"/>
      <c r="ACH29" s="57"/>
      <c r="ACI29" s="57"/>
      <c r="ACO29" s="56"/>
      <c r="ACP29" s="57"/>
      <c r="ACQ29" s="57"/>
      <c r="ACR29" s="57"/>
      <c r="ACS29" s="57"/>
      <c r="ACT29" s="57"/>
      <c r="ACU29" s="57"/>
      <c r="ADA29" s="56"/>
      <c r="ADB29" s="57"/>
      <c r="ADC29" s="57"/>
      <c r="ADD29" s="57"/>
      <c r="ADE29" s="57"/>
      <c r="ADF29" s="57"/>
      <c r="ADG29" s="57"/>
      <c r="ADM29" s="56"/>
      <c r="ADN29" s="57"/>
      <c r="ADO29" s="57"/>
      <c r="ADP29" s="57"/>
      <c r="ADQ29" s="57"/>
      <c r="ADR29" s="57"/>
      <c r="ADS29" s="57"/>
      <c r="ADY29" s="56"/>
      <c r="ADZ29" s="57"/>
      <c r="AEA29" s="57"/>
      <c r="AEB29" s="57"/>
      <c r="AEC29" s="57"/>
      <c r="AED29" s="57"/>
      <c r="AEE29" s="57"/>
      <c r="AEK29" s="56"/>
      <c r="AEL29" s="57"/>
      <c r="AEM29" s="57"/>
      <c r="AEN29" s="57"/>
      <c r="AEO29" s="57"/>
      <c r="AEP29" s="57"/>
      <c r="AEQ29" s="57"/>
      <c r="AEW29" s="56"/>
      <c r="AEX29" s="57"/>
      <c r="AEY29" s="57"/>
      <c r="AEZ29" s="57"/>
      <c r="AFA29" s="57"/>
      <c r="AFB29" s="57"/>
      <c r="AFC29" s="57"/>
      <c r="AFI29" s="56"/>
      <c r="AFJ29" s="57"/>
      <c r="AFK29" s="57"/>
      <c r="AFL29" s="57"/>
      <c r="AFM29" s="57"/>
      <c r="AFN29" s="57"/>
      <c r="AFO29" s="57"/>
      <c r="AFU29" s="56"/>
      <c r="AFV29" s="57"/>
      <c r="AFW29" s="57"/>
      <c r="AFX29" s="57"/>
      <c r="AFY29" s="57"/>
      <c r="AFZ29" s="57"/>
      <c r="AGA29" s="57"/>
      <c r="AGG29" s="56"/>
      <c r="AGH29" s="57"/>
      <c r="AGI29" s="57"/>
      <c r="AGJ29" s="57"/>
      <c r="AGK29" s="57"/>
      <c r="AGL29" s="57"/>
      <c r="AGM29" s="57"/>
      <c r="AGS29" s="56"/>
      <c r="AGT29" s="57"/>
      <c r="AGU29" s="57"/>
      <c r="AGV29" s="57"/>
      <c r="AGW29" s="57"/>
      <c r="AGX29" s="57"/>
      <c r="AGY29" s="57"/>
      <c r="AHE29" s="56"/>
      <c r="AHF29" s="57"/>
      <c r="AHG29" s="57"/>
      <c r="AHH29" s="57"/>
      <c r="AHI29" s="57"/>
      <c r="AHJ29" s="57"/>
      <c r="AHK29" s="57"/>
      <c r="AHQ29" s="56"/>
      <c r="AHR29" s="57"/>
      <c r="AHS29" s="57"/>
      <c r="AHT29" s="57"/>
      <c r="AHU29" s="57"/>
      <c r="AHV29" s="57"/>
      <c r="AHW29" s="57"/>
      <c r="AIC29" s="56"/>
      <c r="AID29" s="57"/>
      <c r="AIE29" s="57"/>
      <c r="AIF29" s="57"/>
      <c r="AIG29" s="57"/>
      <c r="AIH29" s="57"/>
      <c r="AII29" s="57"/>
      <c r="AIO29" s="56"/>
      <c r="AIP29" s="57"/>
      <c r="AIQ29" s="57"/>
      <c r="AIR29" s="57"/>
      <c r="AIS29" s="57"/>
      <c r="AIT29" s="57"/>
      <c r="AIU29" s="57"/>
      <c r="AJA29" s="56"/>
      <c r="AJB29" s="57"/>
      <c r="AJC29" s="57"/>
      <c r="AJD29" s="57"/>
      <c r="AJE29" s="57"/>
      <c r="AJF29" s="57"/>
      <c r="AJG29" s="57"/>
      <c r="AJM29" s="56"/>
      <c r="AJN29" s="57"/>
      <c r="AJO29" s="57"/>
      <c r="AJP29" s="57"/>
      <c r="AJQ29" s="57"/>
      <c r="AJR29" s="57"/>
      <c r="AJS29" s="57"/>
      <c r="AJY29" s="56"/>
      <c r="AJZ29" s="57"/>
      <c r="AKA29" s="57"/>
      <c r="AKB29" s="57"/>
      <c r="AKC29" s="57"/>
      <c r="AKD29" s="57"/>
      <c r="AKE29" s="57"/>
      <c r="AKK29" s="56"/>
      <c r="AKL29" s="57"/>
      <c r="AKM29" s="57"/>
      <c r="AKN29" s="57"/>
      <c r="AKO29" s="57"/>
      <c r="AKP29" s="57"/>
      <c r="AKQ29" s="57"/>
      <c r="AKW29" s="56"/>
      <c r="AKX29" s="57"/>
      <c r="AKY29" s="57"/>
      <c r="AKZ29" s="57"/>
      <c r="ALA29" s="57"/>
      <c r="ALB29" s="57"/>
      <c r="ALC29" s="57"/>
      <c r="ALI29" s="56"/>
      <c r="ALJ29" s="57"/>
      <c r="ALK29" s="57"/>
      <c r="ALL29" s="57"/>
      <c r="ALM29" s="57"/>
      <c r="ALN29" s="57"/>
      <c r="ALO29" s="57"/>
      <c r="ALU29" s="56"/>
      <c r="ALV29" s="57"/>
      <c r="ALW29" s="57"/>
      <c r="ALX29" s="57"/>
      <c r="ALY29" s="57"/>
      <c r="ALZ29" s="57"/>
      <c r="AMA29" s="57"/>
      <c r="AMG29" s="56"/>
      <c r="AMH29" s="57"/>
      <c r="AMI29" s="57"/>
      <c r="AMJ29" s="57"/>
      <c r="AMK29" s="57"/>
      <c r="AML29" s="57"/>
      <c r="AMM29" s="57"/>
      <c r="AMS29" s="56"/>
      <c r="AMT29" s="57"/>
      <c r="AMU29" s="57"/>
      <c r="AMV29" s="57"/>
      <c r="AMW29" s="57"/>
      <c r="AMX29" s="57"/>
      <c r="AMY29" s="57"/>
      <c r="ANE29" s="56"/>
      <c r="ANF29" s="57"/>
      <c r="ANG29" s="57"/>
      <c r="ANH29" s="57"/>
      <c r="ANI29" s="57"/>
      <c r="ANJ29" s="57"/>
      <c r="ANK29" s="57"/>
      <c r="ANQ29" s="56"/>
      <c r="ANR29" s="57"/>
      <c r="ANS29" s="57"/>
      <c r="ANT29" s="57"/>
      <c r="ANU29" s="57"/>
      <c r="ANV29" s="57"/>
      <c r="ANW29" s="57"/>
      <c r="AOC29" s="56"/>
      <c r="AOD29" s="57"/>
      <c r="AOE29" s="57"/>
      <c r="AOF29" s="57"/>
      <c r="AOG29" s="57"/>
      <c r="AOH29" s="57"/>
      <c r="AOI29" s="57"/>
      <c r="AOO29" s="56"/>
      <c r="AOP29" s="57"/>
      <c r="AOQ29" s="57"/>
      <c r="AOR29" s="57"/>
      <c r="AOS29" s="57"/>
      <c r="AOT29" s="57"/>
      <c r="AOU29" s="57"/>
      <c r="APA29" s="56"/>
      <c r="APB29" s="57"/>
      <c r="APC29" s="57"/>
      <c r="APD29" s="57"/>
      <c r="APE29" s="57"/>
      <c r="APF29" s="57"/>
      <c r="APG29" s="57"/>
      <c r="APM29" s="56"/>
      <c r="APN29" s="57"/>
      <c r="APO29" s="57"/>
      <c r="APP29" s="57"/>
      <c r="APQ29" s="57"/>
      <c r="APR29" s="57"/>
      <c r="APS29" s="57"/>
      <c r="APY29" s="56"/>
      <c r="APZ29" s="57"/>
      <c r="AQA29" s="57"/>
      <c r="AQB29" s="57"/>
      <c r="AQC29" s="57"/>
      <c r="AQD29" s="57"/>
      <c r="AQE29" s="57"/>
      <c r="AQK29" s="56"/>
      <c r="AQL29" s="57"/>
      <c r="AQM29" s="57"/>
      <c r="AQN29" s="57"/>
      <c r="AQO29" s="57"/>
      <c r="AQP29" s="57"/>
      <c r="AQQ29" s="57"/>
      <c r="AQW29" s="56"/>
      <c r="AQX29" s="57"/>
      <c r="AQY29" s="57"/>
      <c r="AQZ29" s="57"/>
      <c r="ARA29" s="57"/>
      <c r="ARB29" s="57"/>
      <c r="ARC29" s="57"/>
      <c r="ARI29" s="56"/>
      <c r="ARJ29" s="57"/>
      <c r="ARK29" s="57"/>
      <c r="ARL29" s="57"/>
      <c r="ARM29" s="57"/>
      <c r="ARN29" s="57"/>
      <c r="ARO29" s="57"/>
      <c r="ARU29" s="56"/>
      <c r="ARV29" s="57"/>
      <c r="ARW29" s="57"/>
      <c r="ARX29" s="57"/>
      <c r="ARY29" s="57"/>
      <c r="ARZ29" s="57"/>
      <c r="ASA29" s="57"/>
      <c r="ASG29" s="56"/>
      <c r="ASH29" s="57"/>
      <c r="ASI29" s="57"/>
      <c r="ASJ29" s="57"/>
      <c r="ASK29" s="57"/>
      <c r="ASL29" s="57"/>
      <c r="ASM29" s="57"/>
      <c r="ASS29" s="56"/>
      <c r="AST29" s="57"/>
      <c r="ASU29" s="57"/>
      <c r="ASV29" s="57"/>
      <c r="ASW29" s="57"/>
      <c r="ASX29" s="57"/>
      <c r="ASY29" s="57"/>
      <c r="ATE29" s="56"/>
      <c r="ATF29" s="57"/>
      <c r="ATG29" s="57"/>
      <c r="ATH29" s="57"/>
      <c r="ATI29" s="57"/>
      <c r="ATJ29" s="57"/>
      <c r="ATK29" s="57"/>
      <c r="ATQ29" s="56"/>
      <c r="ATR29" s="57"/>
      <c r="ATS29" s="57"/>
      <c r="ATT29" s="57"/>
      <c r="ATU29" s="57"/>
      <c r="ATV29" s="57"/>
      <c r="ATW29" s="57"/>
      <c r="AUC29" s="56"/>
      <c r="AUD29" s="57"/>
      <c r="AUE29" s="57"/>
      <c r="AUF29" s="57"/>
      <c r="AUG29" s="57"/>
      <c r="AUH29" s="57"/>
      <c r="AUI29" s="57"/>
      <c r="AUO29" s="56"/>
      <c r="AUP29" s="57"/>
      <c r="AUQ29" s="57"/>
      <c r="AUR29" s="57"/>
      <c r="AUS29" s="57"/>
      <c r="AUT29" s="57"/>
      <c r="AUU29" s="57"/>
      <c r="AVA29" s="56"/>
      <c r="AVB29" s="57"/>
      <c r="AVC29" s="57"/>
      <c r="AVD29" s="57"/>
      <c r="AVE29" s="57"/>
      <c r="AVF29" s="57"/>
      <c r="AVG29" s="57"/>
      <c r="AVM29" s="56"/>
      <c r="AVN29" s="57"/>
      <c r="AVO29" s="57"/>
      <c r="AVP29" s="57"/>
      <c r="AVQ29" s="57"/>
      <c r="AVR29" s="57"/>
      <c r="AVS29" s="57"/>
      <c r="AVY29" s="56"/>
      <c r="AVZ29" s="57"/>
      <c r="AWA29" s="57"/>
      <c r="AWB29" s="57"/>
      <c r="AWC29" s="57"/>
      <c r="AWD29" s="57"/>
      <c r="AWE29" s="57"/>
      <c r="AWK29" s="56"/>
      <c r="AWL29" s="57"/>
      <c r="AWM29" s="57"/>
      <c r="AWN29" s="57"/>
      <c r="AWO29" s="57"/>
      <c r="AWP29" s="57"/>
      <c r="AWQ29" s="57"/>
      <c r="AWW29" s="56"/>
      <c r="AWX29" s="57"/>
      <c r="AWY29" s="57"/>
      <c r="AWZ29" s="57"/>
      <c r="AXA29" s="57"/>
      <c r="AXB29" s="57"/>
      <c r="AXC29" s="57"/>
      <c r="AXI29" s="56"/>
      <c r="AXJ29" s="57"/>
      <c r="AXK29" s="57"/>
      <c r="AXL29" s="57"/>
      <c r="AXM29" s="57"/>
      <c r="AXN29" s="57"/>
      <c r="AXO29" s="57"/>
      <c r="AXU29" s="56"/>
      <c r="AXV29" s="57"/>
      <c r="AXW29" s="57"/>
      <c r="AXX29" s="57"/>
      <c r="AXY29" s="57"/>
      <c r="AXZ29" s="57"/>
      <c r="AYA29" s="57"/>
      <c r="AYG29" s="56"/>
      <c r="AYH29" s="57"/>
      <c r="AYI29" s="57"/>
      <c r="AYJ29" s="57"/>
      <c r="AYK29" s="57"/>
      <c r="AYL29" s="57"/>
      <c r="AYM29" s="57"/>
      <c r="AYS29" s="56"/>
      <c r="AYT29" s="57"/>
      <c r="AYU29" s="57"/>
      <c r="AYV29" s="57"/>
      <c r="AYW29" s="57"/>
      <c r="AYX29" s="57"/>
      <c r="AYY29" s="57"/>
      <c r="AZE29" s="56"/>
      <c r="AZF29" s="57"/>
      <c r="AZG29" s="57"/>
      <c r="AZH29" s="57"/>
      <c r="AZI29" s="57"/>
      <c r="AZJ29" s="57"/>
      <c r="AZK29" s="57"/>
      <c r="AZQ29" s="56"/>
      <c r="AZR29" s="57"/>
      <c r="AZS29" s="57"/>
      <c r="AZT29" s="57"/>
      <c r="AZU29" s="57"/>
      <c r="AZV29" s="57"/>
      <c r="AZW29" s="57"/>
      <c r="BAC29" s="56"/>
      <c r="BAD29" s="57"/>
      <c r="BAE29" s="57"/>
      <c r="BAF29" s="57"/>
      <c r="BAG29" s="57"/>
      <c r="BAH29" s="57"/>
      <c r="BAI29" s="57"/>
      <c r="BAO29" s="56"/>
      <c r="BAP29" s="57"/>
      <c r="BAQ29" s="57"/>
      <c r="BAR29" s="57"/>
      <c r="BAS29" s="57"/>
      <c r="BAT29" s="57"/>
      <c r="BAU29" s="57"/>
      <c r="BBA29" s="56"/>
      <c r="BBB29" s="57"/>
      <c r="BBC29" s="57"/>
      <c r="BBD29" s="57"/>
      <c r="BBE29" s="57"/>
      <c r="BBF29" s="57"/>
      <c r="BBG29" s="57"/>
      <c r="BBM29" s="56"/>
      <c r="BBN29" s="57"/>
      <c r="BBO29" s="57"/>
      <c r="BBP29" s="57"/>
      <c r="BBQ29" s="57"/>
      <c r="BBR29" s="57"/>
      <c r="BBS29" s="57"/>
      <c r="BBY29" s="56"/>
      <c r="BBZ29" s="57"/>
      <c r="BCA29" s="57"/>
      <c r="BCB29" s="57"/>
      <c r="BCC29" s="57"/>
      <c r="BCD29" s="57"/>
      <c r="BCE29" s="57"/>
      <c r="BCK29" s="56"/>
      <c r="BCL29" s="57"/>
      <c r="BCM29" s="57"/>
      <c r="BCN29" s="57"/>
      <c r="BCO29" s="57"/>
      <c r="BCP29" s="57"/>
      <c r="BCQ29" s="57"/>
      <c r="BCW29" s="56"/>
      <c r="BCX29" s="57"/>
      <c r="BCY29" s="57"/>
      <c r="BCZ29" s="57"/>
      <c r="BDA29" s="57"/>
      <c r="BDB29" s="57"/>
      <c r="BDC29" s="57"/>
      <c r="BDI29" s="56"/>
      <c r="BDJ29" s="57"/>
      <c r="BDK29" s="57"/>
      <c r="BDL29" s="57"/>
      <c r="BDM29" s="57"/>
      <c r="BDN29" s="57"/>
      <c r="BDO29" s="57"/>
      <c r="BDU29" s="56"/>
      <c r="BDV29" s="57"/>
      <c r="BDW29" s="57"/>
      <c r="BDX29" s="57"/>
      <c r="BDY29" s="57"/>
      <c r="BDZ29" s="57"/>
      <c r="BEA29" s="57"/>
      <c r="BEG29" s="56"/>
      <c r="BEH29" s="57"/>
      <c r="BEI29" s="57"/>
      <c r="BEJ29" s="57"/>
      <c r="BEK29" s="57"/>
      <c r="BEL29" s="57"/>
      <c r="BEM29" s="57"/>
      <c r="BES29" s="56"/>
      <c r="BET29" s="57"/>
      <c r="BEU29" s="57"/>
      <c r="BEV29" s="57"/>
      <c r="BEW29" s="57"/>
      <c r="BEX29" s="57"/>
      <c r="BEY29" s="57"/>
      <c r="BFE29" s="56"/>
      <c r="BFF29" s="57"/>
      <c r="BFG29" s="57"/>
      <c r="BFH29" s="57"/>
      <c r="BFI29" s="57"/>
      <c r="BFJ29" s="57"/>
      <c r="BFK29" s="57"/>
      <c r="BFQ29" s="56"/>
      <c r="BFR29" s="57"/>
      <c r="BFS29" s="57"/>
      <c r="BFT29" s="57"/>
      <c r="BFU29" s="57"/>
      <c r="BFV29" s="57"/>
      <c r="BFW29" s="57"/>
      <c r="BGC29" s="56"/>
      <c r="BGD29" s="57"/>
      <c r="BGE29" s="57"/>
      <c r="BGF29" s="57"/>
      <c r="BGG29" s="57"/>
      <c r="BGH29" s="57"/>
      <c r="BGI29" s="57"/>
      <c r="BGO29" s="56"/>
      <c r="BGP29" s="57"/>
      <c r="BGQ29" s="57"/>
      <c r="BGR29" s="57"/>
      <c r="BGS29" s="57"/>
      <c r="BGT29" s="57"/>
      <c r="BGU29" s="57"/>
      <c r="BHA29" s="56"/>
      <c r="BHB29" s="57"/>
      <c r="BHC29" s="57"/>
      <c r="BHD29" s="57"/>
      <c r="BHE29" s="57"/>
      <c r="BHF29" s="57"/>
      <c r="BHG29" s="57"/>
      <c r="BHM29" s="56"/>
      <c r="BHN29" s="57"/>
      <c r="BHO29" s="57"/>
      <c r="BHP29" s="57"/>
      <c r="BHQ29" s="57"/>
      <c r="BHR29" s="57"/>
      <c r="BHS29" s="57"/>
      <c r="BHY29" s="56"/>
      <c r="BHZ29" s="57"/>
      <c r="BIA29" s="57"/>
      <c r="BIB29" s="57"/>
      <c r="BIC29" s="57"/>
      <c r="BID29" s="57"/>
      <c r="BIE29" s="57"/>
      <c r="BIK29" s="56"/>
      <c r="BIL29" s="57"/>
      <c r="BIM29" s="57"/>
      <c r="BIN29" s="57"/>
      <c r="BIO29" s="57"/>
      <c r="BIP29" s="57"/>
      <c r="BIQ29" s="57"/>
      <c r="BIW29" s="56"/>
      <c r="BIX29" s="57"/>
      <c r="BIY29" s="57"/>
      <c r="BIZ29" s="57"/>
      <c r="BJA29" s="57"/>
      <c r="BJB29" s="57"/>
      <c r="BJC29" s="57"/>
      <c r="BJI29" s="56"/>
      <c r="BJJ29" s="57"/>
      <c r="BJK29" s="57"/>
      <c r="BJL29" s="57"/>
      <c r="BJM29" s="57"/>
      <c r="BJN29" s="57"/>
      <c r="BJO29" s="57"/>
      <c r="BJU29" s="56"/>
      <c r="BJV29" s="57"/>
      <c r="BJW29" s="57"/>
      <c r="BJX29" s="57"/>
      <c r="BJY29" s="57"/>
      <c r="BJZ29" s="57"/>
      <c r="BKA29" s="57"/>
      <c r="BKG29" s="56"/>
      <c r="BKH29" s="57"/>
      <c r="BKI29" s="57"/>
      <c r="BKJ29" s="57"/>
      <c r="BKK29" s="57"/>
      <c r="BKL29" s="57"/>
      <c r="BKM29" s="57"/>
      <c r="BKS29" s="56"/>
      <c r="BKT29" s="57"/>
      <c r="BKU29" s="57"/>
      <c r="BKV29" s="57"/>
      <c r="BKW29" s="57"/>
      <c r="BKX29" s="57"/>
      <c r="BKY29" s="57"/>
      <c r="BLE29" s="56"/>
      <c r="BLF29" s="57"/>
      <c r="BLG29" s="57"/>
      <c r="BLH29" s="57"/>
      <c r="BLI29" s="57"/>
      <c r="BLJ29" s="57"/>
      <c r="BLK29" s="57"/>
      <c r="BLQ29" s="56"/>
      <c r="BLR29" s="57"/>
      <c r="BLS29" s="57"/>
      <c r="BLT29" s="57"/>
      <c r="BLU29" s="57"/>
      <c r="BLV29" s="57"/>
      <c r="BLW29" s="57"/>
      <c r="BMC29" s="56"/>
      <c r="BMD29" s="57"/>
      <c r="BME29" s="57"/>
      <c r="BMF29" s="57"/>
      <c r="BMG29" s="57"/>
      <c r="BMH29" s="57"/>
      <c r="BMI29" s="57"/>
      <c r="BMO29" s="56"/>
      <c r="BMP29" s="57"/>
      <c r="BMQ29" s="57"/>
      <c r="BMR29" s="57"/>
      <c r="BMS29" s="57"/>
      <c r="BMT29" s="57"/>
      <c r="BMU29" s="57"/>
      <c r="BNA29" s="56"/>
      <c r="BNB29" s="57"/>
      <c r="BNC29" s="57"/>
      <c r="BND29" s="57"/>
      <c r="BNE29" s="57"/>
      <c r="BNF29" s="57"/>
      <c r="BNG29" s="57"/>
      <c r="BNM29" s="56"/>
      <c r="BNN29" s="57"/>
      <c r="BNO29" s="57"/>
      <c r="BNP29" s="57"/>
      <c r="BNQ29" s="57"/>
      <c r="BNR29" s="57"/>
      <c r="BNS29" s="57"/>
      <c r="BNY29" s="56"/>
      <c r="BNZ29" s="57"/>
      <c r="BOA29" s="57"/>
      <c r="BOB29" s="57"/>
      <c r="BOC29" s="57"/>
      <c r="BOD29" s="57"/>
      <c r="BOE29" s="57"/>
      <c r="BOK29" s="56"/>
      <c r="BOL29" s="57"/>
      <c r="BOM29" s="57"/>
      <c r="BON29" s="57"/>
      <c r="BOO29" s="57"/>
      <c r="BOP29" s="57"/>
      <c r="BOQ29" s="57"/>
      <c r="BOW29" s="56"/>
      <c r="BOX29" s="57"/>
      <c r="BOY29" s="57"/>
      <c r="BOZ29" s="57"/>
      <c r="BPA29" s="57"/>
      <c r="BPB29" s="57"/>
      <c r="BPC29" s="57"/>
      <c r="BPI29" s="56"/>
      <c r="BPJ29" s="57"/>
      <c r="BPK29" s="57"/>
      <c r="BPL29" s="57"/>
      <c r="BPM29" s="57"/>
      <c r="BPN29" s="57"/>
      <c r="BPO29" s="57"/>
      <c r="BPU29" s="56"/>
      <c r="BPV29" s="57"/>
      <c r="BPW29" s="57"/>
      <c r="BPX29" s="57"/>
      <c r="BPY29" s="57"/>
      <c r="BPZ29" s="57"/>
      <c r="BQA29" s="57"/>
      <c r="BQG29" s="56"/>
      <c r="BQH29" s="57"/>
      <c r="BQI29" s="57"/>
      <c r="BQJ29" s="57"/>
      <c r="BQK29" s="57"/>
      <c r="BQL29" s="57"/>
      <c r="BQM29" s="57"/>
      <c r="BQS29" s="56"/>
      <c r="BQT29" s="57"/>
      <c r="BQU29" s="57"/>
      <c r="BQV29" s="57"/>
      <c r="BQW29" s="57"/>
      <c r="BQX29" s="57"/>
      <c r="BQY29" s="57"/>
      <c r="BRE29" s="56"/>
      <c r="BRF29" s="57"/>
      <c r="BRG29" s="57"/>
      <c r="BRH29" s="57"/>
      <c r="BRI29" s="57"/>
      <c r="BRJ29" s="57"/>
      <c r="BRK29" s="57"/>
      <c r="BRQ29" s="56"/>
      <c r="BRR29" s="57"/>
      <c r="BRS29" s="57"/>
      <c r="BRT29" s="57"/>
      <c r="BRU29" s="57"/>
      <c r="BRV29" s="57"/>
      <c r="BRW29" s="57"/>
      <c r="BSC29" s="56"/>
      <c r="BSD29" s="57"/>
      <c r="BSE29" s="57"/>
      <c r="BSF29" s="57"/>
      <c r="BSG29" s="57"/>
      <c r="BSH29" s="57"/>
      <c r="BSI29" s="57"/>
      <c r="BSO29" s="56"/>
      <c r="BSP29" s="57"/>
      <c r="BSQ29" s="57"/>
      <c r="BSR29" s="57"/>
      <c r="BSS29" s="57"/>
      <c r="BST29" s="57"/>
      <c r="BSU29" s="57"/>
      <c r="BTA29" s="56"/>
      <c r="BTB29" s="57"/>
      <c r="BTC29" s="57"/>
      <c r="BTD29" s="57"/>
      <c r="BTE29" s="57"/>
      <c r="BTF29" s="57"/>
      <c r="BTG29" s="57"/>
      <c r="BTM29" s="56"/>
      <c r="BTN29" s="57"/>
      <c r="BTO29" s="57"/>
      <c r="BTP29" s="57"/>
      <c r="BTQ29" s="57"/>
      <c r="BTR29" s="57"/>
      <c r="BTS29" s="57"/>
      <c r="BTY29" s="56"/>
      <c r="BTZ29" s="57"/>
      <c r="BUA29" s="57"/>
      <c r="BUB29" s="57"/>
      <c r="BUC29" s="57"/>
      <c r="BUD29" s="57"/>
      <c r="BUE29" s="57"/>
      <c r="BUK29" s="56"/>
      <c r="BUL29" s="57"/>
      <c r="BUM29" s="57"/>
      <c r="BUN29" s="57"/>
      <c r="BUO29" s="57"/>
      <c r="BUP29" s="57"/>
      <c r="BUQ29" s="57"/>
      <c r="BUW29" s="56"/>
      <c r="BUX29" s="57"/>
      <c r="BUY29" s="57"/>
      <c r="BUZ29" s="57"/>
      <c r="BVA29" s="57"/>
      <c r="BVB29" s="57"/>
      <c r="BVC29" s="57"/>
      <c r="BVI29" s="56"/>
      <c r="BVJ29" s="57"/>
      <c r="BVK29" s="57"/>
      <c r="BVL29" s="57"/>
      <c r="BVM29" s="57"/>
      <c r="BVN29" s="57"/>
      <c r="BVO29" s="57"/>
      <c r="BVU29" s="56"/>
      <c r="BVV29" s="57"/>
      <c r="BVW29" s="57"/>
      <c r="BVX29" s="57"/>
      <c r="BVY29" s="57"/>
      <c r="BVZ29" s="57"/>
      <c r="BWA29" s="57"/>
      <c r="BWG29" s="56"/>
      <c r="BWH29" s="57"/>
      <c r="BWI29" s="57"/>
      <c r="BWJ29" s="57"/>
      <c r="BWK29" s="57"/>
      <c r="BWL29" s="57"/>
      <c r="BWM29" s="57"/>
      <c r="BWS29" s="56"/>
      <c r="BWT29" s="57"/>
      <c r="BWU29" s="57"/>
      <c r="BWV29" s="57"/>
      <c r="BWW29" s="57"/>
      <c r="BWX29" s="57"/>
      <c r="BWY29" s="57"/>
      <c r="BXE29" s="56"/>
      <c r="BXF29" s="57"/>
      <c r="BXG29" s="57"/>
      <c r="BXH29" s="57"/>
      <c r="BXI29" s="57"/>
      <c r="BXJ29" s="57"/>
      <c r="BXK29" s="57"/>
      <c r="BXQ29" s="56"/>
      <c r="BXR29" s="57"/>
      <c r="BXS29" s="57"/>
      <c r="BXT29" s="57"/>
      <c r="BXU29" s="57"/>
      <c r="BXV29" s="57"/>
      <c r="BXW29" s="57"/>
      <c r="BYC29" s="56"/>
      <c r="BYD29" s="57"/>
      <c r="BYE29" s="57"/>
      <c r="BYF29" s="57"/>
      <c r="BYG29" s="57"/>
      <c r="BYH29" s="57"/>
      <c r="BYI29" s="57"/>
      <c r="BYO29" s="56"/>
      <c r="BYP29" s="57"/>
      <c r="BYQ29" s="57"/>
      <c r="BYR29" s="57"/>
      <c r="BYS29" s="57"/>
      <c r="BYT29" s="57"/>
      <c r="BYU29" s="57"/>
      <c r="BZA29" s="56"/>
      <c r="BZB29" s="57"/>
      <c r="BZC29" s="57"/>
      <c r="BZD29" s="57"/>
      <c r="BZE29" s="57"/>
      <c r="BZF29" s="57"/>
      <c r="BZG29" s="57"/>
      <c r="BZM29" s="56"/>
      <c r="BZN29" s="57"/>
      <c r="BZO29" s="57"/>
      <c r="BZP29" s="57"/>
      <c r="BZQ29" s="57"/>
      <c r="BZR29" s="57"/>
      <c r="BZS29" s="57"/>
      <c r="BZY29" s="56"/>
      <c r="BZZ29" s="57"/>
      <c r="CAA29" s="57"/>
      <c r="CAB29" s="57"/>
      <c r="CAC29" s="57"/>
      <c r="CAD29" s="57"/>
      <c r="CAE29" s="57"/>
      <c r="CAK29" s="56"/>
      <c r="CAL29" s="57"/>
      <c r="CAM29" s="57"/>
      <c r="CAN29" s="57"/>
      <c r="CAO29" s="57"/>
      <c r="CAP29" s="57"/>
      <c r="CAQ29" s="57"/>
      <c r="CAW29" s="56"/>
      <c r="CAX29" s="57"/>
      <c r="CAY29" s="57"/>
      <c r="CAZ29" s="57"/>
      <c r="CBA29" s="57"/>
      <c r="CBB29" s="57"/>
      <c r="CBC29" s="57"/>
      <c r="CBI29" s="56"/>
      <c r="CBJ29" s="57"/>
      <c r="CBK29" s="57"/>
      <c r="CBL29" s="57"/>
      <c r="CBM29" s="57"/>
      <c r="CBN29" s="57"/>
      <c r="CBO29" s="57"/>
      <c r="CBU29" s="56"/>
      <c r="CBV29" s="57"/>
      <c r="CBW29" s="57"/>
      <c r="CBX29" s="57"/>
      <c r="CBY29" s="57"/>
      <c r="CBZ29" s="57"/>
      <c r="CCA29" s="57"/>
      <c r="CCG29" s="56"/>
      <c r="CCH29" s="57"/>
      <c r="CCI29" s="57"/>
      <c r="CCJ29" s="57"/>
      <c r="CCK29" s="57"/>
      <c r="CCL29" s="57"/>
      <c r="CCM29" s="57"/>
      <c r="CCS29" s="56"/>
      <c r="CCT29" s="57"/>
      <c r="CCU29" s="57"/>
      <c r="CCV29" s="57"/>
      <c r="CCW29" s="57"/>
      <c r="CCX29" s="57"/>
      <c r="CCY29" s="57"/>
      <c r="CDE29" s="56"/>
      <c r="CDF29" s="57"/>
      <c r="CDG29" s="57"/>
      <c r="CDH29" s="57"/>
      <c r="CDI29" s="57"/>
      <c r="CDJ29" s="57"/>
      <c r="CDK29" s="57"/>
      <c r="CDQ29" s="56"/>
      <c r="CDR29" s="57"/>
      <c r="CDS29" s="57"/>
      <c r="CDT29" s="57"/>
      <c r="CDU29" s="57"/>
      <c r="CDV29" s="57"/>
      <c r="CDW29" s="57"/>
      <c r="CEC29" s="56"/>
      <c r="CED29" s="57"/>
      <c r="CEE29" s="57"/>
      <c r="CEF29" s="57"/>
      <c r="CEG29" s="57"/>
      <c r="CEH29" s="57"/>
      <c r="CEI29" s="57"/>
      <c r="CEO29" s="56"/>
      <c r="CEP29" s="57"/>
      <c r="CEQ29" s="57"/>
      <c r="CER29" s="57"/>
      <c r="CES29" s="57"/>
      <c r="CET29" s="57"/>
      <c r="CEU29" s="57"/>
      <c r="CFA29" s="56"/>
      <c r="CFB29" s="57"/>
      <c r="CFC29" s="57"/>
      <c r="CFD29" s="57"/>
      <c r="CFE29" s="57"/>
      <c r="CFF29" s="57"/>
      <c r="CFG29" s="57"/>
      <c r="CFM29" s="56"/>
      <c r="CFN29" s="57"/>
      <c r="CFO29" s="57"/>
      <c r="CFP29" s="57"/>
      <c r="CFQ29" s="57"/>
      <c r="CFR29" s="57"/>
      <c r="CFS29" s="57"/>
      <c r="CFY29" s="56"/>
      <c r="CFZ29" s="57"/>
      <c r="CGA29" s="57"/>
      <c r="CGB29" s="57"/>
      <c r="CGC29" s="57"/>
      <c r="CGD29" s="57"/>
      <c r="CGE29" s="57"/>
      <c r="CGK29" s="56"/>
      <c r="CGL29" s="57"/>
      <c r="CGM29" s="57"/>
      <c r="CGN29" s="57"/>
      <c r="CGO29" s="57"/>
      <c r="CGP29" s="57"/>
      <c r="CGQ29" s="57"/>
      <c r="CGW29" s="56"/>
      <c r="CGX29" s="57"/>
      <c r="CGY29" s="57"/>
      <c r="CGZ29" s="57"/>
      <c r="CHA29" s="57"/>
      <c r="CHB29" s="57"/>
      <c r="CHC29" s="57"/>
      <c r="CHI29" s="56"/>
      <c r="CHJ29" s="57"/>
      <c r="CHK29" s="57"/>
      <c r="CHL29" s="57"/>
      <c r="CHM29" s="57"/>
      <c r="CHN29" s="57"/>
      <c r="CHO29" s="57"/>
      <c r="CHU29" s="56"/>
      <c r="CHV29" s="57"/>
      <c r="CHW29" s="57"/>
      <c r="CHX29" s="57"/>
      <c r="CHY29" s="57"/>
      <c r="CHZ29" s="57"/>
      <c r="CIA29" s="57"/>
      <c r="CIG29" s="56"/>
      <c r="CIH29" s="57"/>
      <c r="CII29" s="57"/>
      <c r="CIJ29" s="57"/>
      <c r="CIK29" s="57"/>
      <c r="CIL29" s="57"/>
      <c r="CIM29" s="57"/>
      <c r="CIS29" s="56"/>
      <c r="CIT29" s="57"/>
      <c r="CIU29" s="57"/>
      <c r="CIV29" s="57"/>
      <c r="CIW29" s="57"/>
      <c r="CIX29" s="57"/>
      <c r="CIY29" s="57"/>
      <c r="CJE29" s="56"/>
      <c r="CJF29" s="57"/>
      <c r="CJG29" s="57"/>
      <c r="CJH29" s="57"/>
      <c r="CJI29" s="57"/>
      <c r="CJJ29" s="57"/>
      <c r="CJK29" s="57"/>
      <c r="CJQ29" s="56"/>
      <c r="CJR29" s="57"/>
      <c r="CJS29" s="57"/>
      <c r="CJT29" s="57"/>
      <c r="CJU29" s="57"/>
      <c r="CJV29" s="57"/>
      <c r="CJW29" s="57"/>
      <c r="CKC29" s="56"/>
      <c r="CKD29" s="57"/>
      <c r="CKE29" s="57"/>
      <c r="CKF29" s="57"/>
      <c r="CKG29" s="57"/>
      <c r="CKH29" s="57"/>
      <c r="CKI29" s="57"/>
      <c r="CKO29" s="56"/>
      <c r="CKP29" s="57"/>
      <c r="CKQ29" s="57"/>
      <c r="CKR29" s="57"/>
      <c r="CKS29" s="57"/>
      <c r="CKT29" s="57"/>
      <c r="CKU29" s="57"/>
      <c r="CLA29" s="56"/>
      <c r="CLB29" s="57"/>
      <c r="CLC29" s="57"/>
      <c r="CLD29" s="57"/>
      <c r="CLE29" s="57"/>
      <c r="CLF29" s="57"/>
      <c r="CLG29" s="57"/>
      <c r="CLM29" s="56"/>
      <c r="CLN29" s="57"/>
      <c r="CLO29" s="57"/>
      <c r="CLP29" s="57"/>
      <c r="CLQ29" s="57"/>
      <c r="CLR29" s="57"/>
      <c r="CLS29" s="57"/>
      <c r="CLY29" s="56"/>
      <c r="CLZ29" s="57"/>
      <c r="CMA29" s="57"/>
      <c r="CMB29" s="57"/>
      <c r="CMC29" s="57"/>
      <c r="CMD29" s="57"/>
      <c r="CME29" s="57"/>
      <c r="CMK29" s="56"/>
      <c r="CML29" s="57"/>
      <c r="CMM29" s="57"/>
      <c r="CMN29" s="57"/>
      <c r="CMO29" s="57"/>
      <c r="CMP29" s="57"/>
      <c r="CMQ29" s="57"/>
      <c r="CMW29" s="56"/>
      <c r="CMX29" s="57"/>
      <c r="CMY29" s="57"/>
      <c r="CMZ29" s="57"/>
      <c r="CNA29" s="57"/>
      <c r="CNB29" s="57"/>
      <c r="CNC29" s="57"/>
      <c r="CNI29" s="56"/>
      <c r="CNJ29" s="57"/>
      <c r="CNK29" s="57"/>
      <c r="CNL29" s="57"/>
      <c r="CNM29" s="57"/>
      <c r="CNN29" s="57"/>
      <c r="CNO29" s="57"/>
      <c r="CNU29" s="56"/>
      <c r="CNV29" s="57"/>
      <c r="CNW29" s="57"/>
      <c r="CNX29" s="57"/>
      <c r="CNY29" s="57"/>
      <c r="CNZ29" s="57"/>
      <c r="COA29" s="57"/>
      <c r="COG29" s="56"/>
      <c r="COH29" s="57"/>
      <c r="COI29" s="57"/>
      <c r="COJ29" s="57"/>
      <c r="COK29" s="57"/>
      <c r="COL29" s="57"/>
      <c r="COM29" s="57"/>
      <c r="COS29" s="56"/>
      <c r="COT29" s="57"/>
      <c r="COU29" s="57"/>
      <c r="COV29" s="57"/>
      <c r="COW29" s="57"/>
      <c r="COX29" s="57"/>
      <c r="COY29" s="57"/>
      <c r="CPE29" s="56"/>
      <c r="CPF29" s="57"/>
      <c r="CPG29" s="57"/>
      <c r="CPH29" s="57"/>
      <c r="CPI29" s="57"/>
      <c r="CPJ29" s="57"/>
      <c r="CPK29" s="57"/>
      <c r="CPQ29" s="56"/>
      <c r="CPR29" s="57"/>
      <c r="CPS29" s="57"/>
      <c r="CPT29" s="57"/>
      <c r="CPU29" s="57"/>
      <c r="CPV29" s="57"/>
      <c r="CPW29" s="57"/>
      <c r="CQC29" s="56"/>
      <c r="CQD29" s="57"/>
      <c r="CQE29" s="57"/>
      <c r="CQF29" s="57"/>
      <c r="CQG29" s="57"/>
      <c r="CQH29" s="57"/>
      <c r="CQI29" s="57"/>
      <c r="CQO29" s="56"/>
      <c r="CQP29" s="57"/>
      <c r="CQQ29" s="57"/>
      <c r="CQR29" s="57"/>
      <c r="CQS29" s="57"/>
      <c r="CQT29" s="57"/>
      <c r="CQU29" s="57"/>
      <c r="CRA29" s="56"/>
      <c r="CRB29" s="57"/>
      <c r="CRC29" s="57"/>
      <c r="CRD29" s="57"/>
      <c r="CRE29" s="57"/>
      <c r="CRF29" s="57"/>
      <c r="CRG29" s="57"/>
      <c r="CRM29" s="56"/>
      <c r="CRN29" s="57"/>
      <c r="CRO29" s="57"/>
      <c r="CRP29" s="57"/>
      <c r="CRQ29" s="57"/>
      <c r="CRR29" s="57"/>
      <c r="CRS29" s="57"/>
      <c r="CRY29" s="56"/>
      <c r="CRZ29" s="57"/>
      <c r="CSA29" s="57"/>
      <c r="CSB29" s="57"/>
      <c r="CSC29" s="57"/>
      <c r="CSD29" s="57"/>
      <c r="CSE29" s="57"/>
      <c r="CSK29" s="56"/>
      <c r="CSL29" s="57"/>
      <c r="CSM29" s="57"/>
      <c r="CSN29" s="57"/>
      <c r="CSO29" s="57"/>
      <c r="CSP29" s="57"/>
      <c r="CSQ29" s="57"/>
      <c r="CSW29" s="56"/>
      <c r="CSX29" s="57"/>
      <c r="CSY29" s="57"/>
      <c r="CSZ29" s="57"/>
      <c r="CTA29" s="57"/>
      <c r="CTB29" s="57"/>
      <c r="CTC29" s="57"/>
      <c r="CTI29" s="56"/>
      <c r="CTJ29" s="57"/>
      <c r="CTK29" s="57"/>
      <c r="CTL29" s="57"/>
      <c r="CTM29" s="57"/>
      <c r="CTN29" s="57"/>
      <c r="CTO29" s="57"/>
      <c r="CTU29" s="56"/>
      <c r="CTV29" s="57"/>
      <c r="CTW29" s="57"/>
      <c r="CTX29" s="57"/>
      <c r="CTY29" s="57"/>
      <c r="CTZ29" s="57"/>
      <c r="CUA29" s="57"/>
      <c r="CUG29" s="56"/>
      <c r="CUH29" s="57"/>
      <c r="CUI29" s="57"/>
      <c r="CUJ29" s="57"/>
      <c r="CUK29" s="57"/>
      <c r="CUL29" s="57"/>
      <c r="CUM29" s="57"/>
      <c r="CUS29" s="56"/>
      <c r="CUT29" s="57"/>
      <c r="CUU29" s="57"/>
      <c r="CUV29" s="57"/>
      <c r="CUW29" s="57"/>
      <c r="CUX29" s="57"/>
      <c r="CUY29" s="57"/>
      <c r="CVE29" s="56"/>
      <c r="CVF29" s="57"/>
      <c r="CVG29" s="57"/>
      <c r="CVH29" s="57"/>
      <c r="CVI29" s="57"/>
      <c r="CVJ29" s="57"/>
      <c r="CVK29" s="57"/>
      <c r="CVQ29" s="56"/>
      <c r="CVR29" s="57"/>
      <c r="CVS29" s="57"/>
      <c r="CVT29" s="57"/>
      <c r="CVU29" s="57"/>
      <c r="CVV29" s="57"/>
      <c r="CVW29" s="57"/>
      <c r="CWC29" s="56"/>
      <c r="CWD29" s="57"/>
      <c r="CWE29" s="57"/>
      <c r="CWF29" s="57"/>
      <c r="CWG29" s="57"/>
      <c r="CWH29" s="57"/>
      <c r="CWI29" s="57"/>
      <c r="CWO29" s="56"/>
      <c r="CWP29" s="57"/>
      <c r="CWQ29" s="57"/>
      <c r="CWR29" s="57"/>
      <c r="CWS29" s="57"/>
      <c r="CWT29" s="57"/>
      <c r="CWU29" s="57"/>
      <c r="CXA29" s="56"/>
      <c r="CXB29" s="57"/>
      <c r="CXC29" s="57"/>
      <c r="CXD29" s="57"/>
      <c r="CXE29" s="57"/>
      <c r="CXF29" s="57"/>
      <c r="CXG29" s="57"/>
      <c r="CXM29" s="56"/>
      <c r="CXN29" s="57"/>
      <c r="CXO29" s="57"/>
      <c r="CXP29" s="57"/>
      <c r="CXQ29" s="57"/>
      <c r="CXR29" s="57"/>
      <c r="CXS29" s="57"/>
      <c r="CXY29" s="56"/>
      <c r="CXZ29" s="57"/>
      <c r="CYA29" s="57"/>
      <c r="CYB29" s="57"/>
      <c r="CYC29" s="57"/>
      <c r="CYD29" s="57"/>
      <c r="CYE29" s="57"/>
      <c r="CYK29" s="56"/>
      <c r="CYL29" s="57"/>
      <c r="CYM29" s="57"/>
      <c r="CYN29" s="57"/>
      <c r="CYO29" s="57"/>
      <c r="CYP29" s="57"/>
      <c r="CYQ29" s="57"/>
      <c r="CYW29" s="56"/>
      <c r="CYX29" s="57"/>
      <c r="CYY29" s="57"/>
      <c r="CYZ29" s="57"/>
      <c r="CZA29" s="57"/>
      <c r="CZB29" s="57"/>
      <c r="CZC29" s="57"/>
      <c r="CZI29" s="56"/>
      <c r="CZJ29" s="57"/>
      <c r="CZK29" s="57"/>
      <c r="CZL29" s="57"/>
      <c r="CZM29" s="57"/>
      <c r="CZN29" s="57"/>
      <c r="CZO29" s="57"/>
      <c r="CZU29" s="56"/>
      <c r="CZV29" s="57"/>
      <c r="CZW29" s="57"/>
      <c r="CZX29" s="57"/>
      <c r="CZY29" s="57"/>
      <c r="CZZ29" s="57"/>
      <c r="DAA29" s="57"/>
      <c r="DAG29" s="56"/>
      <c r="DAH29" s="57"/>
      <c r="DAI29" s="57"/>
      <c r="DAJ29" s="57"/>
      <c r="DAK29" s="57"/>
      <c r="DAL29" s="57"/>
      <c r="DAM29" s="57"/>
      <c r="DAS29" s="56"/>
      <c r="DAT29" s="57"/>
      <c r="DAU29" s="57"/>
      <c r="DAV29" s="57"/>
      <c r="DAW29" s="57"/>
      <c r="DAX29" s="57"/>
      <c r="DAY29" s="57"/>
      <c r="DBE29" s="56"/>
      <c r="DBF29" s="57"/>
      <c r="DBG29" s="57"/>
      <c r="DBH29" s="57"/>
      <c r="DBI29" s="57"/>
      <c r="DBJ29" s="57"/>
      <c r="DBK29" s="57"/>
      <c r="DBQ29" s="56"/>
      <c r="DBR29" s="57"/>
      <c r="DBS29" s="57"/>
      <c r="DBT29" s="57"/>
      <c r="DBU29" s="57"/>
      <c r="DBV29" s="57"/>
      <c r="DBW29" s="57"/>
      <c r="DCC29" s="56"/>
      <c r="DCD29" s="57"/>
      <c r="DCE29" s="57"/>
      <c r="DCF29" s="57"/>
      <c r="DCG29" s="57"/>
      <c r="DCH29" s="57"/>
      <c r="DCI29" s="57"/>
      <c r="DCO29" s="56"/>
      <c r="DCP29" s="57"/>
      <c r="DCQ29" s="57"/>
      <c r="DCR29" s="57"/>
      <c r="DCS29" s="57"/>
      <c r="DCT29" s="57"/>
      <c r="DCU29" s="57"/>
      <c r="DDA29" s="56"/>
      <c r="DDB29" s="57"/>
      <c r="DDC29" s="57"/>
      <c r="DDD29" s="57"/>
      <c r="DDE29" s="57"/>
      <c r="DDF29" s="57"/>
      <c r="DDG29" s="57"/>
      <c r="DDM29" s="56"/>
      <c r="DDN29" s="57"/>
      <c r="DDO29" s="57"/>
      <c r="DDP29" s="57"/>
      <c r="DDQ29" s="57"/>
      <c r="DDR29" s="57"/>
      <c r="DDS29" s="57"/>
      <c r="DDY29" s="56"/>
      <c r="DDZ29" s="57"/>
      <c r="DEA29" s="57"/>
      <c r="DEB29" s="57"/>
      <c r="DEC29" s="57"/>
      <c r="DED29" s="57"/>
      <c r="DEE29" s="57"/>
      <c r="DEK29" s="56"/>
      <c r="DEL29" s="57"/>
      <c r="DEM29" s="57"/>
      <c r="DEN29" s="57"/>
      <c r="DEO29" s="57"/>
      <c r="DEP29" s="57"/>
      <c r="DEQ29" s="57"/>
      <c r="DEW29" s="56"/>
      <c r="DEX29" s="57"/>
      <c r="DEY29" s="57"/>
      <c r="DEZ29" s="57"/>
      <c r="DFA29" s="57"/>
      <c r="DFB29" s="57"/>
      <c r="DFC29" s="57"/>
      <c r="DFI29" s="56"/>
      <c r="DFJ29" s="57"/>
      <c r="DFK29" s="57"/>
      <c r="DFL29" s="57"/>
      <c r="DFM29" s="57"/>
      <c r="DFN29" s="57"/>
      <c r="DFO29" s="57"/>
      <c r="DFU29" s="56"/>
      <c r="DFV29" s="57"/>
      <c r="DFW29" s="57"/>
      <c r="DFX29" s="57"/>
      <c r="DFY29" s="57"/>
      <c r="DFZ29" s="57"/>
      <c r="DGA29" s="57"/>
      <c r="DGG29" s="56"/>
      <c r="DGH29" s="57"/>
      <c r="DGI29" s="57"/>
      <c r="DGJ29" s="57"/>
      <c r="DGK29" s="57"/>
      <c r="DGL29" s="57"/>
      <c r="DGM29" s="57"/>
      <c r="DGS29" s="56"/>
      <c r="DGT29" s="57"/>
      <c r="DGU29" s="57"/>
      <c r="DGV29" s="57"/>
      <c r="DGW29" s="57"/>
      <c r="DGX29" s="57"/>
      <c r="DGY29" s="57"/>
      <c r="DHE29" s="56"/>
      <c r="DHF29" s="57"/>
      <c r="DHG29" s="57"/>
      <c r="DHH29" s="57"/>
      <c r="DHI29" s="57"/>
      <c r="DHJ29" s="57"/>
      <c r="DHK29" s="57"/>
      <c r="DHQ29" s="56"/>
      <c r="DHR29" s="57"/>
      <c r="DHS29" s="57"/>
      <c r="DHT29" s="57"/>
      <c r="DHU29" s="57"/>
      <c r="DHV29" s="57"/>
      <c r="DHW29" s="57"/>
      <c r="DIC29" s="56"/>
      <c r="DID29" s="57"/>
      <c r="DIE29" s="57"/>
      <c r="DIF29" s="57"/>
      <c r="DIG29" s="57"/>
      <c r="DIH29" s="57"/>
      <c r="DII29" s="57"/>
      <c r="DIO29" s="56"/>
      <c r="DIP29" s="57"/>
      <c r="DIQ29" s="57"/>
      <c r="DIR29" s="57"/>
      <c r="DIS29" s="57"/>
      <c r="DIT29" s="57"/>
      <c r="DIU29" s="57"/>
      <c r="DJA29" s="56"/>
      <c r="DJB29" s="57"/>
      <c r="DJC29" s="57"/>
      <c r="DJD29" s="57"/>
      <c r="DJE29" s="57"/>
      <c r="DJF29" s="57"/>
      <c r="DJG29" s="57"/>
      <c r="DJM29" s="56"/>
      <c r="DJN29" s="57"/>
      <c r="DJO29" s="57"/>
      <c r="DJP29" s="57"/>
      <c r="DJQ29" s="57"/>
      <c r="DJR29" s="57"/>
      <c r="DJS29" s="57"/>
      <c r="DJY29" s="56"/>
      <c r="DJZ29" s="57"/>
      <c r="DKA29" s="57"/>
      <c r="DKB29" s="57"/>
      <c r="DKC29" s="57"/>
      <c r="DKD29" s="57"/>
      <c r="DKE29" s="57"/>
      <c r="DKK29" s="56"/>
      <c r="DKL29" s="57"/>
      <c r="DKM29" s="57"/>
      <c r="DKN29" s="57"/>
      <c r="DKO29" s="57"/>
      <c r="DKP29" s="57"/>
      <c r="DKQ29" s="57"/>
      <c r="DKW29" s="56"/>
      <c r="DKX29" s="57"/>
      <c r="DKY29" s="57"/>
      <c r="DKZ29" s="57"/>
      <c r="DLA29" s="57"/>
      <c r="DLB29" s="57"/>
      <c r="DLC29" s="57"/>
      <c r="DLI29" s="56"/>
      <c r="DLJ29" s="57"/>
      <c r="DLK29" s="57"/>
      <c r="DLL29" s="57"/>
      <c r="DLM29" s="57"/>
      <c r="DLN29" s="57"/>
      <c r="DLO29" s="57"/>
      <c r="DLU29" s="56"/>
      <c r="DLV29" s="57"/>
      <c r="DLW29" s="57"/>
      <c r="DLX29" s="57"/>
      <c r="DLY29" s="57"/>
      <c r="DLZ29" s="57"/>
      <c r="DMA29" s="57"/>
      <c r="DMG29" s="56"/>
      <c r="DMH29" s="57"/>
      <c r="DMI29" s="57"/>
      <c r="DMJ29" s="57"/>
      <c r="DMK29" s="57"/>
      <c r="DML29" s="57"/>
      <c r="DMM29" s="57"/>
      <c r="DMS29" s="56"/>
      <c r="DMT29" s="57"/>
      <c r="DMU29" s="57"/>
      <c r="DMV29" s="57"/>
      <c r="DMW29" s="57"/>
      <c r="DMX29" s="57"/>
      <c r="DMY29" s="57"/>
      <c r="DNE29" s="56"/>
      <c r="DNF29" s="57"/>
      <c r="DNG29" s="57"/>
      <c r="DNH29" s="57"/>
      <c r="DNI29" s="57"/>
      <c r="DNJ29" s="57"/>
      <c r="DNK29" s="57"/>
      <c r="DNQ29" s="56"/>
      <c r="DNR29" s="57"/>
      <c r="DNS29" s="57"/>
      <c r="DNT29" s="57"/>
      <c r="DNU29" s="57"/>
      <c r="DNV29" s="57"/>
      <c r="DNW29" s="57"/>
      <c r="DOC29" s="56"/>
      <c r="DOD29" s="57"/>
      <c r="DOE29" s="57"/>
      <c r="DOF29" s="57"/>
      <c r="DOG29" s="57"/>
      <c r="DOH29" s="57"/>
      <c r="DOI29" s="57"/>
      <c r="DOO29" s="56"/>
      <c r="DOP29" s="57"/>
      <c r="DOQ29" s="57"/>
      <c r="DOR29" s="57"/>
      <c r="DOS29" s="57"/>
      <c r="DOT29" s="57"/>
      <c r="DOU29" s="57"/>
      <c r="DPA29" s="56"/>
      <c r="DPB29" s="57"/>
      <c r="DPC29" s="57"/>
      <c r="DPD29" s="57"/>
      <c r="DPE29" s="57"/>
      <c r="DPF29" s="57"/>
      <c r="DPG29" s="57"/>
      <c r="DPM29" s="56"/>
      <c r="DPN29" s="57"/>
      <c r="DPO29" s="57"/>
      <c r="DPP29" s="57"/>
      <c r="DPQ29" s="57"/>
      <c r="DPR29" s="57"/>
      <c r="DPS29" s="57"/>
      <c r="DPY29" s="56"/>
      <c r="DPZ29" s="57"/>
      <c r="DQA29" s="57"/>
      <c r="DQB29" s="57"/>
      <c r="DQC29" s="57"/>
      <c r="DQD29" s="57"/>
      <c r="DQE29" s="57"/>
      <c r="DQK29" s="56"/>
      <c r="DQL29" s="57"/>
      <c r="DQM29" s="57"/>
      <c r="DQN29" s="57"/>
      <c r="DQO29" s="57"/>
      <c r="DQP29" s="57"/>
      <c r="DQQ29" s="57"/>
      <c r="DQW29" s="56"/>
      <c r="DQX29" s="57"/>
      <c r="DQY29" s="57"/>
      <c r="DQZ29" s="57"/>
      <c r="DRA29" s="57"/>
      <c r="DRB29" s="57"/>
      <c r="DRC29" s="57"/>
      <c r="DRI29" s="56"/>
      <c r="DRJ29" s="57"/>
      <c r="DRK29" s="57"/>
      <c r="DRL29" s="57"/>
      <c r="DRM29" s="57"/>
      <c r="DRN29" s="57"/>
      <c r="DRO29" s="57"/>
      <c r="DRU29" s="56"/>
      <c r="DRV29" s="57"/>
      <c r="DRW29" s="57"/>
      <c r="DRX29" s="57"/>
      <c r="DRY29" s="57"/>
      <c r="DRZ29" s="57"/>
      <c r="DSA29" s="57"/>
      <c r="DSG29" s="56"/>
      <c r="DSH29" s="57"/>
      <c r="DSI29" s="57"/>
      <c r="DSJ29" s="57"/>
      <c r="DSK29" s="57"/>
      <c r="DSL29" s="57"/>
      <c r="DSM29" s="57"/>
      <c r="DSS29" s="56"/>
      <c r="DST29" s="57"/>
      <c r="DSU29" s="57"/>
      <c r="DSV29" s="57"/>
      <c r="DSW29" s="57"/>
      <c r="DSX29" s="57"/>
      <c r="DSY29" s="57"/>
      <c r="DTE29" s="56"/>
      <c r="DTF29" s="57"/>
      <c r="DTG29" s="57"/>
      <c r="DTH29" s="57"/>
      <c r="DTI29" s="57"/>
      <c r="DTJ29" s="57"/>
      <c r="DTK29" s="57"/>
      <c r="DTQ29" s="56"/>
      <c r="DTR29" s="57"/>
      <c r="DTS29" s="57"/>
      <c r="DTT29" s="57"/>
      <c r="DTU29" s="57"/>
      <c r="DTV29" s="57"/>
      <c r="DTW29" s="57"/>
      <c r="DUC29" s="56"/>
      <c r="DUD29" s="57"/>
      <c r="DUE29" s="57"/>
      <c r="DUF29" s="57"/>
      <c r="DUG29" s="57"/>
      <c r="DUH29" s="57"/>
      <c r="DUI29" s="57"/>
      <c r="DUO29" s="56"/>
      <c r="DUP29" s="57"/>
      <c r="DUQ29" s="57"/>
      <c r="DUR29" s="57"/>
      <c r="DUS29" s="57"/>
      <c r="DUT29" s="57"/>
      <c r="DUU29" s="57"/>
      <c r="DVA29" s="56"/>
      <c r="DVB29" s="57"/>
      <c r="DVC29" s="57"/>
      <c r="DVD29" s="57"/>
      <c r="DVE29" s="57"/>
      <c r="DVF29" s="57"/>
      <c r="DVG29" s="57"/>
      <c r="DVM29" s="56"/>
      <c r="DVN29" s="57"/>
      <c r="DVO29" s="57"/>
      <c r="DVP29" s="57"/>
      <c r="DVQ29" s="57"/>
      <c r="DVR29" s="57"/>
      <c r="DVS29" s="57"/>
      <c r="DVY29" s="56"/>
      <c r="DVZ29" s="57"/>
      <c r="DWA29" s="57"/>
      <c r="DWB29" s="57"/>
      <c r="DWC29" s="57"/>
      <c r="DWD29" s="57"/>
      <c r="DWE29" s="57"/>
      <c r="DWK29" s="56"/>
      <c r="DWL29" s="57"/>
      <c r="DWM29" s="57"/>
      <c r="DWN29" s="57"/>
      <c r="DWO29" s="57"/>
      <c r="DWP29" s="57"/>
      <c r="DWQ29" s="57"/>
      <c r="DWW29" s="56"/>
      <c r="DWX29" s="57"/>
      <c r="DWY29" s="57"/>
      <c r="DWZ29" s="57"/>
      <c r="DXA29" s="57"/>
      <c r="DXB29" s="57"/>
      <c r="DXC29" s="57"/>
      <c r="DXI29" s="56"/>
      <c r="DXJ29" s="57"/>
      <c r="DXK29" s="57"/>
      <c r="DXL29" s="57"/>
      <c r="DXM29" s="57"/>
      <c r="DXN29" s="57"/>
      <c r="DXO29" s="57"/>
      <c r="DXU29" s="56"/>
      <c r="DXV29" s="57"/>
      <c r="DXW29" s="57"/>
      <c r="DXX29" s="57"/>
      <c r="DXY29" s="57"/>
      <c r="DXZ29" s="57"/>
      <c r="DYA29" s="57"/>
      <c r="DYG29" s="56"/>
      <c r="DYH29" s="57"/>
      <c r="DYI29" s="57"/>
      <c r="DYJ29" s="57"/>
      <c r="DYK29" s="57"/>
      <c r="DYL29" s="57"/>
      <c r="DYM29" s="57"/>
      <c r="DYS29" s="56"/>
      <c r="DYT29" s="57"/>
      <c r="DYU29" s="57"/>
      <c r="DYV29" s="57"/>
      <c r="DYW29" s="57"/>
      <c r="DYX29" s="57"/>
      <c r="DYY29" s="57"/>
      <c r="DZE29" s="56"/>
      <c r="DZF29" s="57"/>
      <c r="DZG29" s="57"/>
      <c r="DZH29" s="57"/>
      <c r="DZI29" s="57"/>
      <c r="DZJ29" s="57"/>
      <c r="DZK29" s="57"/>
      <c r="DZQ29" s="56"/>
      <c r="DZR29" s="57"/>
      <c r="DZS29" s="57"/>
      <c r="DZT29" s="57"/>
      <c r="DZU29" s="57"/>
      <c r="DZV29" s="57"/>
      <c r="DZW29" s="57"/>
      <c r="EAC29" s="56"/>
      <c r="EAD29" s="57"/>
      <c r="EAE29" s="57"/>
      <c r="EAF29" s="57"/>
      <c r="EAG29" s="57"/>
      <c r="EAH29" s="57"/>
      <c r="EAI29" s="57"/>
      <c r="EAO29" s="56"/>
      <c r="EAP29" s="57"/>
      <c r="EAQ29" s="57"/>
      <c r="EAR29" s="57"/>
      <c r="EAS29" s="57"/>
      <c r="EAT29" s="57"/>
      <c r="EAU29" s="57"/>
      <c r="EBA29" s="56"/>
      <c r="EBB29" s="57"/>
      <c r="EBC29" s="57"/>
      <c r="EBD29" s="57"/>
      <c r="EBE29" s="57"/>
      <c r="EBF29" s="57"/>
      <c r="EBG29" s="57"/>
      <c r="EBM29" s="56"/>
      <c r="EBN29" s="57"/>
      <c r="EBO29" s="57"/>
      <c r="EBP29" s="57"/>
      <c r="EBQ29" s="57"/>
      <c r="EBR29" s="57"/>
      <c r="EBS29" s="57"/>
      <c r="EBY29" s="56"/>
      <c r="EBZ29" s="57"/>
      <c r="ECA29" s="57"/>
      <c r="ECB29" s="57"/>
      <c r="ECC29" s="57"/>
      <c r="ECD29" s="57"/>
      <c r="ECE29" s="57"/>
      <c r="ECK29" s="56"/>
      <c r="ECL29" s="57"/>
      <c r="ECM29" s="57"/>
      <c r="ECN29" s="57"/>
      <c r="ECO29" s="57"/>
      <c r="ECP29" s="57"/>
      <c r="ECQ29" s="57"/>
      <c r="ECW29" s="56"/>
      <c r="ECX29" s="57"/>
      <c r="ECY29" s="57"/>
      <c r="ECZ29" s="57"/>
      <c r="EDA29" s="57"/>
      <c r="EDB29" s="57"/>
      <c r="EDC29" s="57"/>
      <c r="EDI29" s="56"/>
      <c r="EDJ29" s="57"/>
      <c r="EDK29" s="57"/>
      <c r="EDL29" s="57"/>
      <c r="EDM29" s="57"/>
      <c r="EDN29" s="57"/>
      <c r="EDO29" s="57"/>
      <c r="EDU29" s="56"/>
      <c r="EDV29" s="57"/>
      <c r="EDW29" s="57"/>
      <c r="EDX29" s="57"/>
      <c r="EDY29" s="57"/>
      <c r="EDZ29" s="57"/>
      <c r="EEA29" s="57"/>
      <c r="EEG29" s="56"/>
      <c r="EEH29" s="57"/>
      <c r="EEI29" s="57"/>
      <c r="EEJ29" s="57"/>
      <c r="EEK29" s="57"/>
      <c r="EEL29" s="57"/>
      <c r="EEM29" s="57"/>
      <c r="EES29" s="56"/>
      <c r="EET29" s="57"/>
      <c r="EEU29" s="57"/>
      <c r="EEV29" s="57"/>
      <c r="EEW29" s="57"/>
      <c r="EEX29" s="57"/>
      <c r="EEY29" s="57"/>
      <c r="EFE29" s="56"/>
      <c r="EFF29" s="57"/>
      <c r="EFG29" s="57"/>
      <c r="EFH29" s="57"/>
      <c r="EFI29" s="57"/>
      <c r="EFJ29" s="57"/>
      <c r="EFK29" s="57"/>
      <c r="EFQ29" s="56"/>
      <c r="EFR29" s="57"/>
      <c r="EFS29" s="57"/>
      <c r="EFT29" s="57"/>
      <c r="EFU29" s="57"/>
      <c r="EFV29" s="57"/>
      <c r="EFW29" s="57"/>
      <c r="EGC29" s="56"/>
      <c r="EGD29" s="57"/>
      <c r="EGE29" s="57"/>
      <c r="EGF29" s="57"/>
      <c r="EGG29" s="57"/>
      <c r="EGH29" s="57"/>
      <c r="EGI29" s="57"/>
      <c r="EGO29" s="56"/>
      <c r="EGP29" s="57"/>
      <c r="EGQ29" s="57"/>
      <c r="EGR29" s="57"/>
      <c r="EGS29" s="57"/>
      <c r="EGT29" s="57"/>
      <c r="EGU29" s="57"/>
      <c r="EHA29" s="56"/>
      <c r="EHB29" s="57"/>
      <c r="EHC29" s="57"/>
      <c r="EHD29" s="57"/>
      <c r="EHE29" s="57"/>
      <c r="EHF29" s="57"/>
      <c r="EHG29" s="57"/>
      <c r="EHM29" s="56"/>
      <c r="EHN29" s="57"/>
      <c r="EHO29" s="57"/>
      <c r="EHP29" s="57"/>
      <c r="EHQ29" s="57"/>
      <c r="EHR29" s="57"/>
      <c r="EHS29" s="57"/>
      <c r="EHY29" s="56"/>
      <c r="EHZ29" s="57"/>
      <c r="EIA29" s="57"/>
      <c r="EIB29" s="57"/>
      <c r="EIC29" s="57"/>
      <c r="EID29" s="57"/>
      <c r="EIE29" s="57"/>
      <c r="EIK29" s="56"/>
      <c r="EIL29" s="57"/>
      <c r="EIM29" s="57"/>
      <c r="EIN29" s="57"/>
      <c r="EIO29" s="57"/>
      <c r="EIP29" s="57"/>
      <c r="EIQ29" s="57"/>
      <c r="EIW29" s="56"/>
      <c r="EIX29" s="57"/>
      <c r="EIY29" s="57"/>
      <c r="EIZ29" s="57"/>
      <c r="EJA29" s="57"/>
      <c r="EJB29" s="57"/>
      <c r="EJC29" s="57"/>
      <c r="EJI29" s="56"/>
      <c r="EJJ29" s="57"/>
      <c r="EJK29" s="57"/>
      <c r="EJL29" s="57"/>
      <c r="EJM29" s="57"/>
      <c r="EJN29" s="57"/>
      <c r="EJO29" s="57"/>
      <c r="EJU29" s="56"/>
      <c r="EJV29" s="57"/>
      <c r="EJW29" s="57"/>
      <c r="EJX29" s="57"/>
      <c r="EJY29" s="57"/>
      <c r="EJZ29" s="57"/>
      <c r="EKA29" s="57"/>
      <c r="EKG29" s="56"/>
      <c r="EKH29" s="57"/>
      <c r="EKI29" s="57"/>
      <c r="EKJ29" s="57"/>
      <c r="EKK29" s="57"/>
      <c r="EKL29" s="57"/>
      <c r="EKM29" s="57"/>
      <c r="EKS29" s="56"/>
      <c r="EKT29" s="57"/>
      <c r="EKU29" s="57"/>
      <c r="EKV29" s="57"/>
      <c r="EKW29" s="57"/>
      <c r="EKX29" s="57"/>
      <c r="EKY29" s="57"/>
      <c r="ELE29" s="56"/>
      <c r="ELF29" s="57"/>
      <c r="ELG29" s="57"/>
      <c r="ELH29" s="57"/>
      <c r="ELI29" s="57"/>
      <c r="ELJ29" s="57"/>
      <c r="ELK29" s="57"/>
      <c r="ELQ29" s="56"/>
      <c r="ELR29" s="57"/>
      <c r="ELS29" s="57"/>
      <c r="ELT29" s="57"/>
      <c r="ELU29" s="57"/>
      <c r="ELV29" s="57"/>
      <c r="ELW29" s="57"/>
      <c r="EMC29" s="56"/>
      <c r="EMD29" s="57"/>
      <c r="EME29" s="57"/>
      <c r="EMF29" s="57"/>
      <c r="EMG29" s="57"/>
      <c r="EMH29" s="57"/>
      <c r="EMI29" s="57"/>
      <c r="EMO29" s="56"/>
      <c r="EMP29" s="57"/>
      <c r="EMQ29" s="57"/>
      <c r="EMR29" s="57"/>
      <c r="EMS29" s="57"/>
      <c r="EMT29" s="57"/>
      <c r="EMU29" s="57"/>
      <c r="ENA29" s="56"/>
      <c r="ENB29" s="57"/>
      <c r="ENC29" s="57"/>
      <c r="END29" s="57"/>
      <c r="ENE29" s="57"/>
      <c r="ENF29" s="57"/>
      <c r="ENG29" s="57"/>
      <c r="ENM29" s="56"/>
      <c r="ENN29" s="57"/>
      <c r="ENO29" s="57"/>
      <c r="ENP29" s="57"/>
      <c r="ENQ29" s="57"/>
      <c r="ENR29" s="57"/>
      <c r="ENS29" s="57"/>
      <c r="ENY29" s="56"/>
      <c r="ENZ29" s="57"/>
      <c r="EOA29" s="57"/>
      <c r="EOB29" s="57"/>
      <c r="EOC29" s="57"/>
      <c r="EOD29" s="57"/>
      <c r="EOE29" s="57"/>
      <c r="EOK29" s="56"/>
      <c r="EOL29" s="57"/>
      <c r="EOM29" s="57"/>
      <c r="EON29" s="57"/>
      <c r="EOO29" s="57"/>
      <c r="EOP29" s="57"/>
      <c r="EOQ29" s="57"/>
      <c r="EOW29" s="56"/>
      <c r="EOX29" s="57"/>
      <c r="EOY29" s="57"/>
      <c r="EOZ29" s="57"/>
      <c r="EPA29" s="57"/>
      <c r="EPB29" s="57"/>
      <c r="EPC29" s="57"/>
      <c r="EPI29" s="56"/>
      <c r="EPJ29" s="57"/>
      <c r="EPK29" s="57"/>
      <c r="EPL29" s="57"/>
      <c r="EPM29" s="57"/>
      <c r="EPN29" s="57"/>
      <c r="EPO29" s="57"/>
      <c r="EPU29" s="56"/>
      <c r="EPV29" s="57"/>
      <c r="EPW29" s="57"/>
      <c r="EPX29" s="57"/>
      <c r="EPY29" s="57"/>
      <c r="EPZ29" s="57"/>
      <c r="EQA29" s="57"/>
      <c r="EQG29" s="56"/>
      <c r="EQH29" s="57"/>
      <c r="EQI29" s="57"/>
      <c r="EQJ29" s="57"/>
      <c r="EQK29" s="57"/>
      <c r="EQL29" s="57"/>
      <c r="EQM29" s="57"/>
      <c r="EQS29" s="56"/>
      <c r="EQT29" s="57"/>
      <c r="EQU29" s="57"/>
      <c r="EQV29" s="57"/>
      <c r="EQW29" s="57"/>
      <c r="EQX29" s="57"/>
      <c r="EQY29" s="57"/>
      <c r="ERE29" s="56"/>
      <c r="ERF29" s="57"/>
      <c r="ERG29" s="57"/>
      <c r="ERH29" s="57"/>
      <c r="ERI29" s="57"/>
      <c r="ERJ29" s="57"/>
      <c r="ERK29" s="57"/>
      <c r="ERQ29" s="56"/>
      <c r="ERR29" s="57"/>
      <c r="ERS29" s="57"/>
      <c r="ERT29" s="57"/>
      <c r="ERU29" s="57"/>
      <c r="ERV29" s="57"/>
      <c r="ERW29" s="57"/>
      <c r="ESC29" s="56"/>
      <c r="ESD29" s="57"/>
      <c r="ESE29" s="57"/>
      <c r="ESF29" s="57"/>
      <c r="ESG29" s="57"/>
      <c r="ESH29" s="57"/>
      <c r="ESI29" s="57"/>
      <c r="ESO29" s="56"/>
      <c r="ESP29" s="57"/>
      <c r="ESQ29" s="57"/>
      <c r="ESR29" s="57"/>
      <c r="ESS29" s="57"/>
      <c r="EST29" s="57"/>
      <c r="ESU29" s="57"/>
      <c r="ETA29" s="56"/>
      <c r="ETB29" s="57"/>
      <c r="ETC29" s="57"/>
      <c r="ETD29" s="57"/>
      <c r="ETE29" s="57"/>
      <c r="ETF29" s="57"/>
      <c r="ETG29" s="57"/>
      <c r="ETM29" s="56"/>
      <c r="ETN29" s="57"/>
      <c r="ETO29" s="57"/>
      <c r="ETP29" s="57"/>
      <c r="ETQ29" s="57"/>
      <c r="ETR29" s="57"/>
      <c r="ETS29" s="57"/>
      <c r="ETY29" s="56"/>
      <c r="ETZ29" s="57"/>
      <c r="EUA29" s="57"/>
      <c r="EUB29" s="57"/>
      <c r="EUC29" s="57"/>
      <c r="EUD29" s="57"/>
      <c r="EUE29" s="57"/>
      <c r="EUK29" s="56"/>
      <c r="EUL29" s="57"/>
      <c r="EUM29" s="57"/>
      <c r="EUN29" s="57"/>
      <c r="EUO29" s="57"/>
      <c r="EUP29" s="57"/>
      <c r="EUQ29" s="57"/>
      <c r="EUW29" s="56"/>
      <c r="EUX29" s="57"/>
      <c r="EUY29" s="57"/>
      <c r="EUZ29" s="57"/>
      <c r="EVA29" s="57"/>
      <c r="EVB29" s="57"/>
      <c r="EVC29" s="57"/>
      <c r="EVI29" s="56"/>
      <c r="EVJ29" s="57"/>
      <c r="EVK29" s="57"/>
      <c r="EVL29" s="57"/>
      <c r="EVM29" s="57"/>
      <c r="EVN29" s="57"/>
      <c r="EVO29" s="57"/>
      <c r="EVU29" s="56"/>
      <c r="EVV29" s="57"/>
      <c r="EVW29" s="57"/>
      <c r="EVX29" s="57"/>
      <c r="EVY29" s="57"/>
      <c r="EVZ29" s="57"/>
      <c r="EWA29" s="57"/>
      <c r="EWG29" s="56"/>
      <c r="EWH29" s="57"/>
      <c r="EWI29" s="57"/>
      <c r="EWJ29" s="57"/>
      <c r="EWK29" s="57"/>
      <c r="EWL29" s="57"/>
      <c r="EWM29" s="57"/>
      <c r="EWS29" s="56"/>
      <c r="EWT29" s="57"/>
      <c r="EWU29" s="57"/>
      <c r="EWV29" s="57"/>
      <c r="EWW29" s="57"/>
      <c r="EWX29" s="57"/>
      <c r="EWY29" s="57"/>
      <c r="EXE29" s="56"/>
      <c r="EXF29" s="57"/>
      <c r="EXG29" s="57"/>
      <c r="EXH29" s="57"/>
      <c r="EXI29" s="57"/>
      <c r="EXJ29" s="57"/>
      <c r="EXK29" s="57"/>
      <c r="EXQ29" s="56"/>
      <c r="EXR29" s="57"/>
      <c r="EXS29" s="57"/>
      <c r="EXT29" s="57"/>
      <c r="EXU29" s="57"/>
      <c r="EXV29" s="57"/>
      <c r="EXW29" s="57"/>
      <c r="EYC29" s="56"/>
      <c r="EYD29" s="57"/>
      <c r="EYE29" s="57"/>
      <c r="EYF29" s="57"/>
      <c r="EYG29" s="57"/>
      <c r="EYH29" s="57"/>
      <c r="EYI29" s="57"/>
      <c r="EYO29" s="56"/>
      <c r="EYP29" s="57"/>
      <c r="EYQ29" s="57"/>
      <c r="EYR29" s="57"/>
      <c r="EYS29" s="57"/>
      <c r="EYT29" s="57"/>
      <c r="EYU29" s="57"/>
      <c r="EZA29" s="56"/>
      <c r="EZB29" s="57"/>
      <c r="EZC29" s="57"/>
      <c r="EZD29" s="57"/>
      <c r="EZE29" s="57"/>
      <c r="EZF29" s="57"/>
      <c r="EZG29" s="57"/>
      <c r="EZM29" s="56"/>
      <c r="EZN29" s="57"/>
      <c r="EZO29" s="57"/>
      <c r="EZP29" s="57"/>
      <c r="EZQ29" s="57"/>
      <c r="EZR29" s="57"/>
      <c r="EZS29" s="57"/>
      <c r="EZY29" s="56"/>
      <c r="EZZ29" s="57"/>
      <c r="FAA29" s="57"/>
      <c r="FAB29" s="57"/>
      <c r="FAC29" s="57"/>
      <c r="FAD29" s="57"/>
      <c r="FAE29" s="57"/>
      <c r="FAK29" s="56"/>
      <c r="FAL29" s="57"/>
      <c r="FAM29" s="57"/>
      <c r="FAN29" s="57"/>
      <c r="FAO29" s="57"/>
      <c r="FAP29" s="57"/>
      <c r="FAQ29" s="57"/>
      <c r="FAW29" s="56"/>
      <c r="FAX29" s="57"/>
      <c r="FAY29" s="57"/>
      <c r="FAZ29" s="57"/>
      <c r="FBA29" s="57"/>
      <c r="FBB29" s="57"/>
      <c r="FBC29" s="57"/>
      <c r="FBI29" s="56"/>
      <c r="FBJ29" s="57"/>
      <c r="FBK29" s="57"/>
      <c r="FBL29" s="57"/>
      <c r="FBM29" s="57"/>
      <c r="FBN29" s="57"/>
      <c r="FBO29" s="57"/>
      <c r="FBU29" s="56"/>
      <c r="FBV29" s="57"/>
      <c r="FBW29" s="57"/>
      <c r="FBX29" s="57"/>
      <c r="FBY29" s="57"/>
      <c r="FBZ29" s="57"/>
      <c r="FCA29" s="57"/>
      <c r="FCG29" s="56"/>
      <c r="FCH29" s="57"/>
      <c r="FCI29" s="57"/>
      <c r="FCJ29" s="57"/>
      <c r="FCK29" s="57"/>
      <c r="FCL29" s="57"/>
      <c r="FCM29" s="57"/>
      <c r="FCS29" s="56"/>
      <c r="FCT29" s="57"/>
      <c r="FCU29" s="57"/>
      <c r="FCV29" s="57"/>
      <c r="FCW29" s="57"/>
      <c r="FCX29" s="57"/>
      <c r="FCY29" s="57"/>
      <c r="FDE29" s="56"/>
      <c r="FDF29" s="57"/>
      <c r="FDG29" s="57"/>
      <c r="FDH29" s="57"/>
      <c r="FDI29" s="57"/>
      <c r="FDJ29" s="57"/>
      <c r="FDK29" s="57"/>
      <c r="FDQ29" s="56"/>
      <c r="FDR29" s="57"/>
      <c r="FDS29" s="57"/>
      <c r="FDT29" s="57"/>
      <c r="FDU29" s="57"/>
      <c r="FDV29" s="57"/>
      <c r="FDW29" s="57"/>
      <c r="FEC29" s="56"/>
      <c r="FED29" s="57"/>
      <c r="FEE29" s="57"/>
      <c r="FEF29" s="57"/>
      <c r="FEG29" s="57"/>
      <c r="FEH29" s="57"/>
      <c r="FEI29" s="57"/>
      <c r="FEO29" s="56"/>
      <c r="FEP29" s="57"/>
      <c r="FEQ29" s="57"/>
      <c r="FER29" s="57"/>
      <c r="FES29" s="57"/>
      <c r="FET29" s="57"/>
      <c r="FEU29" s="57"/>
      <c r="FFA29" s="56"/>
      <c r="FFB29" s="57"/>
      <c r="FFC29" s="57"/>
      <c r="FFD29" s="57"/>
      <c r="FFE29" s="57"/>
      <c r="FFF29" s="57"/>
      <c r="FFG29" s="57"/>
      <c r="FFM29" s="56"/>
      <c r="FFN29" s="57"/>
      <c r="FFO29" s="57"/>
      <c r="FFP29" s="57"/>
      <c r="FFQ29" s="57"/>
      <c r="FFR29" s="57"/>
      <c r="FFS29" s="57"/>
      <c r="FFY29" s="56"/>
      <c r="FFZ29" s="57"/>
      <c r="FGA29" s="57"/>
      <c r="FGB29" s="57"/>
      <c r="FGC29" s="57"/>
      <c r="FGD29" s="57"/>
      <c r="FGE29" s="57"/>
      <c r="FGK29" s="56"/>
      <c r="FGL29" s="57"/>
      <c r="FGM29" s="57"/>
      <c r="FGN29" s="57"/>
      <c r="FGO29" s="57"/>
      <c r="FGP29" s="57"/>
      <c r="FGQ29" s="57"/>
      <c r="FGW29" s="56"/>
      <c r="FGX29" s="57"/>
      <c r="FGY29" s="57"/>
      <c r="FGZ29" s="57"/>
      <c r="FHA29" s="57"/>
      <c r="FHB29" s="57"/>
      <c r="FHC29" s="57"/>
      <c r="FHI29" s="56"/>
      <c r="FHJ29" s="57"/>
      <c r="FHK29" s="57"/>
      <c r="FHL29" s="57"/>
      <c r="FHM29" s="57"/>
      <c r="FHN29" s="57"/>
      <c r="FHO29" s="57"/>
      <c r="FHU29" s="56"/>
      <c r="FHV29" s="57"/>
      <c r="FHW29" s="57"/>
      <c r="FHX29" s="57"/>
      <c r="FHY29" s="57"/>
      <c r="FHZ29" s="57"/>
      <c r="FIA29" s="57"/>
      <c r="FIG29" s="56"/>
      <c r="FIH29" s="57"/>
      <c r="FII29" s="57"/>
      <c r="FIJ29" s="57"/>
      <c r="FIK29" s="57"/>
      <c r="FIL29" s="57"/>
      <c r="FIM29" s="57"/>
      <c r="FIS29" s="56"/>
      <c r="FIT29" s="57"/>
      <c r="FIU29" s="57"/>
      <c r="FIV29" s="57"/>
      <c r="FIW29" s="57"/>
      <c r="FIX29" s="57"/>
      <c r="FIY29" s="57"/>
      <c r="FJE29" s="56"/>
      <c r="FJF29" s="57"/>
      <c r="FJG29" s="57"/>
      <c r="FJH29" s="57"/>
      <c r="FJI29" s="57"/>
      <c r="FJJ29" s="57"/>
      <c r="FJK29" s="57"/>
      <c r="FJQ29" s="56"/>
      <c r="FJR29" s="57"/>
      <c r="FJS29" s="57"/>
      <c r="FJT29" s="57"/>
      <c r="FJU29" s="57"/>
      <c r="FJV29" s="57"/>
      <c r="FJW29" s="57"/>
      <c r="FKC29" s="56"/>
      <c r="FKD29" s="57"/>
      <c r="FKE29" s="57"/>
      <c r="FKF29" s="57"/>
      <c r="FKG29" s="57"/>
      <c r="FKH29" s="57"/>
      <c r="FKI29" s="57"/>
      <c r="FKO29" s="56"/>
      <c r="FKP29" s="57"/>
      <c r="FKQ29" s="57"/>
      <c r="FKR29" s="57"/>
      <c r="FKS29" s="57"/>
      <c r="FKT29" s="57"/>
      <c r="FKU29" s="57"/>
      <c r="FLA29" s="56"/>
      <c r="FLB29" s="57"/>
      <c r="FLC29" s="57"/>
      <c r="FLD29" s="57"/>
      <c r="FLE29" s="57"/>
      <c r="FLF29" s="57"/>
      <c r="FLG29" s="57"/>
      <c r="FLM29" s="56"/>
      <c r="FLN29" s="57"/>
      <c r="FLO29" s="57"/>
      <c r="FLP29" s="57"/>
      <c r="FLQ29" s="57"/>
      <c r="FLR29" s="57"/>
      <c r="FLS29" s="57"/>
      <c r="FLY29" s="56"/>
      <c r="FLZ29" s="57"/>
      <c r="FMA29" s="57"/>
      <c r="FMB29" s="57"/>
      <c r="FMC29" s="57"/>
      <c r="FMD29" s="57"/>
      <c r="FME29" s="57"/>
      <c r="FMK29" s="56"/>
      <c r="FML29" s="57"/>
      <c r="FMM29" s="57"/>
      <c r="FMN29" s="57"/>
      <c r="FMO29" s="57"/>
      <c r="FMP29" s="57"/>
      <c r="FMQ29" s="57"/>
      <c r="FMW29" s="56"/>
      <c r="FMX29" s="57"/>
      <c r="FMY29" s="57"/>
      <c r="FMZ29" s="57"/>
      <c r="FNA29" s="57"/>
      <c r="FNB29" s="57"/>
      <c r="FNC29" s="57"/>
      <c r="FNI29" s="56"/>
      <c r="FNJ29" s="57"/>
      <c r="FNK29" s="57"/>
      <c r="FNL29" s="57"/>
      <c r="FNM29" s="57"/>
      <c r="FNN29" s="57"/>
      <c r="FNO29" s="57"/>
      <c r="FNU29" s="56"/>
      <c r="FNV29" s="57"/>
      <c r="FNW29" s="57"/>
      <c r="FNX29" s="57"/>
      <c r="FNY29" s="57"/>
      <c r="FNZ29" s="57"/>
      <c r="FOA29" s="57"/>
      <c r="FOG29" s="56"/>
      <c r="FOH29" s="57"/>
      <c r="FOI29" s="57"/>
      <c r="FOJ29" s="57"/>
      <c r="FOK29" s="57"/>
      <c r="FOL29" s="57"/>
      <c r="FOM29" s="57"/>
      <c r="FOS29" s="56"/>
      <c r="FOT29" s="57"/>
      <c r="FOU29" s="57"/>
      <c r="FOV29" s="57"/>
      <c r="FOW29" s="57"/>
      <c r="FOX29" s="57"/>
      <c r="FOY29" s="57"/>
      <c r="FPE29" s="56"/>
      <c r="FPF29" s="57"/>
      <c r="FPG29" s="57"/>
      <c r="FPH29" s="57"/>
      <c r="FPI29" s="57"/>
      <c r="FPJ29" s="57"/>
      <c r="FPK29" s="57"/>
      <c r="FPQ29" s="56"/>
      <c r="FPR29" s="57"/>
      <c r="FPS29" s="57"/>
      <c r="FPT29" s="57"/>
      <c r="FPU29" s="57"/>
      <c r="FPV29" s="57"/>
      <c r="FPW29" s="57"/>
      <c r="FQC29" s="56"/>
      <c r="FQD29" s="57"/>
      <c r="FQE29" s="57"/>
      <c r="FQF29" s="57"/>
      <c r="FQG29" s="57"/>
      <c r="FQH29" s="57"/>
      <c r="FQI29" s="57"/>
      <c r="FQO29" s="56"/>
      <c r="FQP29" s="57"/>
      <c r="FQQ29" s="57"/>
      <c r="FQR29" s="57"/>
      <c r="FQS29" s="57"/>
      <c r="FQT29" s="57"/>
      <c r="FQU29" s="57"/>
      <c r="FRA29" s="56"/>
      <c r="FRB29" s="57"/>
      <c r="FRC29" s="57"/>
      <c r="FRD29" s="57"/>
      <c r="FRE29" s="57"/>
      <c r="FRF29" s="57"/>
      <c r="FRG29" s="57"/>
      <c r="FRM29" s="56"/>
      <c r="FRN29" s="57"/>
      <c r="FRO29" s="57"/>
      <c r="FRP29" s="57"/>
      <c r="FRQ29" s="57"/>
      <c r="FRR29" s="57"/>
      <c r="FRS29" s="57"/>
      <c r="FRY29" s="56"/>
      <c r="FRZ29" s="57"/>
      <c r="FSA29" s="57"/>
      <c r="FSB29" s="57"/>
      <c r="FSC29" s="57"/>
      <c r="FSD29" s="57"/>
      <c r="FSE29" s="57"/>
      <c r="FSK29" s="56"/>
      <c r="FSL29" s="57"/>
      <c r="FSM29" s="57"/>
      <c r="FSN29" s="57"/>
      <c r="FSO29" s="57"/>
      <c r="FSP29" s="57"/>
      <c r="FSQ29" s="57"/>
      <c r="FSW29" s="56"/>
      <c r="FSX29" s="57"/>
      <c r="FSY29" s="57"/>
      <c r="FSZ29" s="57"/>
      <c r="FTA29" s="57"/>
      <c r="FTB29" s="57"/>
      <c r="FTC29" s="57"/>
      <c r="FTI29" s="56"/>
      <c r="FTJ29" s="57"/>
      <c r="FTK29" s="57"/>
      <c r="FTL29" s="57"/>
      <c r="FTM29" s="57"/>
      <c r="FTN29" s="57"/>
      <c r="FTO29" s="57"/>
      <c r="FTU29" s="56"/>
      <c r="FTV29" s="57"/>
      <c r="FTW29" s="57"/>
      <c r="FTX29" s="57"/>
      <c r="FTY29" s="57"/>
      <c r="FTZ29" s="57"/>
      <c r="FUA29" s="57"/>
      <c r="FUG29" s="56"/>
      <c r="FUH29" s="57"/>
      <c r="FUI29" s="57"/>
      <c r="FUJ29" s="57"/>
      <c r="FUK29" s="57"/>
      <c r="FUL29" s="57"/>
      <c r="FUM29" s="57"/>
      <c r="FUS29" s="56"/>
      <c r="FUT29" s="57"/>
      <c r="FUU29" s="57"/>
      <c r="FUV29" s="57"/>
      <c r="FUW29" s="57"/>
      <c r="FUX29" s="57"/>
      <c r="FUY29" s="57"/>
      <c r="FVE29" s="56"/>
      <c r="FVF29" s="57"/>
      <c r="FVG29" s="57"/>
      <c r="FVH29" s="57"/>
      <c r="FVI29" s="57"/>
      <c r="FVJ29" s="57"/>
      <c r="FVK29" s="57"/>
      <c r="FVQ29" s="56"/>
      <c r="FVR29" s="57"/>
      <c r="FVS29" s="57"/>
      <c r="FVT29" s="57"/>
      <c r="FVU29" s="57"/>
      <c r="FVV29" s="57"/>
      <c r="FVW29" s="57"/>
      <c r="FWC29" s="56"/>
      <c r="FWD29" s="57"/>
      <c r="FWE29" s="57"/>
      <c r="FWF29" s="57"/>
      <c r="FWG29" s="57"/>
      <c r="FWH29" s="57"/>
      <c r="FWI29" s="57"/>
      <c r="FWO29" s="56"/>
      <c r="FWP29" s="57"/>
      <c r="FWQ29" s="57"/>
      <c r="FWR29" s="57"/>
      <c r="FWS29" s="57"/>
      <c r="FWT29" s="57"/>
      <c r="FWU29" s="57"/>
      <c r="FXA29" s="56"/>
      <c r="FXB29" s="57"/>
      <c r="FXC29" s="57"/>
      <c r="FXD29" s="57"/>
      <c r="FXE29" s="57"/>
      <c r="FXF29" s="57"/>
      <c r="FXG29" s="57"/>
      <c r="FXM29" s="56"/>
      <c r="FXN29" s="57"/>
      <c r="FXO29" s="57"/>
      <c r="FXP29" s="57"/>
      <c r="FXQ29" s="57"/>
      <c r="FXR29" s="57"/>
      <c r="FXS29" s="57"/>
      <c r="FXY29" s="56"/>
      <c r="FXZ29" s="57"/>
      <c r="FYA29" s="57"/>
      <c r="FYB29" s="57"/>
      <c r="FYC29" s="57"/>
      <c r="FYD29" s="57"/>
      <c r="FYE29" s="57"/>
      <c r="FYK29" s="56"/>
      <c r="FYL29" s="57"/>
      <c r="FYM29" s="57"/>
      <c r="FYN29" s="57"/>
      <c r="FYO29" s="57"/>
      <c r="FYP29" s="57"/>
      <c r="FYQ29" s="57"/>
      <c r="FYW29" s="56"/>
      <c r="FYX29" s="57"/>
      <c r="FYY29" s="57"/>
      <c r="FYZ29" s="57"/>
      <c r="FZA29" s="57"/>
      <c r="FZB29" s="57"/>
      <c r="FZC29" s="57"/>
      <c r="FZI29" s="56"/>
      <c r="FZJ29" s="57"/>
      <c r="FZK29" s="57"/>
      <c r="FZL29" s="57"/>
      <c r="FZM29" s="57"/>
      <c r="FZN29" s="57"/>
      <c r="FZO29" s="57"/>
      <c r="FZU29" s="56"/>
      <c r="FZV29" s="57"/>
      <c r="FZW29" s="57"/>
      <c r="FZX29" s="57"/>
      <c r="FZY29" s="57"/>
      <c r="FZZ29" s="57"/>
      <c r="GAA29" s="57"/>
      <c r="GAG29" s="56"/>
      <c r="GAH29" s="57"/>
      <c r="GAI29" s="57"/>
      <c r="GAJ29" s="57"/>
      <c r="GAK29" s="57"/>
      <c r="GAL29" s="57"/>
      <c r="GAM29" s="57"/>
      <c r="GAS29" s="56"/>
      <c r="GAT29" s="57"/>
      <c r="GAU29" s="57"/>
      <c r="GAV29" s="57"/>
      <c r="GAW29" s="57"/>
      <c r="GAX29" s="57"/>
      <c r="GAY29" s="57"/>
      <c r="GBE29" s="56"/>
      <c r="GBF29" s="57"/>
      <c r="GBG29" s="57"/>
      <c r="GBH29" s="57"/>
      <c r="GBI29" s="57"/>
      <c r="GBJ29" s="57"/>
      <c r="GBK29" s="57"/>
      <c r="GBQ29" s="56"/>
      <c r="GBR29" s="57"/>
      <c r="GBS29" s="57"/>
      <c r="GBT29" s="57"/>
      <c r="GBU29" s="57"/>
      <c r="GBV29" s="57"/>
      <c r="GBW29" s="57"/>
      <c r="GCC29" s="56"/>
      <c r="GCD29" s="57"/>
      <c r="GCE29" s="57"/>
      <c r="GCF29" s="57"/>
      <c r="GCG29" s="57"/>
      <c r="GCH29" s="57"/>
      <c r="GCI29" s="57"/>
      <c r="GCO29" s="56"/>
      <c r="GCP29" s="57"/>
      <c r="GCQ29" s="57"/>
      <c r="GCR29" s="57"/>
      <c r="GCS29" s="57"/>
      <c r="GCT29" s="57"/>
      <c r="GCU29" s="57"/>
      <c r="GDA29" s="56"/>
      <c r="GDB29" s="57"/>
      <c r="GDC29" s="57"/>
      <c r="GDD29" s="57"/>
      <c r="GDE29" s="57"/>
      <c r="GDF29" s="57"/>
      <c r="GDG29" s="57"/>
      <c r="GDM29" s="56"/>
      <c r="GDN29" s="57"/>
      <c r="GDO29" s="57"/>
      <c r="GDP29" s="57"/>
      <c r="GDQ29" s="57"/>
      <c r="GDR29" s="57"/>
      <c r="GDS29" s="57"/>
      <c r="GDY29" s="56"/>
      <c r="GDZ29" s="57"/>
      <c r="GEA29" s="57"/>
      <c r="GEB29" s="57"/>
      <c r="GEC29" s="57"/>
      <c r="GED29" s="57"/>
      <c r="GEE29" s="57"/>
      <c r="GEK29" s="56"/>
      <c r="GEL29" s="57"/>
      <c r="GEM29" s="57"/>
      <c r="GEN29" s="57"/>
      <c r="GEO29" s="57"/>
      <c r="GEP29" s="57"/>
      <c r="GEQ29" s="57"/>
      <c r="GEW29" s="56"/>
      <c r="GEX29" s="57"/>
      <c r="GEY29" s="57"/>
      <c r="GEZ29" s="57"/>
      <c r="GFA29" s="57"/>
      <c r="GFB29" s="57"/>
      <c r="GFC29" s="57"/>
      <c r="GFI29" s="56"/>
      <c r="GFJ29" s="57"/>
      <c r="GFK29" s="57"/>
      <c r="GFL29" s="57"/>
      <c r="GFM29" s="57"/>
      <c r="GFN29" s="57"/>
      <c r="GFO29" s="57"/>
      <c r="GFU29" s="56"/>
      <c r="GFV29" s="57"/>
      <c r="GFW29" s="57"/>
      <c r="GFX29" s="57"/>
      <c r="GFY29" s="57"/>
      <c r="GFZ29" s="57"/>
      <c r="GGA29" s="57"/>
      <c r="GGG29" s="56"/>
      <c r="GGH29" s="57"/>
      <c r="GGI29" s="57"/>
      <c r="GGJ29" s="57"/>
      <c r="GGK29" s="57"/>
      <c r="GGL29" s="57"/>
      <c r="GGM29" s="57"/>
      <c r="GGS29" s="56"/>
      <c r="GGT29" s="57"/>
      <c r="GGU29" s="57"/>
      <c r="GGV29" s="57"/>
      <c r="GGW29" s="57"/>
      <c r="GGX29" s="57"/>
      <c r="GGY29" s="57"/>
      <c r="GHE29" s="56"/>
      <c r="GHF29" s="57"/>
      <c r="GHG29" s="57"/>
      <c r="GHH29" s="57"/>
      <c r="GHI29" s="57"/>
      <c r="GHJ29" s="57"/>
      <c r="GHK29" s="57"/>
      <c r="GHQ29" s="56"/>
      <c r="GHR29" s="57"/>
      <c r="GHS29" s="57"/>
      <c r="GHT29" s="57"/>
      <c r="GHU29" s="57"/>
      <c r="GHV29" s="57"/>
      <c r="GHW29" s="57"/>
      <c r="GIC29" s="56"/>
      <c r="GID29" s="57"/>
      <c r="GIE29" s="57"/>
      <c r="GIF29" s="57"/>
      <c r="GIG29" s="57"/>
      <c r="GIH29" s="57"/>
      <c r="GII29" s="57"/>
      <c r="GIO29" s="56"/>
      <c r="GIP29" s="57"/>
      <c r="GIQ29" s="57"/>
      <c r="GIR29" s="57"/>
      <c r="GIS29" s="57"/>
      <c r="GIT29" s="57"/>
      <c r="GIU29" s="57"/>
      <c r="GJA29" s="56"/>
      <c r="GJB29" s="57"/>
      <c r="GJC29" s="57"/>
      <c r="GJD29" s="57"/>
      <c r="GJE29" s="57"/>
      <c r="GJF29" s="57"/>
      <c r="GJG29" s="57"/>
      <c r="GJM29" s="56"/>
      <c r="GJN29" s="57"/>
      <c r="GJO29" s="57"/>
      <c r="GJP29" s="57"/>
      <c r="GJQ29" s="57"/>
      <c r="GJR29" s="57"/>
      <c r="GJS29" s="57"/>
      <c r="GJY29" s="56"/>
      <c r="GJZ29" s="57"/>
      <c r="GKA29" s="57"/>
      <c r="GKB29" s="57"/>
      <c r="GKC29" s="57"/>
      <c r="GKD29" s="57"/>
      <c r="GKE29" s="57"/>
      <c r="GKK29" s="56"/>
      <c r="GKL29" s="57"/>
      <c r="GKM29" s="57"/>
      <c r="GKN29" s="57"/>
      <c r="GKO29" s="57"/>
      <c r="GKP29" s="57"/>
      <c r="GKQ29" s="57"/>
      <c r="GKW29" s="56"/>
      <c r="GKX29" s="57"/>
      <c r="GKY29" s="57"/>
      <c r="GKZ29" s="57"/>
      <c r="GLA29" s="57"/>
      <c r="GLB29" s="57"/>
      <c r="GLC29" s="57"/>
      <c r="GLI29" s="56"/>
      <c r="GLJ29" s="57"/>
      <c r="GLK29" s="57"/>
      <c r="GLL29" s="57"/>
      <c r="GLM29" s="57"/>
      <c r="GLN29" s="57"/>
      <c r="GLO29" s="57"/>
      <c r="GLU29" s="56"/>
      <c r="GLV29" s="57"/>
      <c r="GLW29" s="57"/>
      <c r="GLX29" s="57"/>
      <c r="GLY29" s="57"/>
      <c r="GLZ29" s="57"/>
      <c r="GMA29" s="57"/>
      <c r="GMG29" s="56"/>
      <c r="GMH29" s="57"/>
      <c r="GMI29" s="57"/>
      <c r="GMJ29" s="57"/>
      <c r="GMK29" s="57"/>
      <c r="GML29" s="57"/>
      <c r="GMM29" s="57"/>
      <c r="GMS29" s="56"/>
      <c r="GMT29" s="57"/>
      <c r="GMU29" s="57"/>
      <c r="GMV29" s="57"/>
      <c r="GMW29" s="57"/>
      <c r="GMX29" s="57"/>
      <c r="GMY29" s="57"/>
      <c r="GNE29" s="56"/>
      <c r="GNF29" s="57"/>
      <c r="GNG29" s="57"/>
      <c r="GNH29" s="57"/>
      <c r="GNI29" s="57"/>
      <c r="GNJ29" s="57"/>
      <c r="GNK29" s="57"/>
      <c r="GNQ29" s="56"/>
      <c r="GNR29" s="57"/>
      <c r="GNS29" s="57"/>
      <c r="GNT29" s="57"/>
      <c r="GNU29" s="57"/>
      <c r="GNV29" s="57"/>
      <c r="GNW29" s="57"/>
      <c r="GOC29" s="56"/>
      <c r="GOD29" s="57"/>
      <c r="GOE29" s="57"/>
      <c r="GOF29" s="57"/>
      <c r="GOG29" s="57"/>
      <c r="GOH29" s="57"/>
      <c r="GOI29" s="57"/>
      <c r="GOO29" s="56"/>
      <c r="GOP29" s="57"/>
      <c r="GOQ29" s="57"/>
      <c r="GOR29" s="57"/>
      <c r="GOS29" s="57"/>
      <c r="GOT29" s="57"/>
      <c r="GOU29" s="57"/>
      <c r="GPA29" s="56"/>
      <c r="GPB29" s="57"/>
      <c r="GPC29" s="57"/>
      <c r="GPD29" s="57"/>
      <c r="GPE29" s="57"/>
      <c r="GPF29" s="57"/>
      <c r="GPG29" s="57"/>
      <c r="GPM29" s="56"/>
      <c r="GPN29" s="57"/>
      <c r="GPO29" s="57"/>
      <c r="GPP29" s="57"/>
      <c r="GPQ29" s="57"/>
      <c r="GPR29" s="57"/>
      <c r="GPS29" s="57"/>
      <c r="GPY29" s="56"/>
      <c r="GPZ29" s="57"/>
      <c r="GQA29" s="57"/>
      <c r="GQB29" s="57"/>
      <c r="GQC29" s="57"/>
      <c r="GQD29" s="57"/>
      <c r="GQE29" s="57"/>
      <c r="GQK29" s="56"/>
      <c r="GQL29" s="57"/>
      <c r="GQM29" s="57"/>
      <c r="GQN29" s="57"/>
      <c r="GQO29" s="57"/>
      <c r="GQP29" s="57"/>
      <c r="GQQ29" s="57"/>
      <c r="GQW29" s="56"/>
      <c r="GQX29" s="57"/>
      <c r="GQY29" s="57"/>
      <c r="GQZ29" s="57"/>
      <c r="GRA29" s="57"/>
      <c r="GRB29" s="57"/>
      <c r="GRC29" s="57"/>
      <c r="GRI29" s="56"/>
      <c r="GRJ29" s="57"/>
      <c r="GRK29" s="57"/>
      <c r="GRL29" s="57"/>
      <c r="GRM29" s="57"/>
      <c r="GRN29" s="57"/>
      <c r="GRO29" s="57"/>
      <c r="GRU29" s="56"/>
      <c r="GRV29" s="57"/>
      <c r="GRW29" s="57"/>
      <c r="GRX29" s="57"/>
      <c r="GRY29" s="57"/>
      <c r="GRZ29" s="57"/>
      <c r="GSA29" s="57"/>
      <c r="GSG29" s="56"/>
      <c r="GSH29" s="57"/>
      <c r="GSI29" s="57"/>
      <c r="GSJ29" s="57"/>
      <c r="GSK29" s="57"/>
      <c r="GSL29" s="57"/>
      <c r="GSM29" s="57"/>
      <c r="GSS29" s="56"/>
      <c r="GST29" s="57"/>
      <c r="GSU29" s="57"/>
      <c r="GSV29" s="57"/>
      <c r="GSW29" s="57"/>
      <c r="GSX29" s="57"/>
      <c r="GSY29" s="57"/>
      <c r="GTE29" s="56"/>
      <c r="GTF29" s="57"/>
      <c r="GTG29" s="57"/>
      <c r="GTH29" s="57"/>
      <c r="GTI29" s="57"/>
      <c r="GTJ29" s="57"/>
      <c r="GTK29" s="57"/>
      <c r="GTQ29" s="56"/>
      <c r="GTR29" s="57"/>
      <c r="GTS29" s="57"/>
      <c r="GTT29" s="57"/>
      <c r="GTU29" s="57"/>
      <c r="GTV29" s="57"/>
      <c r="GTW29" s="57"/>
      <c r="GUC29" s="56"/>
      <c r="GUD29" s="57"/>
      <c r="GUE29" s="57"/>
      <c r="GUF29" s="57"/>
      <c r="GUG29" s="57"/>
      <c r="GUH29" s="57"/>
      <c r="GUI29" s="57"/>
      <c r="GUO29" s="56"/>
      <c r="GUP29" s="57"/>
      <c r="GUQ29" s="57"/>
      <c r="GUR29" s="57"/>
      <c r="GUS29" s="57"/>
      <c r="GUT29" s="57"/>
      <c r="GUU29" s="57"/>
      <c r="GVA29" s="56"/>
      <c r="GVB29" s="57"/>
      <c r="GVC29" s="57"/>
      <c r="GVD29" s="57"/>
      <c r="GVE29" s="57"/>
      <c r="GVF29" s="57"/>
      <c r="GVG29" s="57"/>
      <c r="GVM29" s="56"/>
      <c r="GVN29" s="57"/>
      <c r="GVO29" s="57"/>
      <c r="GVP29" s="57"/>
      <c r="GVQ29" s="57"/>
      <c r="GVR29" s="57"/>
      <c r="GVS29" s="57"/>
      <c r="GVY29" s="56"/>
      <c r="GVZ29" s="57"/>
      <c r="GWA29" s="57"/>
      <c r="GWB29" s="57"/>
      <c r="GWC29" s="57"/>
      <c r="GWD29" s="57"/>
      <c r="GWE29" s="57"/>
      <c r="GWK29" s="56"/>
      <c r="GWL29" s="57"/>
      <c r="GWM29" s="57"/>
      <c r="GWN29" s="57"/>
      <c r="GWO29" s="57"/>
      <c r="GWP29" s="57"/>
      <c r="GWQ29" s="57"/>
      <c r="GWW29" s="56"/>
      <c r="GWX29" s="57"/>
      <c r="GWY29" s="57"/>
      <c r="GWZ29" s="57"/>
      <c r="GXA29" s="57"/>
      <c r="GXB29" s="57"/>
      <c r="GXC29" s="57"/>
      <c r="GXI29" s="56"/>
      <c r="GXJ29" s="57"/>
      <c r="GXK29" s="57"/>
      <c r="GXL29" s="57"/>
      <c r="GXM29" s="57"/>
      <c r="GXN29" s="57"/>
      <c r="GXO29" s="57"/>
      <c r="GXU29" s="56"/>
      <c r="GXV29" s="57"/>
      <c r="GXW29" s="57"/>
      <c r="GXX29" s="57"/>
      <c r="GXY29" s="57"/>
      <c r="GXZ29" s="57"/>
      <c r="GYA29" s="57"/>
      <c r="GYG29" s="56"/>
      <c r="GYH29" s="57"/>
      <c r="GYI29" s="57"/>
      <c r="GYJ29" s="57"/>
      <c r="GYK29" s="57"/>
      <c r="GYL29" s="57"/>
      <c r="GYM29" s="57"/>
      <c r="GYS29" s="56"/>
      <c r="GYT29" s="57"/>
      <c r="GYU29" s="57"/>
      <c r="GYV29" s="57"/>
      <c r="GYW29" s="57"/>
      <c r="GYX29" s="57"/>
      <c r="GYY29" s="57"/>
      <c r="GZE29" s="56"/>
      <c r="GZF29" s="57"/>
      <c r="GZG29" s="57"/>
      <c r="GZH29" s="57"/>
      <c r="GZI29" s="57"/>
      <c r="GZJ29" s="57"/>
      <c r="GZK29" s="57"/>
      <c r="GZQ29" s="56"/>
      <c r="GZR29" s="57"/>
      <c r="GZS29" s="57"/>
      <c r="GZT29" s="57"/>
      <c r="GZU29" s="57"/>
      <c r="GZV29" s="57"/>
      <c r="GZW29" s="57"/>
      <c r="HAC29" s="56"/>
      <c r="HAD29" s="57"/>
      <c r="HAE29" s="57"/>
      <c r="HAF29" s="57"/>
      <c r="HAG29" s="57"/>
      <c r="HAH29" s="57"/>
      <c r="HAI29" s="57"/>
      <c r="HAO29" s="56"/>
      <c r="HAP29" s="57"/>
      <c r="HAQ29" s="57"/>
      <c r="HAR29" s="57"/>
      <c r="HAS29" s="57"/>
      <c r="HAT29" s="57"/>
      <c r="HAU29" s="57"/>
      <c r="HBA29" s="56"/>
      <c r="HBB29" s="57"/>
      <c r="HBC29" s="57"/>
      <c r="HBD29" s="57"/>
      <c r="HBE29" s="57"/>
      <c r="HBF29" s="57"/>
      <c r="HBG29" s="57"/>
      <c r="HBM29" s="56"/>
      <c r="HBN29" s="57"/>
      <c r="HBO29" s="57"/>
      <c r="HBP29" s="57"/>
      <c r="HBQ29" s="57"/>
      <c r="HBR29" s="57"/>
      <c r="HBS29" s="57"/>
      <c r="HBY29" s="56"/>
      <c r="HBZ29" s="57"/>
      <c r="HCA29" s="57"/>
      <c r="HCB29" s="57"/>
      <c r="HCC29" s="57"/>
      <c r="HCD29" s="57"/>
      <c r="HCE29" s="57"/>
      <c r="HCK29" s="56"/>
      <c r="HCL29" s="57"/>
      <c r="HCM29" s="57"/>
      <c r="HCN29" s="57"/>
      <c r="HCO29" s="57"/>
      <c r="HCP29" s="57"/>
      <c r="HCQ29" s="57"/>
      <c r="HCW29" s="56"/>
      <c r="HCX29" s="57"/>
      <c r="HCY29" s="57"/>
      <c r="HCZ29" s="57"/>
      <c r="HDA29" s="57"/>
      <c r="HDB29" s="57"/>
      <c r="HDC29" s="57"/>
      <c r="HDI29" s="56"/>
      <c r="HDJ29" s="57"/>
      <c r="HDK29" s="57"/>
      <c r="HDL29" s="57"/>
      <c r="HDM29" s="57"/>
      <c r="HDN29" s="57"/>
      <c r="HDO29" s="57"/>
      <c r="HDU29" s="56"/>
      <c r="HDV29" s="57"/>
      <c r="HDW29" s="57"/>
      <c r="HDX29" s="57"/>
      <c r="HDY29" s="57"/>
      <c r="HDZ29" s="57"/>
      <c r="HEA29" s="57"/>
      <c r="HEG29" s="56"/>
      <c r="HEH29" s="57"/>
      <c r="HEI29" s="57"/>
      <c r="HEJ29" s="57"/>
      <c r="HEK29" s="57"/>
      <c r="HEL29" s="57"/>
      <c r="HEM29" s="57"/>
      <c r="HES29" s="56"/>
      <c r="HET29" s="57"/>
      <c r="HEU29" s="57"/>
      <c r="HEV29" s="57"/>
      <c r="HEW29" s="57"/>
      <c r="HEX29" s="57"/>
      <c r="HEY29" s="57"/>
      <c r="HFE29" s="56"/>
      <c r="HFF29" s="57"/>
      <c r="HFG29" s="57"/>
      <c r="HFH29" s="57"/>
      <c r="HFI29" s="57"/>
      <c r="HFJ29" s="57"/>
      <c r="HFK29" s="57"/>
      <c r="HFQ29" s="56"/>
      <c r="HFR29" s="57"/>
      <c r="HFS29" s="57"/>
      <c r="HFT29" s="57"/>
      <c r="HFU29" s="57"/>
      <c r="HFV29" s="57"/>
      <c r="HFW29" s="57"/>
      <c r="HGC29" s="56"/>
      <c r="HGD29" s="57"/>
      <c r="HGE29" s="57"/>
      <c r="HGF29" s="57"/>
      <c r="HGG29" s="57"/>
      <c r="HGH29" s="57"/>
      <c r="HGI29" s="57"/>
      <c r="HGO29" s="56"/>
      <c r="HGP29" s="57"/>
      <c r="HGQ29" s="57"/>
      <c r="HGR29" s="57"/>
      <c r="HGS29" s="57"/>
      <c r="HGT29" s="57"/>
      <c r="HGU29" s="57"/>
      <c r="HHA29" s="56"/>
      <c r="HHB29" s="57"/>
      <c r="HHC29" s="57"/>
      <c r="HHD29" s="57"/>
      <c r="HHE29" s="57"/>
      <c r="HHF29" s="57"/>
      <c r="HHG29" s="57"/>
      <c r="HHM29" s="56"/>
      <c r="HHN29" s="57"/>
      <c r="HHO29" s="57"/>
      <c r="HHP29" s="57"/>
      <c r="HHQ29" s="57"/>
      <c r="HHR29" s="57"/>
      <c r="HHS29" s="57"/>
      <c r="HHY29" s="56"/>
      <c r="HHZ29" s="57"/>
      <c r="HIA29" s="57"/>
      <c r="HIB29" s="57"/>
      <c r="HIC29" s="57"/>
      <c r="HID29" s="57"/>
      <c r="HIE29" s="57"/>
      <c r="HIK29" s="56"/>
      <c r="HIL29" s="57"/>
      <c r="HIM29" s="57"/>
      <c r="HIN29" s="57"/>
      <c r="HIO29" s="57"/>
      <c r="HIP29" s="57"/>
      <c r="HIQ29" s="57"/>
      <c r="HIW29" s="56"/>
      <c r="HIX29" s="57"/>
      <c r="HIY29" s="57"/>
      <c r="HIZ29" s="57"/>
      <c r="HJA29" s="57"/>
      <c r="HJB29" s="57"/>
      <c r="HJC29" s="57"/>
      <c r="HJI29" s="56"/>
      <c r="HJJ29" s="57"/>
      <c r="HJK29" s="57"/>
      <c r="HJL29" s="57"/>
      <c r="HJM29" s="57"/>
      <c r="HJN29" s="57"/>
      <c r="HJO29" s="57"/>
      <c r="HJU29" s="56"/>
      <c r="HJV29" s="57"/>
      <c r="HJW29" s="57"/>
      <c r="HJX29" s="57"/>
      <c r="HJY29" s="57"/>
      <c r="HJZ29" s="57"/>
      <c r="HKA29" s="57"/>
      <c r="HKG29" s="56"/>
      <c r="HKH29" s="57"/>
      <c r="HKI29" s="57"/>
      <c r="HKJ29" s="57"/>
      <c r="HKK29" s="57"/>
      <c r="HKL29" s="57"/>
      <c r="HKM29" s="57"/>
      <c r="HKS29" s="56"/>
      <c r="HKT29" s="57"/>
      <c r="HKU29" s="57"/>
      <c r="HKV29" s="57"/>
      <c r="HKW29" s="57"/>
      <c r="HKX29" s="57"/>
      <c r="HKY29" s="57"/>
      <c r="HLE29" s="56"/>
      <c r="HLF29" s="57"/>
      <c r="HLG29" s="57"/>
      <c r="HLH29" s="57"/>
      <c r="HLI29" s="57"/>
      <c r="HLJ29" s="57"/>
      <c r="HLK29" s="57"/>
      <c r="HLQ29" s="56"/>
      <c r="HLR29" s="57"/>
      <c r="HLS29" s="57"/>
      <c r="HLT29" s="57"/>
      <c r="HLU29" s="57"/>
      <c r="HLV29" s="57"/>
      <c r="HLW29" s="57"/>
      <c r="HMC29" s="56"/>
      <c r="HMD29" s="57"/>
      <c r="HME29" s="57"/>
      <c r="HMF29" s="57"/>
      <c r="HMG29" s="57"/>
      <c r="HMH29" s="57"/>
      <c r="HMI29" s="57"/>
      <c r="HMO29" s="56"/>
      <c r="HMP29" s="57"/>
      <c r="HMQ29" s="57"/>
      <c r="HMR29" s="57"/>
      <c r="HMS29" s="57"/>
      <c r="HMT29" s="57"/>
      <c r="HMU29" s="57"/>
      <c r="HNA29" s="56"/>
      <c r="HNB29" s="57"/>
      <c r="HNC29" s="57"/>
      <c r="HND29" s="57"/>
      <c r="HNE29" s="57"/>
      <c r="HNF29" s="57"/>
      <c r="HNG29" s="57"/>
      <c r="HNM29" s="56"/>
      <c r="HNN29" s="57"/>
      <c r="HNO29" s="57"/>
      <c r="HNP29" s="57"/>
      <c r="HNQ29" s="57"/>
      <c r="HNR29" s="57"/>
      <c r="HNS29" s="57"/>
      <c r="HNY29" s="56"/>
      <c r="HNZ29" s="57"/>
      <c r="HOA29" s="57"/>
      <c r="HOB29" s="57"/>
      <c r="HOC29" s="57"/>
      <c r="HOD29" s="57"/>
      <c r="HOE29" s="57"/>
      <c r="HOK29" s="56"/>
      <c r="HOL29" s="57"/>
      <c r="HOM29" s="57"/>
      <c r="HON29" s="57"/>
      <c r="HOO29" s="57"/>
      <c r="HOP29" s="57"/>
      <c r="HOQ29" s="57"/>
      <c r="HOW29" s="56"/>
      <c r="HOX29" s="57"/>
      <c r="HOY29" s="57"/>
      <c r="HOZ29" s="57"/>
      <c r="HPA29" s="57"/>
      <c r="HPB29" s="57"/>
      <c r="HPC29" s="57"/>
      <c r="HPI29" s="56"/>
      <c r="HPJ29" s="57"/>
      <c r="HPK29" s="57"/>
      <c r="HPL29" s="57"/>
      <c r="HPM29" s="57"/>
      <c r="HPN29" s="57"/>
      <c r="HPO29" s="57"/>
      <c r="HPU29" s="56"/>
      <c r="HPV29" s="57"/>
      <c r="HPW29" s="57"/>
      <c r="HPX29" s="57"/>
      <c r="HPY29" s="57"/>
      <c r="HPZ29" s="57"/>
      <c r="HQA29" s="57"/>
      <c r="HQG29" s="56"/>
      <c r="HQH29" s="57"/>
      <c r="HQI29" s="57"/>
      <c r="HQJ29" s="57"/>
      <c r="HQK29" s="57"/>
      <c r="HQL29" s="57"/>
      <c r="HQM29" s="57"/>
      <c r="HQS29" s="56"/>
      <c r="HQT29" s="57"/>
      <c r="HQU29" s="57"/>
      <c r="HQV29" s="57"/>
      <c r="HQW29" s="57"/>
      <c r="HQX29" s="57"/>
      <c r="HQY29" s="57"/>
      <c r="HRE29" s="56"/>
      <c r="HRF29" s="57"/>
      <c r="HRG29" s="57"/>
      <c r="HRH29" s="57"/>
      <c r="HRI29" s="57"/>
      <c r="HRJ29" s="57"/>
      <c r="HRK29" s="57"/>
      <c r="HRQ29" s="56"/>
      <c r="HRR29" s="57"/>
      <c r="HRS29" s="57"/>
      <c r="HRT29" s="57"/>
      <c r="HRU29" s="57"/>
      <c r="HRV29" s="57"/>
      <c r="HRW29" s="57"/>
      <c r="HSC29" s="56"/>
      <c r="HSD29" s="57"/>
      <c r="HSE29" s="57"/>
      <c r="HSF29" s="57"/>
      <c r="HSG29" s="57"/>
      <c r="HSH29" s="57"/>
      <c r="HSI29" s="57"/>
      <c r="HSO29" s="56"/>
      <c r="HSP29" s="57"/>
      <c r="HSQ29" s="57"/>
      <c r="HSR29" s="57"/>
      <c r="HSS29" s="57"/>
      <c r="HST29" s="57"/>
      <c r="HSU29" s="57"/>
      <c r="HTA29" s="56"/>
      <c r="HTB29" s="57"/>
      <c r="HTC29" s="57"/>
      <c r="HTD29" s="57"/>
      <c r="HTE29" s="57"/>
      <c r="HTF29" s="57"/>
      <c r="HTG29" s="57"/>
      <c r="HTM29" s="56"/>
      <c r="HTN29" s="57"/>
      <c r="HTO29" s="57"/>
      <c r="HTP29" s="57"/>
      <c r="HTQ29" s="57"/>
      <c r="HTR29" s="57"/>
      <c r="HTS29" s="57"/>
      <c r="HTY29" s="56"/>
      <c r="HTZ29" s="57"/>
      <c r="HUA29" s="57"/>
      <c r="HUB29" s="57"/>
      <c r="HUC29" s="57"/>
      <c r="HUD29" s="57"/>
      <c r="HUE29" s="57"/>
      <c r="HUK29" s="56"/>
      <c r="HUL29" s="57"/>
      <c r="HUM29" s="57"/>
      <c r="HUN29" s="57"/>
      <c r="HUO29" s="57"/>
      <c r="HUP29" s="57"/>
      <c r="HUQ29" s="57"/>
      <c r="HUW29" s="56"/>
      <c r="HUX29" s="57"/>
      <c r="HUY29" s="57"/>
      <c r="HUZ29" s="57"/>
      <c r="HVA29" s="57"/>
      <c r="HVB29" s="57"/>
      <c r="HVC29" s="57"/>
      <c r="HVI29" s="56"/>
      <c r="HVJ29" s="57"/>
      <c r="HVK29" s="57"/>
      <c r="HVL29" s="57"/>
      <c r="HVM29" s="57"/>
      <c r="HVN29" s="57"/>
      <c r="HVO29" s="57"/>
      <c r="HVU29" s="56"/>
      <c r="HVV29" s="57"/>
      <c r="HVW29" s="57"/>
      <c r="HVX29" s="57"/>
      <c r="HVY29" s="57"/>
      <c r="HVZ29" s="57"/>
      <c r="HWA29" s="57"/>
      <c r="HWG29" s="56"/>
      <c r="HWH29" s="57"/>
      <c r="HWI29" s="57"/>
      <c r="HWJ29" s="57"/>
      <c r="HWK29" s="57"/>
      <c r="HWL29" s="57"/>
      <c r="HWM29" s="57"/>
      <c r="HWS29" s="56"/>
      <c r="HWT29" s="57"/>
      <c r="HWU29" s="57"/>
      <c r="HWV29" s="57"/>
      <c r="HWW29" s="57"/>
      <c r="HWX29" s="57"/>
      <c r="HWY29" s="57"/>
      <c r="HXE29" s="56"/>
      <c r="HXF29" s="57"/>
      <c r="HXG29" s="57"/>
      <c r="HXH29" s="57"/>
      <c r="HXI29" s="57"/>
      <c r="HXJ29" s="57"/>
      <c r="HXK29" s="57"/>
      <c r="HXQ29" s="56"/>
      <c r="HXR29" s="57"/>
      <c r="HXS29" s="57"/>
      <c r="HXT29" s="57"/>
      <c r="HXU29" s="57"/>
      <c r="HXV29" s="57"/>
      <c r="HXW29" s="57"/>
      <c r="HYC29" s="56"/>
      <c r="HYD29" s="57"/>
      <c r="HYE29" s="57"/>
      <c r="HYF29" s="57"/>
      <c r="HYG29" s="57"/>
      <c r="HYH29" s="57"/>
      <c r="HYI29" s="57"/>
      <c r="HYO29" s="56"/>
      <c r="HYP29" s="57"/>
      <c r="HYQ29" s="57"/>
      <c r="HYR29" s="57"/>
      <c r="HYS29" s="57"/>
      <c r="HYT29" s="57"/>
      <c r="HYU29" s="57"/>
      <c r="HZA29" s="56"/>
      <c r="HZB29" s="57"/>
      <c r="HZC29" s="57"/>
      <c r="HZD29" s="57"/>
      <c r="HZE29" s="57"/>
      <c r="HZF29" s="57"/>
      <c r="HZG29" s="57"/>
      <c r="HZM29" s="56"/>
      <c r="HZN29" s="57"/>
      <c r="HZO29" s="57"/>
      <c r="HZP29" s="57"/>
      <c r="HZQ29" s="57"/>
      <c r="HZR29" s="57"/>
      <c r="HZS29" s="57"/>
      <c r="HZY29" s="56"/>
      <c r="HZZ29" s="57"/>
      <c r="IAA29" s="57"/>
      <c r="IAB29" s="57"/>
      <c r="IAC29" s="57"/>
      <c r="IAD29" s="57"/>
      <c r="IAE29" s="57"/>
      <c r="IAK29" s="56"/>
      <c r="IAL29" s="57"/>
      <c r="IAM29" s="57"/>
      <c r="IAN29" s="57"/>
      <c r="IAO29" s="57"/>
      <c r="IAP29" s="57"/>
      <c r="IAQ29" s="57"/>
      <c r="IAW29" s="56"/>
      <c r="IAX29" s="57"/>
      <c r="IAY29" s="57"/>
      <c r="IAZ29" s="57"/>
      <c r="IBA29" s="57"/>
      <c r="IBB29" s="57"/>
      <c r="IBC29" s="57"/>
      <c r="IBI29" s="56"/>
      <c r="IBJ29" s="57"/>
      <c r="IBK29" s="57"/>
      <c r="IBL29" s="57"/>
      <c r="IBM29" s="57"/>
      <c r="IBN29" s="57"/>
      <c r="IBO29" s="57"/>
      <c r="IBU29" s="56"/>
      <c r="IBV29" s="57"/>
      <c r="IBW29" s="57"/>
      <c r="IBX29" s="57"/>
      <c r="IBY29" s="57"/>
      <c r="IBZ29" s="57"/>
      <c r="ICA29" s="57"/>
      <c r="ICG29" s="56"/>
      <c r="ICH29" s="57"/>
      <c r="ICI29" s="57"/>
      <c r="ICJ29" s="57"/>
      <c r="ICK29" s="57"/>
      <c r="ICL29" s="57"/>
      <c r="ICM29" s="57"/>
      <c r="ICS29" s="56"/>
      <c r="ICT29" s="57"/>
      <c r="ICU29" s="57"/>
      <c r="ICV29" s="57"/>
      <c r="ICW29" s="57"/>
      <c r="ICX29" s="57"/>
      <c r="ICY29" s="57"/>
      <c r="IDE29" s="56"/>
      <c r="IDF29" s="57"/>
      <c r="IDG29" s="57"/>
      <c r="IDH29" s="57"/>
      <c r="IDI29" s="57"/>
      <c r="IDJ29" s="57"/>
      <c r="IDK29" s="57"/>
      <c r="IDQ29" s="56"/>
      <c r="IDR29" s="57"/>
      <c r="IDS29" s="57"/>
      <c r="IDT29" s="57"/>
      <c r="IDU29" s="57"/>
      <c r="IDV29" s="57"/>
      <c r="IDW29" s="57"/>
      <c r="IEC29" s="56"/>
      <c r="IED29" s="57"/>
      <c r="IEE29" s="57"/>
      <c r="IEF29" s="57"/>
      <c r="IEG29" s="57"/>
      <c r="IEH29" s="57"/>
      <c r="IEI29" s="57"/>
      <c r="IEO29" s="56"/>
      <c r="IEP29" s="57"/>
      <c r="IEQ29" s="57"/>
      <c r="IER29" s="57"/>
      <c r="IES29" s="57"/>
      <c r="IET29" s="57"/>
      <c r="IEU29" s="57"/>
      <c r="IFA29" s="56"/>
      <c r="IFB29" s="57"/>
      <c r="IFC29" s="57"/>
      <c r="IFD29" s="57"/>
      <c r="IFE29" s="57"/>
      <c r="IFF29" s="57"/>
      <c r="IFG29" s="57"/>
      <c r="IFM29" s="56"/>
      <c r="IFN29" s="57"/>
      <c r="IFO29" s="57"/>
      <c r="IFP29" s="57"/>
      <c r="IFQ29" s="57"/>
      <c r="IFR29" s="57"/>
      <c r="IFS29" s="57"/>
      <c r="IFY29" s="56"/>
      <c r="IFZ29" s="57"/>
      <c r="IGA29" s="57"/>
      <c r="IGB29" s="57"/>
      <c r="IGC29" s="57"/>
      <c r="IGD29" s="57"/>
      <c r="IGE29" s="57"/>
      <c r="IGK29" s="56"/>
      <c r="IGL29" s="57"/>
      <c r="IGM29" s="57"/>
      <c r="IGN29" s="57"/>
      <c r="IGO29" s="57"/>
      <c r="IGP29" s="57"/>
      <c r="IGQ29" s="57"/>
      <c r="IGW29" s="56"/>
      <c r="IGX29" s="57"/>
      <c r="IGY29" s="57"/>
      <c r="IGZ29" s="57"/>
      <c r="IHA29" s="57"/>
      <c r="IHB29" s="57"/>
      <c r="IHC29" s="57"/>
      <c r="IHI29" s="56"/>
      <c r="IHJ29" s="57"/>
      <c r="IHK29" s="57"/>
      <c r="IHL29" s="57"/>
      <c r="IHM29" s="57"/>
      <c r="IHN29" s="57"/>
      <c r="IHO29" s="57"/>
      <c r="IHU29" s="56"/>
      <c r="IHV29" s="57"/>
      <c r="IHW29" s="57"/>
      <c r="IHX29" s="57"/>
      <c r="IHY29" s="57"/>
      <c r="IHZ29" s="57"/>
      <c r="IIA29" s="57"/>
      <c r="IIG29" s="56"/>
      <c r="IIH29" s="57"/>
      <c r="III29" s="57"/>
      <c r="IIJ29" s="57"/>
      <c r="IIK29" s="57"/>
      <c r="IIL29" s="57"/>
      <c r="IIM29" s="57"/>
      <c r="IIS29" s="56"/>
      <c r="IIT29" s="57"/>
      <c r="IIU29" s="57"/>
      <c r="IIV29" s="57"/>
      <c r="IIW29" s="57"/>
      <c r="IIX29" s="57"/>
      <c r="IIY29" s="57"/>
      <c r="IJE29" s="56"/>
      <c r="IJF29" s="57"/>
      <c r="IJG29" s="57"/>
      <c r="IJH29" s="57"/>
      <c r="IJI29" s="57"/>
      <c r="IJJ29" s="57"/>
      <c r="IJK29" s="57"/>
      <c r="IJQ29" s="56"/>
      <c r="IJR29" s="57"/>
      <c r="IJS29" s="57"/>
      <c r="IJT29" s="57"/>
      <c r="IJU29" s="57"/>
      <c r="IJV29" s="57"/>
      <c r="IJW29" s="57"/>
      <c r="IKC29" s="56"/>
      <c r="IKD29" s="57"/>
      <c r="IKE29" s="57"/>
      <c r="IKF29" s="57"/>
      <c r="IKG29" s="57"/>
      <c r="IKH29" s="57"/>
      <c r="IKI29" s="57"/>
      <c r="IKO29" s="56"/>
      <c r="IKP29" s="57"/>
      <c r="IKQ29" s="57"/>
      <c r="IKR29" s="57"/>
      <c r="IKS29" s="57"/>
      <c r="IKT29" s="57"/>
      <c r="IKU29" s="57"/>
      <c r="ILA29" s="56"/>
      <c r="ILB29" s="57"/>
      <c r="ILC29" s="57"/>
      <c r="ILD29" s="57"/>
      <c r="ILE29" s="57"/>
      <c r="ILF29" s="57"/>
      <c r="ILG29" s="57"/>
      <c r="ILM29" s="56"/>
      <c r="ILN29" s="57"/>
      <c r="ILO29" s="57"/>
      <c r="ILP29" s="57"/>
      <c r="ILQ29" s="57"/>
      <c r="ILR29" s="57"/>
      <c r="ILS29" s="57"/>
      <c r="ILY29" s="56"/>
      <c r="ILZ29" s="57"/>
      <c r="IMA29" s="57"/>
      <c r="IMB29" s="57"/>
      <c r="IMC29" s="57"/>
      <c r="IMD29" s="57"/>
      <c r="IME29" s="57"/>
      <c r="IMK29" s="56"/>
      <c r="IML29" s="57"/>
      <c r="IMM29" s="57"/>
      <c r="IMN29" s="57"/>
      <c r="IMO29" s="57"/>
      <c r="IMP29" s="57"/>
      <c r="IMQ29" s="57"/>
      <c r="IMW29" s="56"/>
      <c r="IMX29" s="57"/>
      <c r="IMY29" s="57"/>
      <c r="IMZ29" s="57"/>
      <c r="INA29" s="57"/>
      <c r="INB29" s="57"/>
      <c r="INC29" s="57"/>
      <c r="INI29" s="56"/>
      <c r="INJ29" s="57"/>
      <c r="INK29" s="57"/>
      <c r="INL29" s="57"/>
      <c r="INM29" s="57"/>
      <c r="INN29" s="57"/>
      <c r="INO29" s="57"/>
      <c r="INU29" s="56"/>
      <c r="INV29" s="57"/>
      <c r="INW29" s="57"/>
      <c r="INX29" s="57"/>
      <c r="INY29" s="57"/>
      <c r="INZ29" s="57"/>
      <c r="IOA29" s="57"/>
      <c r="IOG29" s="56"/>
      <c r="IOH29" s="57"/>
      <c r="IOI29" s="57"/>
      <c r="IOJ29" s="57"/>
      <c r="IOK29" s="57"/>
      <c r="IOL29" s="57"/>
      <c r="IOM29" s="57"/>
      <c r="IOS29" s="56"/>
      <c r="IOT29" s="57"/>
      <c r="IOU29" s="57"/>
      <c r="IOV29" s="57"/>
      <c r="IOW29" s="57"/>
      <c r="IOX29" s="57"/>
      <c r="IOY29" s="57"/>
      <c r="IPE29" s="56"/>
      <c r="IPF29" s="57"/>
      <c r="IPG29" s="57"/>
      <c r="IPH29" s="57"/>
      <c r="IPI29" s="57"/>
      <c r="IPJ29" s="57"/>
      <c r="IPK29" s="57"/>
      <c r="IPQ29" s="56"/>
      <c r="IPR29" s="57"/>
      <c r="IPS29" s="57"/>
      <c r="IPT29" s="57"/>
      <c r="IPU29" s="57"/>
      <c r="IPV29" s="57"/>
      <c r="IPW29" s="57"/>
      <c r="IQC29" s="56"/>
      <c r="IQD29" s="57"/>
      <c r="IQE29" s="57"/>
      <c r="IQF29" s="57"/>
      <c r="IQG29" s="57"/>
      <c r="IQH29" s="57"/>
      <c r="IQI29" s="57"/>
      <c r="IQO29" s="56"/>
      <c r="IQP29" s="57"/>
      <c r="IQQ29" s="57"/>
      <c r="IQR29" s="57"/>
      <c r="IQS29" s="57"/>
      <c r="IQT29" s="57"/>
      <c r="IQU29" s="57"/>
      <c r="IRA29" s="56"/>
      <c r="IRB29" s="57"/>
      <c r="IRC29" s="57"/>
      <c r="IRD29" s="57"/>
      <c r="IRE29" s="57"/>
      <c r="IRF29" s="57"/>
      <c r="IRG29" s="57"/>
      <c r="IRM29" s="56"/>
      <c r="IRN29" s="57"/>
      <c r="IRO29" s="57"/>
      <c r="IRP29" s="57"/>
      <c r="IRQ29" s="57"/>
      <c r="IRR29" s="57"/>
      <c r="IRS29" s="57"/>
      <c r="IRY29" s="56"/>
      <c r="IRZ29" s="57"/>
      <c r="ISA29" s="57"/>
      <c r="ISB29" s="57"/>
      <c r="ISC29" s="57"/>
      <c r="ISD29" s="57"/>
      <c r="ISE29" s="57"/>
      <c r="ISK29" s="56"/>
      <c r="ISL29" s="57"/>
      <c r="ISM29" s="57"/>
      <c r="ISN29" s="57"/>
      <c r="ISO29" s="57"/>
      <c r="ISP29" s="57"/>
      <c r="ISQ29" s="57"/>
      <c r="ISW29" s="56"/>
      <c r="ISX29" s="57"/>
      <c r="ISY29" s="57"/>
      <c r="ISZ29" s="57"/>
      <c r="ITA29" s="57"/>
      <c r="ITB29" s="57"/>
      <c r="ITC29" s="57"/>
      <c r="ITI29" s="56"/>
      <c r="ITJ29" s="57"/>
      <c r="ITK29" s="57"/>
      <c r="ITL29" s="57"/>
      <c r="ITM29" s="57"/>
      <c r="ITN29" s="57"/>
      <c r="ITO29" s="57"/>
      <c r="ITU29" s="56"/>
      <c r="ITV29" s="57"/>
      <c r="ITW29" s="57"/>
      <c r="ITX29" s="57"/>
      <c r="ITY29" s="57"/>
      <c r="ITZ29" s="57"/>
      <c r="IUA29" s="57"/>
      <c r="IUG29" s="56"/>
      <c r="IUH29" s="57"/>
      <c r="IUI29" s="57"/>
      <c r="IUJ29" s="57"/>
      <c r="IUK29" s="57"/>
      <c r="IUL29" s="57"/>
      <c r="IUM29" s="57"/>
      <c r="IUS29" s="56"/>
      <c r="IUT29" s="57"/>
      <c r="IUU29" s="57"/>
      <c r="IUV29" s="57"/>
      <c r="IUW29" s="57"/>
      <c r="IUX29" s="57"/>
      <c r="IUY29" s="57"/>
      <c r="IVE29" s="56"/>
      <c r="IVF29" s="57"/>
      <c r="IVG29" s="57"/>
      <c r="IVH29" s="57"/>
      <c r="IVI29" s="57"/>
      <c r="IVJ29" s="57"/>
      <c r="IVK29" s="57"/>
      <c r="IVQ29" s="56"/>
      <c r="IVR29" s="57"/>
      <c r="IVS29" s="57"/>
      <c r="IVT29" s="57"/>
      <c r="IVU29" s="57"/>
      <c r="IVV29" s="57"/>
      <c r="IVW29" s="57"/>
      <c r="IWC29" s="56"/>
      <c r="IWD29" s="57"/>
      <c r="IWE29" s="57"/>
      <c r="IWF29" s="57"/>
      <c r="IWG29" s="57"/>
      <c r="IWH29" s="57"/>
      <c r="IWI29" s="57"/>
      <c r="IWO29" s="56"/>
      <c r="IWP29" s="57"/>
      <c r="IWQ29" s="57"/>
      <c r="IWR29" s="57"/>
      <c r="IWS29" s="57"/>
      <c r="IWT29" s="57"/>
      <c r="IWU29" s="57"/>
      <c r="IXA29" s="56"/>
      <c r="IXB29" s="57"/>
      <c r="IXC29" s="57"/>
      <c r="IXD29" s="57"/>
      <c r="IXE29" s="57"/>
      <c r="IXF29" s="57"/>
      <c r="IXG29" s="57"/>
      <c r="IXM29" s="56"/>
      <c r="IXN29" s="57"/>
      <c r="IXO29" s="57"/>
      <c r="IXP29" s="57"/>
      <c r="IXQ29" s="57"/>
      <c r="IXR29" s="57"/>
      <c r="IXS29" s="57"/>
      <c r="IXY29" s="56"/>
      <c r="IXZ29" s="57"/>
      <c r="IYA29" s="57"/>
      <c r="IYB29" s="57"/>
      <c r="IYC29" s="57"/>
      <c r="IYD29" s="57"/>
      <c r="IYE29" s="57"/>
      <c r="IYK29" s="56"/>
      <c r="IYL29" s="57"/>
      <c r="IYM29" s="57"/>
      <c r="IYN29" s="57"/>
      <c r="IYO29" s="57"/>
      <c r="IYP29" s="57"/>
      <c r="IYQ29" s="57"/>
      <c r="IYW29" s="56"/>
      <c r="IYX29" s="57"/>
      <c r="IYY29" s="57"/>
      <c r="IYZ29" s="57"/>
      <c r="IZA29" s="57"/>
      <c r="IZB29" s="57"/>
      <c r="IZC29" s="57"/>
      <c r="IZI29" s="56"/>
      <c r="IZJ29" s="57"/>
      <c r="IZK29" s="57"/>
      <c r="IZL29" s="57"/>
      <c r="IZM29" s="57"/>
      <c r="IZN29" s="57"/>
      <c r="IZO29" s="57"/>
      <c r="IZU29" s="56"/>
      <c r="IZV29" s="57"/>
      <c r="IZW29" s="57"/>
      <c r="IZX29" s="57"/>
      <c r="IZY29" s="57"/>
      <c r="IZZ29" s="57"/>
      <c r="JAA29" s="57"/>
      <c r="JAG29" s="56"/>
      <c r="JAH29" s="57"/>
      <c r="JAI29" s="57"/>
      <c r="JAJ29" s="57"/>
      <c r="JAK29" s="57"/>
      <c r="JAL29" s="57"/>
      <c r="JAM29" s="57"/>
      <c r="JAS29" s="56"/>
      <c r="JAT29" s="57"/>
      <c r="JAU29" s="57"/>
      <c r="JAV29" s="57"/>
      <c r="JAW29" s="57"/>
      <c r="JAX29" s="57"/>
      <c r="JAY29" s="57"/>
      <c r="JBE29" s="56"/>
      <c r="JBF29" s="57"/>
      <c r="JBG29" s="57"/>
      <c r="JBH29" s="57"/>
      <c r="JBI29" s="57"/>
      <c r="JBJ29" s="57"/>
      <c r="JBK29" s="57"/>
      <c r="JBQ29" s="56"/>
      <c r="JBR29" s="57"/>
      <c r="JBS29" s="57"/>
      <c r="JBT29" s="57"/>
      <c r="JBU29" s="57"/>
      <c r="JBV29" s="57"/>
      <c r="JBW29" s="57"/>
      <c r="JCC29" s="56"/>
      <c r="JCD29" s="57"/>
      <c r="JCE29" s="57"/>
      <c r="JCF29" s="57"/>
      <c r="JCG29" s="57"/>
      <c r="JCH29" s="57"/>
      <c r="JCI29" s="57"/>
      <c r="JCO29" s="56"/>
      <c r="JCP29" s="57"/>
      <c r="JCQ29" s="57"/>
      <c r="JCR29" s="57"/>
      <c r="JCS29" s="57"/>
      <c r="JCT29" s="57"/>
      <c r="JCU29" s="57"/>
      <c r="JDA29" s="56"/>
      <c r="JDB29" s="57"/>
      <c r="JDC29" s="57"/>
      <c r="JDD29" s="57"/>
      <c r="JDE29" s="57"/>
      <c r="JDF29" s="57"/>
      <c r="JDG29" s="57"/>
      <c r="JDM29" s="56"/>
      <c r="JDN29" s="57"/>
      <c r="JDO29" s="57"/>
      <c r="JDP29" s="57"/>
      <c r="JDQ29" s="57"/>
      <c r="JDR29" s="57"/>
      <c r="JDS29" s="57"/>
      <c r="JDY29" s="56"/>
      <c r="JDZ29" s="57"/>
      <c r="JEA29" s="57"/>
      <c r="JEB29" s="57"/>
      <c r="JEC29" s="57"/>
      <c r="JED29" s="57"/>
      <c r="JEE29" s="57"/>
      <c r="JEK29" s="56"/>
      <c r="JEL29" s="57"/>
      <c r="JEM29" s="57"/>
      <c r="JEN29" s="57"/>
      <c r="JEO29" s="57"/>
      <c r="JEP29" s="57"/>
      <c r="JEQ29" s="57"/>
      <c r="JEW29" s="56"/>
      <c r="JEX29" s="57"/>
      <c r="JEY29" s="57"/>
      <c r="JEZ29" s="57"/>
      <c r="JFA29" s="57"/>
      <c r="JFB29" s="57"/>
      <c r="JFC29" s="57"/>
      <c r="JFI29" s="56"/>
      <c r="JFJ29" s="57"/>
      <c r="JFK29" s="57"/>
      <c r="JFL29" s="57"/>
      <c r="JFM29" s="57"/>
      <c r="JFN29" s="57"/>
      <c r="JFO29" s="57"/>
      <c r="JFU29" s="56"/>
      <c r="JFV29" s="57"/>
      <c r="JFW29" s="57"/>
      <c r="JFX29" s="57"/>
      <c r="JFY29" s="57"/>
      <c r="JFZ29" s="57"/>
      <c r="JGA29" s="57"/>
      <c r="JGG29" s="56"/>
      <c r="JGH29" s="57"/>
      <c r="JGI29" s="57"/>
      <c r="JGJ29" s="57"/>
      <c r="JGK29" s="57"/>
      <c r="JGL29" s="57"/>
      <c r="JGM29" s="57"/>
      <c r="JGS29" s="56"/>
      <c r="JGT29" s="57"/>
      <c r="JGU29" s="57"/>
      <c r="JGV29" s="57"/>
      <c r="JGW29" s="57"/>
      <c r="JGX29" s="57"/>
      <c r="JGY29" s="57"/>
      <c r="JHE29" s="56"/>
      <c r="JHF29" s="57"/>
      <c r="JHG29" s="57"/>
      <c r="JHH29" s="57"/>
      <c r="JHI29" s="57"/>
      <c r="JHJ29" s="57"/>
      <c r="JHK29" s="57"/>
      <c r="JHQ29" s="56"/>
      <c r="JHR29" s="57"/>
      <c r="JHS29" s="57"/>
      <c r="JHT29" s="57"/>
      <c r="JHU29" s="57"/>
      <c r="JHV29" s="57"/>
      <c r="JHW29" s="57"/>
      <c r="JIC29" s="56"/>
      <c r="JID29" s="57"/>
      <c r="JIE29" s="57"/>
      <c r="JIF29" s="57"/>
      <c r="JIG29" s="57"/>
      <c r="JIH29" s="57"/>
      <c r="JII29" s="57"/>
      <c r="JIO29" s="56"/>
      <c r="JIP29" s="57"/>
      <c r="JIQ29" s="57"/>
      <c r="JIR29" s="57"/>
      <c r="JIS29" s="57"/>
      <c r="JIT29" s="57"/>
      <c r="JIU29" s="57"/>
      <c r="JJA29" s="56"/>
      <c r="JJB29" s="57"/>
      <c r="JJC29" s="57"/>
      <c r="JJD29" s="57"/>
      <c r="JJE29" s="57"/>
      <c r="JJF29" s="57"/>
      <c r="JJG29" s="57"/>
      <c r="JJM29" s="56"/>
      <c r="JJN29" s="57"/>
      <c r="JJO29" s="57"/>
      <c r="JJP29" s="57"/>
      <c r="JJQ29" s="57"/>
      <c r="JJR29" s="57"/>
      <c r="JJS29" s="57"/>
      <c r="JJY29" s="56"/>
      <c r="JJZ29" s="57"/>
      <c r="JKA29" s="57"/>
      <c r="JKB29" s="57"/>
      <c r="JKC29" s="57"/>
      <c r="JKD29" s="57"/>
      <c r="JKE29" s="57"/>
      <c r="JKK29" s="56"/>
      <c r="JKL29" s="57"/>
      <c r="JKM29" s="57"/>
      <c r="JKN29" s="57"/>
      <c r="JKO29" s="57"/>
      <c r="JKP29" s="57"/>
      <c r="JKQ29" s="57"/>
      <c r="JKW29" s="56"/>
      <c r="JKX29" s="57"/>
      <c r="JKY29" s="57"/>
      <c r="JKZ29" s="57"/>
      <c r="JLA29" s="57"/>
      <c r="JLB29" s="57"/>
      <c r="JLC29" s="57"/>
      <c r="JLI29" s="56"/>
      <c r="JLJ29" s="57"/>
      <c r="JLK29" s="57"/>
      <c r="JLL29" s="57"/>
      <c r="JLM29" s="57"/>
      <c r="JLN29" s="57"/>
      <c r="JLO29" s="57"/>
      <c r="JLU29" s="56"/>
      <c r="JLV29" s="57"/>
      <c r="JLW29" s="57"/>
      <c r="JLX29" s="57"/>
      <c r="JLY29" s="57"/>
      <c r="JLZ29" s="57"/>
      <c r="JMA29" s="57"/>
      <c r="JMG29" s="56"/>
      <c r="JMH29" s="57"/>
      <c r="JMI29" s="57"/>
      <c r="JMJ29" s="57"/>
      <c r="JMK29" s="57"/>
      <c r="JML29" s="57"/>
      <c r="JMM29" s="57"/>
      <c r="JMS29" s="56"/>
      <c r="JMT29" s="57"/>
      <c r="JMU29" s="57"/>
      <c r="JMV29" s="57"/>
      <c r="JMW29" s="57"/>
      <c r="JMX29" s="57"/>
      <c r="JMY29" s="57"/>
      <c r="JNE29" s="56"/>
      <c r="JNF29" s="57"/>
      <c r="JNG29" s="57"/>
      <c r="JNH29" s="57"/>
      <c r="JNI29" s="57"/>
      <c r="JNJ29" s="57"/>
      <c r="JNK29" s="57"/>
      <c r="JNQ29" s="56"/>
      <c r="JNR29" s="57"/>
      <c r="JNS29" s="57"/>
      <c r="JNT29" s="57"/>
      <c r="JNU29" s="57"/>
      <c r="JNV29" s="57"/>
      <c r="JNW29" s="57"/>
      <c r="JOC29" s="56"/>
      <c r="JOD29" s="57"/>
      <c r="JOE29" s="57"/>
      <c r="JOF29" s="57"/>
      <c r="JOG29" s="57"/>
      <c r="JOH29" s="57"/>
      <c r="JOI29" s="57"/>
      <c r="JOO29" s="56"/>
      <c r="JOP29" s="57"/>
      <c r="JOQ29" s="57"/>
      <c r="JOR29" s="57"/>
      <c r="JOS29" s="57"/>
      <c r="JOT29" s="57"/>
      <c r="JOU29" s="57"/>
      <c r="JPA29" s="56"/>
      <c r="JPB29" s="57"/>
      <c r="JPC29" s="57"/>
      <c r="JPD29" s="57"/>
      <c r="JPE29" s="57"/>
      <c r="JPF29" s="57"/>
      <c r="JPG29" s="57"/>
      <c r="JPM29" s="56"/>
      <c r="JPN29" s="57"/>
      <c r="JPO29" s="57"/>
      <c r="JPP29" s="57"/>
      <c r="JPQ29" s="57"/>
      <c r="JPR29" s="57"/>
      <c r="JPS29" s="57"/>
      <c r="JPY29" s="56"/>
      <c r="JPZ29" s="57"/>
      <c r="JQA29" s="57"/>
      <c r="JQB29" s="57"/>
      <c r="JQC29" s="57"/>
      <c r="JQD29" s="57"/>
      <c r="JQE29" s="57"/>
      <c r="JQK29" s="56"/>
      <c r="JQL29" s="57"/>
      <c r="JQM29" s="57"/>
      <c r="JQN29" s="57"/>
      <c r="JQO29" s="57"/>
      <c r="JQP29" s="57"/>
      <c r="JQQ29" s="57"/>
      <c r="JQW29" s="56"/>
      <c r="JQX29" s="57"/>
      <c r="JQY29" s="57"/>
      <c r="JQZ29" s="57"/>
      <c r="JRA29" s="57"/>
      <c r="JRB29" s="57"/>
      <c r="JRC29" s="57"/>
      <c r="JRI29" s="56"/>
      <c r="JRJ29" s="57"/>
      <c r="JRK29" s="57"/>
      <c r="JRL29" s="57"/>
      <c r="JRM29" s="57"/>
      <c r="JRN29" s="57"/>
      <c r="JRO29" s="57"/>
      <c r="JRU29" s="56"/>
      <c r="JRV29" s="57"/>
      <c r="JRW29" s="57"/>
      <c r="JRX29" s="57"/>
      <c r="JRY29" s="57"/>
      <c r="JRZ29" s="57"/>
      <c r="JSA29" s="57"/>
      <c r="JSG29" s="56"/>
      <c r="JSH29" s="57"/>
      <c r="JSI29" s="57"/>
      <c r="JSJ29" s="57"/>
      <c r="JSK29" s="57"/>
      <c r="JSL29" s="57"/>
      <c r="JSM29" s="57"/>
      <c r="JSS29" s="56"/>
      <c r="JST29" s="57"/>
      <c r="JSU29" s="57"/>
      <c r="JSV29" s="57"/>
      <c r="JSW29" s="57"/>
      <c r="JSX29" s="57"/>
      <c r="JSY29" s="57"/>
      <c r="JTE29" s="56"/>
      <c r="JTF29" s="57"/>
      <c r="JTG29" s="57"/>
      <c r="JTH29" s="57"/>
      <c r="JTI29" s="57"/>
      <c r="JTJ29" s="57"/>
      <c r="JTK29" s="57"/>
      <c r="JTQ29" s="56"/>
      <c r="JTR29" s="57"/>
      <c r="JTS29" s="57"/>
      <c r="JTT29" s="57"/>
      <c r="JTU29" s="57"/>
      <c r="JTV29" s="57"/>
      <c r="JTW29" s="57"/>
      <c r="JUC29" s="56"/>
      <c r="JUD29" s="57"/>
      <c r="JUE29" s="57"/>
      <c r="JUF29" s="57"/>
      <c r="JUG29" s="57"/>
      <c r="JUH29" s="57"/>
      <c r="JUI29" s="57"/>
      <c r="JUO29" s="56"/>
      <c r="JUP29" s="57"/>
      <c r="JUQ29" s="57"/>
      <c r="JUR29" s="57"/>
      <c r="JUS29" s="57"/>
      <c r="JUT29" s="57"/>
      <c r="JUU29" s="57"/>
      <c r="JVA29" s="56"/>
      <c r="JVB29" s="57"/>
      <c r="JVC29" s="57"/>
      <c r="JVD29" s="57"/>
      <c r="JVE29" s="57"/>
      <c r="JVF29" s="57"/>
      <c r="JVG29" s="57"/>
      <c r="JVM29" s="56"/>
      <c r="JVN29" s="57"/>
      <c r="JVO29" s="57"/>
      <c r="JVP29" s="57"/>
      <c r="JVQ29" s="57"/>
      <c r="JVR29" s="57"/>
      <c r="JVS29" s="57"/>
      <c r="JVY29" s="56"/>
      <c r="JVZ29" s="57"/>
      <c r="JWA29" s="57"/>
      <c r="JWB29" s="57"/>
      <c r="JWC29" s="57"/>
      <c r="JWD29" s="57"/>
      <c r="JWE29" s="57"/>
      <c r="JWK29" s="56"/>
      <c r="JWL29" s="57"/>
      <c r="JWM29" s="57"/>
      <c r="JWN29" s="57"/>
      <c r="JWO29" s="57"/>
      <c r="JWP29" s="57"/>
      <c r="JWQ29" s="57"/>
      <c r="JWW29" s="56"/>
      <c r="JWX29" s="57"/>
      <c r="JWY29" s="57"/>
      <c r="JWZ29" s="57"/>
      <c r="JXA29" s="57"/>
      <c r="JXB29" s="57"/>
      <c r="JXC29" s="57"/>
      <c r="JXI29" s="56"/>
      <c r="JXJ29" s="57"/>
      <c r="JXK29" s="57"/>
      <c r="JXL29" s="57"/>
      <c r="JXM29" s="57"/>
      <c r="JXN29" s="57"/>
      <c r="JXO29" s="57"/>
      <c r="JXU29" s="56"/>
      <c r="JXV29" s="57"/>
      <c r="JXW29" s="57"/>
      <c r="JXX29" s="57"/>
      <c r="JXY29" s="57"/>
      <c r="JXZ29" s="57"/>
      <c r="JYA29" s="57"/>
      <c r="JYG29" s="56"/>
      <c r="JYH29" s="57"/>
      <c r="JYI29" s="57"/>
      <c r="JYJ29" s="57"/>
      <c r="JYK29" s="57"/>
      <c r="JYL29" s="57"/>
      <c r="JYM29" s="57"/>
      <c r="JYS29" s="56"/>
      <c r="JYT29" s="57"/>
      <c r="JYU29" s="57"/>
      <c r="JYV29" s="57"/>
      <c r="JYW29" s="57"/>
      <c r="JYX29" s="57"/>
      <c r="JYY29" s="57"/>
      <c r="JZE29" s="56"/>
      <c r="JZF29" s="57"/>
      <c r="JZG29" s="57"/>
      <c r="JZH29" s="57"/>
      <c r="JZI29" s="57"/>
      <c r="JZJ29" s="57"/>
      <c r="JZK29" s="57"/>
      <c r="JZQ29" s="56"/>
      <c r="JZR29" s="57"/>
      <c r="JZS29" s="57"/>
      <c r="JZT29" s="57"/>
      <c r="JZU29" s="57"/>
      <c r="JZV29" s="57"/>
      <c r="JZW29" s="57"/>
      <c r="KAC29" s="56"/>
      <c r="KAD29" s="57"/>
      <c r="KAE29" s="57"/>
      <c r="KAF29" s="57"/>
      <c r="KAG29" s="57"/>
      <c r="KAH29" s="57"/>
      <c r="KAI29" s="57"/>
      <c r="KAO29" s="56"/>
      <c r="KAP29" s="57"/>
      <c r="KAQ29" s="57"/>
      <c r="KAR29" s="57"/>
      <c r="KAS29" s="57"/>
      <c r="KAT29" s="57"/>
      <c r="KAU29" s="57"/>
      <c r="KBA29" s="56"/>
      <c r="KBB29" s="57"/>
      <c r="KBC29" s="57"/>
      <c r="KBD29" s="57"/>
      <c r="KBE29" s="57"/>
      <c r="KBF29" s="57"/>
      <c r="KBG29" s="57"/>
      <c r="KBM29" s="56"/>
      <c r="KBN29" s="57"/>
      <c r="KBO29" s="57"/>
      <c r="KBP29" s="57"/>
      <c r="KBQ29" s="57"/>
      <c r="KBR29" s="57"/>
      <c r="KBS29" s="57"/>
      <c r="KBY29" s="56"/>
      <c r="KBZ29" s="57"/>
      <c r="KCA29" s="57"/>
      <c r="KCB29" s="57"/>
      <c r="KCC29" s="57"/>
      <c r="KCD29" s="57"/>
      <c r="KCE29" s="57"/>
      <c r="KCK29" s="56"/>
      <c r="KCL29" s="57"/>
      <c r="KCM29" s="57"/>
      <c r="KCN29" s="57"/>
      <c r="KCO29" s="57"/>
      <c r="KCP29" s="57"/>
      <c r="KCQ29" s="57"/>
      <c r="KCW29" s="56"/>
      <c r="KCX29" s="57"/>
      <c r="KCY29" s="57"/>
      <c r="KCZ29" s="57"/>
      <c r="KDA29" s="57"/>
      <c r="KDB29" s="57"/>
      <c r="KDC29" s="57"/>
      <c r="KDI29" s="56"/>
      <c r="KDJ29" s="57"/>
      <c r="KDK29" s="57"/>
      <c r="KDL29" s="57"/>
      <c r="KDM29" s="57"/>
      <c r="KDN29" s="57"/>
      <c r="KDO29" s="57"/>
      <c r="KDU29" s="56"/>
      <c r="KDV29" s="57"/>
      <c r="KDW29" s="57"/>
      <c r="KDX29" s="57"/>
      <c r="KDY29" s="57"/>
      <c r="KDZ29" s="57"/>
      <c r="KEA29" s="57"/>
      <c r="KEG29" s="56"/>
      <c r="KEH29" s="57"/>
      <c r="KEI29" s="57"/>
      <c r="KEJ29" s="57"/>
      <c r="KEK29" s="57"/>
      <c r="KEL29" s="57"/>
      <c r="KEM29" s="57"/>
      <c r="KES29" s="56"/>
      <c r="KET29" s="57"/>
      <c r="KEU29" s="57"/>
      <c r="KEV29" s="57"/>
      <c r="KEW29" s="57"/>
      <c r="KEX29" s="57"/>
      <c r="KEY29" s="57"/>
      <c r="KFE29" s="56"/>
      <c r="KFF29" s="57"/>
      <c r="KFG29" s="57"/>
      <c r="KFH29" s="57"/>
      <c r="KFI29" s="57"/>
      <c r="KFJ29" s="57"/>
      <c r="KFK29" s="57"/>
      <c r="KFQ29" s="56"/>
      <c r="KFR29" s="57"/>
      <c r="KFS29" s="57"/>
      <c r="KFT29" s="57"/>
      <c r="KFU29" s="57"/>
      <c r="KFV29" s="57"/>
      <c r="KFW29" s="57"/>
      <c r="KGC29" s="56"/>
      <c r="KGD29" s="57"/>
      <c r="KGE29" s="57"/>
      <c r="KGF29" s="57"/>
      <c r="KGG29" s="57"/>
      <c r="KGH29" s="57"/>
      <c r="KGI29" s="57"/>
      <c r="KGO29" s="56"/>
      <c r="KGP29" s="57"/>
      <c r="KGQ29" s="57"/>
      <c r="KGR29" s="57"/>
      <c r="KGS29" s="57"/>
      <c r="KGT29" s="57"/>
      <c r="KGU29" s="57"/>
      <c r="KHA29" s="56"/>
      <c r="KHB29" s="57"/>
      <c r="KHC29" s="57"/>
      <c r="KHD29" s="57"/>
      <c r="KHE29" s="57"/>
      <c r="KHF29" s="57"/>
      <c r="KHG29" s="57"/>
      <c r="KHM29" s="56"/>
      <c r="KHN29" s="57"/>
      <c r="KHO29" s="57"/>
      <c r="KHP29" s="57"/>
      <c r="KHQ29" s="57"/>
      <c r="KHR29" s="57"/>
      <c r="KHS29" s="57"/>
      <c r="KHY29" s="56"/>
      <c r="KHZ29" s="57"/>
      <c r="KIA29" s="57"/>
      <c r="KIB29" s="57"/>
      <c r="KIC29" s="57"/>
      <c r="KID29" s="57"/>
      <c r="KIE29" s="57"/>
      <c r="KIK29" s="56"/>
      <c r="KIL29" s="57"/>
      <c r="KIM29" s="57"/>
      <c r="KIN29" s="57"/>
      <c r="KIO29" s="57"/>
      <c r="KIP29" s="57"/>
      <c r="KIQ29" s="57"/>
      <c r="KIW29" s="56"/>
      <c r="KIX29" s="57"/>
      <c r="KIY29" s="57"/>
      <c r="KIZ29" s="57"/>
      <c r="KJA29" s="57"/>
      <c r="KJB29" s="57"/>
      <c r="KJC29" s="57"/>
      <c r="KJI29" s="56"/>
      <c r="KJJ29" s="57"/>
      <c r="KJK29" s="57"/>
      <c r="KJL29" s="57"/>
      <c r="KJM29" s="57"/>
      <c r="KJN29" s="57"/>
      <c r="KJO29" s="57"/>
      <c r="KJU29" s="56"/>
      <c r="KJV29" s="57"/>
      <c r="KJW29" s="57"/>
      <c r="KJX29" s="57"/>
      <c r="KJY29" s="57"/>
      <c r="KJZ29" s="57"/>
      <c r="KKA29" s="57"/>
      <c r="KKG29" s="56"/>
      <c r="KKH29" s="57"/>
      <c r="KKI29" s="57"/>
      <c r="KKJ29" s="57"/>
      <c r="KKK29" s="57"/>
      <c r="KKL29" s="57"/>
      <c r="KKM29" s="57"/>
      <c r="KKS29" s="56"/>
      <c r="KKT29" s="57"/>
      <c r="KKU29" s="57"/>
      <c r="KKV29" s="57"/>
      <c r="KKW29" s="57"/>
      <c r="KKX29" s="57"/>
      <c r="KKY29" s="57"/>
      <c r="KLE29" s="56"/>
      <c r="KLF29" s="57"/>
      <c r="KLG29" s="57"/>
      <c r="KLH29" s="57"/>
      <c r="KLI29" s="57"/>
      <c r="KLJ29" s="57"/>
      <c r="KLK29" s="57"/>
      <c r="KLQ29" s="56"/>
      <c r="KLR29" s="57"/>
      <c r="KLS29" s="57"/>
      <c r="KLT29" s="57"/>
      <c r="KLU29" s="57"/>
      <c r="KLV29" s="57"/>
      <c r="KLW29" s="57"/>
      <c r="KMC29" s="56"/>
      <c r="KMD29" s="57"/>
      <c r="KME29" s="57"/>
      <c r="KMF29" s="57"/>
      <c r="KMG29" s="57"/>
      <c r="KMH29" s="57"/>
      <c r="KMI29" s="57"/>
      <c r="KMO29" s="56"/>
      <c r="KMP29" s="57"/>
      <c r="KMQ29" s="57"/>
      <c r="KMR29" s="57"/>
      <c r="KMS29" s="57"/>
      <c r="KMT29" s="57"/>
      <c r="KMU29" s="57"/>
      <c r="KNA29" s="56"/>
      <c r="KNB29" s="57"/>
      <c r="KNC29" s="57"/>
      <c r="KND29" s="57"/>
      <c r="KNE29" s="57"/>
      <c r="KNF29" s="57"/>
      <c r="KNG29" s="57"/>
      <c r="KNM29" s="56"/>
      <c r="KNN29" s="57"/>
      <c r="KNO29" s="57"/>
      <c r="KNP29" s="57"/>
      <c r="KNQ29" s="57"/>
      <c r="KNR29" s="57"/>
      <c r="KNS29" s="57"/>
      <c r="KNY29" s="56"/>
      <c r="KNZ29" s="57"/>
      <c r="KOA29" s="57"/>
      <c r="KOB29" s="57"/>
      <c r="KOC29" s="57"/>
      <c r="KOD29" s="57"/>
      <c r="KOE29" s="57"/>
      <c r="KOK29" s="56"/>
      <c r="KOL29" s="57"/>
      <c r="KOM29" s="57"/>
      <c r="KON29" s="57"/>
      <c r="KOO29" s="57"/>
      <c r="KOP29" s="57"/>
      <c r="KOQ29" s="57"/>
      <c r="KOW29" s="56"/>
      <c r="KOX29" s="57"/>
      <c r="KOY29" s="57"/>
      <c r="KOZ29" s="57"/>
      <c r="KPA29" s="57"/>
      <c r="KPB29" s="57"/>
      <c r="KPC29" s="57"/>
      <c r="KPI29" s="56"/>
      <c r="KPJ29" s="57"/>
      <c r="KPK29" s="57"/>
      <c r="KPL29" s="57"/>
      <c r="KPM29" s="57"/>
      <c r="KPN29" s="57"/>
      <c r="KPO29" s="57"/>
      <c r="KPU29" s="56"/>
      <c r="KPV29" s="57"/>
      <c r="KPW29" s="57"/>
      <c r="KPX29" s="57"/>
      <c r="KPY29" s="57"/>
      <c r="KPZ29" s="57"/>
      <c r="KQA29" s="57"/>
      <c r="KQG29" s="56"/>
      <c r="KQH29" s="57"/>
      <c r="KQI29" s="57"/>
      <c r="KQJ29" s="57"/>
      <c r="KQK29" s="57"/>
      <c r="KQL29" s="57"/>
      <c r="KQM29" s="57"/>
      <c r="KQS29" s="56"/>
      <c r="KQT29" s="57"/>
      <c r="KQU29" s="57"/>
      <c r="KQV29" s="57"/>
      <c r="KQW29" s="57"/>
      <c r="KQX29" s="57"/>
      <c r="KQY29" s="57"/>
      <c r="KRE29" s="56"/>
      <c r="KRF29" s="57"/>
      <c r="KRG29" s="57"/>
      <c r="KRH29" s="57"/>
      <c r="KRI29" s="57"/>
      <c r="KRJ29" s="57"/>
      <c r="KRK29" s="57"/>
      <c r="KRQ29" s="56"/>
      <c r="KRR29" s="57"/>
      <c r="KRS29" s="57"/>
      <c r="KRT29" s="57"/>
      <c r="KRU29" s="57"/>
      <c r="KRV29" s="57"/>
      <c r="KRW29" s="57"/>
      <c r="KSC29" s="56"/>
      <c r="KSD29" s="57"/>
      <c r="KSE29" s="57"/>
      <c r="KSF29" s="57"/>
      <c r="KSG29" s="57"/>
      <c r="KSH29" s="57"/>
      <c r="KSI29" s="57"/>
      <c r="KSO29" s="56"/>
      <c r="KSP29" s="57"/>
      <c r="KSQ29" s="57"/>
      <c r="KSR29" s="57"/>
      <c r="KSS29" s="57"/>
      <c r="KST29" s="57"/>
      <c r="KSU29" s="57"/>
      <c r="KTA29" s="56"/>
      <c r="KTB29" s="57"/>
      <c r="KTC29" s="57"/>
      <c r="KTD29" s="57"/>
      <c r="KTE29" s="57"/>
      <c r="KTF29" s="57"/>
      <c r="KTG29" s="57"/>
      <c r="KTM29" s="56"/>
      <c r="KTN29" s="57"/>
      <c r="KTO29" s="57"/>
      <c r="KTP29" s="57"/>
      <c r="KTQ29" s="57"/>
      <c r="KTR29" s="57"/>
      <c r="KTS29" s="57"/>
      <c r="KTY29" s="56"/>
      <c r="KTZ29" s="57"/>
      <c r="KUA29" s="57"/>
      <c r="KUB29" s="57"/>
      <c r="KUC29" s="57"/>
      <c r="KUD29" s="57"/>
      <c r="KUE29" s="57"/>
      <c r="KUK29" s="56"/>
      <c r="KUL29" s="57"/>
      <c r="KUM29" s="57"/>
      <c r="KUN29" s="57"/>
      <c r="KUO29" s="57"/>
      <c r="KUP29" s="57"/>
      <c r="KUQ29" s="57"/>
      <c r="KUW29" s="56"/>
      <c r="KUX29" s="57"/>
      <c r="KUY29" s="57"/>
      <c r="KUZ29" s="57"/>
      <c r="KVA29" s="57"/>
      <c r="KVB29" s="57"/>
      <c r="KVC29" s="57"/>
      <c r="KVI29" s="56"/>
      <c r="KVJ29" s="57"/>
      <c r="KVK29" s="57"/>
      <c r="KVL29" s="57"/>
      <c r="KVM29" s="57"/>
      <c r="KVN29" s="57"/>
      <c r="KVO29" s="57"/>
      <c r="KVU29" s="56"/>
      <c r="KVV29" s="57"/>
      <c r="KVW29" s="57"/>
      <c r="KVX29" s="57"/>
      <c r="KVY29" s="57"/>
      <c r="KVZ29" s="57"/>
      <c r="KWA29" s="57"/>
      <c r="KWG29" s="56"/>
      <c r="KWH29" s="57"/>
      <c r="KWI29" s="57"/>
      <c r="KWJ29" s="57"/>
      <c r="KWK29" s="57"/>
      <c r="KWL29" s="57"/>
      <c r="KWM29" s="57"/>
      <c r="KWS29" s="56"/>
      <c r="KWT29" s="57"/>
      <c r="KWU29" s="57"/>
      <c r="KWV29" s="57"/>
      <c r="KWW29" s="57"/>
      <c r="KWX29" s="57"/>
      <c r="KWY29" s="57"/>
      <c r="KXE29" s="56"/>
      <c r="KXF29" s="57"/>
      <c r="KXG29" s="57"/>
      <c r="KXH29" s="57"/>
      <c r="KXI29" s="57"/>
      <c r="KXJ29" s="57"/>
      <c r="KXK29" s="57"/>
      <c r="KXQ29" s="56"/>
      <c r="KXR29" s="57"/>
      <c r="KXS29" s="57"/>
      <c r="KXT29" s="57"/>
      <c r="KXU29" s="57"/>
      <c r="KXV29" s="57"/>
      <c r="KXW29" s="57"/>
      <c r="KYC29" s="56"/>
      <c r="KYD29" s="57"/>
      <c r="KYE29" s="57"/>
      <c r="KYF29" s="57"/>
      <c r="KYG29" s="57"/>
      <c r="KYH29" s="57"/>
      <c r="KYI29" s="57"/>
      <c r="KYO29" s="56"/>
      <c r="KYP29" s="57"/>
      <c r="KYQ29" s="57"/>
      <c r="KYR29" s="57"/>
      <c r="KYS29" s="57"/>
      <c r="KYT29" s="57"/>
      <c r="KYU29" s="57"/>
      <c r="KZA29" s="56"/>
      <c r="KZB29" s="57"/>
      <c r="KZC29" s="57"/>
      <c r="KZD29" s="57"/>
      <c r="KZE29" s="57"/>
      <c r="KZF29" s="57"/>
      <c r="KZG29" s="57"/>
      <c r="KZM29" s="56"/>
      <c r="KZN29" s="57"/>
      <c r="KZO29" s="57"/>
      <c r="KZP29" s="57"/>
      <c r="KZQ29" s="57"/>
      <c r="KZR29" s="57"/>
      <c r="KZS29" s="57"/>
      <c r="KZY29" s="56"/>
      <c r="KZZ29" s="57"/>
      <c r="LAA29" s="57"/>
      <c r="LAB29" s="57"/>
      <c r="LAC29" s="57"/>
      <c r="LAD29" s="57"/>
      <c r="LAE29" s="57"/>
      <c r="LAK29" s="56"/>
      <c r="LAL29" s="57"/>
      <c r="LAM29" s="57"/>
      <c r="LAN29" s="57"/>
      <c r="LAO29" s="57"/>
      <c r="LAP29" s="57"/>
      <c r="LAQ29" s="57"/>
      <c r="LAW29" s="56"/>
      <c r="LAX29" s="57"/>
      <c r="LAY29" s="57"/>
      <c r="LAZ29" s="57"/>
      <c r="LBA29" s="57"/>
      <c r="LBB29" s="57"/>
      <c r="LBC29" s="57"/>
      <c r="LBI29" s="56"/>
      <c r="LBJ29" s="57"/>
      <c r="LBK29" s="57"/>
      <c r="LBL29" s="57"/>
      <c r="LBM29" s="57"/>
      <c r="LBN29" s="57"/>
      <c r="LBO29" s="57"/>
      <c r="LBU29" s="56"/>
      <c r="LBV29" s="57"/>
      <c r="LBW29" s="57"/>
      <c r="LBX29" s="57"/>
      <c r="LBY29" s="57"/>
      <c r="LBZ29" s="57"/>
      <c r="LCA29" s="57"/>
      <c r="LCG29" s="56"/>
      <c r="LCH29" s="57"/>
      <c r="LCI29" s="57"/>
      <c r="LCJ29" s="57"/>
      <c r="LCK29" s="57"/>
      <c r="LCL29" s="57"/>
      <c r="LCM29" s="57"/>
      <c r="LCS29" s="56"/>
      <c r="LCT29" s="57"/>
      <c r="LCU29" s="57"/>
      <c r="LCV29" s="57"/>
      <c r="LCW29" s="57"/>
      <c r="LCX29" s="57"/>
      <c r="LCY29" s="57"/>
      <c r="LDE29" s="56"/>
      <c r="LDF29" s="57"/>
      <c r="LDG29" s="57"/>
      <c r="LDH29" s="57"/>
      <c r="LDI29" s="57"/>
      <c r="LDJ29" s="57"/>
      <c r="LDK29" s="57"/>
      <c r="LDQ29" s="56"/>
      <c r="LDR29" s="57"/>
      <c r="LDS29" s="57"/>
      <c r="LDT29" s="57"/>
      <c r="LDU29" s="57"/>
      <c r="LDV29" s="57"/>
      <c r="LDW29" s="57"/>
      <c r="LEC29" s="56"/>
      <c r="LED29" s="57"/>
      <c r="LEE29" s="57"/>
      <c r="LEF29" s="57"/>
      <c r="LEG29" s="57"/>
      <c r="LEH29" s="57"/>
      <c r="LEI29" s="57"/>
      <c r="LEO29" s="56"/>
      <c r="LEP29" s="57"/>
      <c r="LEQ29" s="57"/>
      <c r="LER29" s="57"/>
      <c r="LES29" s="57"/>
      <c r="LET29" s="57"/>
      <c r="LEU29" s="57"/>
      <c r="LFA29" s="56"/>
      <c r="LFB29" s="57"/>
      <c r="LFC29" s="57"/>
      <c r="LFD29" s="57"/>
      <c r="LFE29" s="57"/>
      <c r="LFF29" s="57"/>
      <c r="LFG29" s="57"/>
      <c r="LFM29" s="56"/>
      <c r="LFN29" s="57"/>
      <c r="LFO29" s="57"/>
      <c r="LFP29" s="57"/>
      <c r="LFQ29" s="57"/>
      <c r="LFR29" s="57"/>
      <c r="LFS29" s="57"/>
      <c r="LFY29" s="56"/>
      <c r="LFZ29" s="57"/>
      <c r="LGA29" s="57"/>
      <c r="LGB29" s="57"/>
      <c r="LGC29" s="57"/>
      <c r="LGD29" s="57"/>
      <c r="LGE29" s="57"/>
      <c r="LGK29" s="56"/>
      <c r="LGL29" s="57"/>
      <c r="LGM29" s="57"/>
      <c r="LGN29" s="57"/>
      <c r="LGO29" s="57"/>
      <c r="LGP29" s="57"/>
      <c r="LGQ29" s="57"/>
      <c r="LGW29" s="56"/>
      <c r="LGX29" s="57"/>
      <c r="LGY29" s="57"/>
      <c r="LGZ29" s="57"/>
      <c r="LHA29" s="57"/>
      <c r="LHB29" s="57"/>
      <c r="LHC29" s="57"/>
      <c r="LHI29" s="56"/>
      <c r="LHJ29" s="57"/>
      <c r="LHK29" s="57"/>
      <c r="LHL29" s="57"/>
      <c r="LHM29" s="57"/>
      <c r="LHN29" s="57"/>
      <c r="LHO29" s="57"/>
      <c r="LHU29" s="56"/>
      <c r="LHV29" s="57"/>
      <c r="LHW29" s="57"/>
      <c r="LHX29" s="57"/>
      <c r="LHY29" s="57"/>
      <c r="LHZ29" s="57"/>
      <c r="LIA29" s="57"/>
      <c r="LIG29" s="56"/>
      <c r="LIH29" s="57"/>
      <c r="LII29" s="57"/>
      <c r="LIJ29" s="57"/>
      <c r="LIK29" s="57"/>
      <c r="LIL29" s="57"/>
      <c r="LIM29" s="57"/>
      <c r="LIS29" s="56"/>
      <c r="LIT29" s="57"/>
      <c r="LIU29" s="57"/>
      <c r="LIV29" s="57"/>
      <c r="LIW29" s="57"/>
      <c r="LIX29" s="57"/>
      <c r="LIY29" s="57"/>
      <c r="LJE29" s="56"/>
      <c r="LJF29" s="57"/>
      <c r="LJG29" s="57"/>
      <c r="LJH29" s="57"/>
      <c r="LJI29" s="57"/>
      <c r="LJJ29" s="57"/>
      <c r="LJK29" s="57"/>
      <c r="LJQ29" s="56"/>
      <c r="LJR29" s="57"/>
      <c r="LJS29" s="57"/>
      <c r="LJT29" s="57"/>
      <c r="LJU29" s="57"/>
      <c r="LJV29" s="57"/>
      <c r="LJW29" s="57"/>
      <c r="LKC29" s="56"/>
      <c r="LKD29" s="57"/>
      <c r="LKE29" s="57"/>
      <c r="LKF29" s="57"/>
      <c r="LKG29" s="57"/>
      <c r="LKH29" s="57"/>
      <c r="LKI29" s="57"/>
      <c r="LKO29" s="56"/>
      <c r="LKP29" s="57"/>
      <c r="LKQ29" s="57"/>
      <c r="LKR29" s="57"/>
      <c r="LKS29" s="57"/>
      <c r="LKT29" s="57"/>
      <c r="LKU29" s="57"/>
      <c r="LLA29" s="56"/>
      <c r="LLB29" s="57"/>
      <c r="LLC29" s="57"/>
      <c r="LLD29" s="57"/>
      <c r="LLE29" s="57"/>
      <c r="LLF29" s="57"/>
      <c r="LLG29" s="57"/>
      <c r="LLM29" s="56"/>
      <c r="LLN29" s="57"/>
      <c r="LLO29" s="57"/>
      <c r="LLP29" s="57"/>
      <c r="LLQ29" s="57"/>
      <c r="LLR29" s="57"/>
      <c r="LLS29" s="57"/>
      <c r="LLY29" s="56"/>
      <c r="LLZ29" s="57"/>
      <c r="LMA29" s="57"/>
      <c r="LMB29" s="57"/>
      <c r="LMC29" s="57"/>
      <c r="LMD29" s="57"/>
      <c r="LME29" s="57"/>
      <c r="LMK29" s="56"/>
      <c r="LML29" s="57"/>
      <c r="LMM29" s="57"/>
      <c r="LMN29" s="57"/>
      <c r="LMO29" s="57"/>
      <c r="LMP29" s="57"/>
      <c r="LMQ29" s="57"/>
      <c r="LMW29" s="56"/>
      <c r="LMX29" s="57"/>
      <c r="LMY29" s="57"/>
      <c r="LMZ29" s="57"/>
      <c r="LNA29" s="57"/>
      <c r="LNB29" s="57"/>
      <c r="LNC29" s="57"/>
      <c r="LNI29" s="56"/>
      <c r="LNJ29" s="57"/>
      <c r="LNK29" s="57"/>
      <c r="LNL29" s="57"/>
      <c r="LNM29" s="57"/>
      <c r="LNN29" s="57"/>
      <c r="LNO29" s="57"/>
      <c r="LNU29" s="56"/>
      <c r="LNV29" s="57"/>
      <c r="LNW29" s="57"/>
      <c r="LNX29" s="57"/>
      <c r="LNY29" s="57"/>
      <c r="LNZ29" s="57"/>
      <c r="LOA29" s="57"/>
      <c r="LOG29" s="56"/>
      <c r="LOH29" s="57"/>
      <c r="LOI29" s="57"/>
      <c r="LOJ29" s="57"/>
      <c r="LOK29" s="57"/>
      <c r="LOL29" s="57"/>
      <c r="LOM29" s="57"/>
      <c r="LOS29" s="56"/>
      <c r="LOT29" s="57"/>
      <c r="LOU29" s="57"/>
      <c r="LOV29" s="57"/>
      <c r="LOW29" s="57"/>
      <c r="LOX29" s="57"/>
      <c r="LOY29" s="57"/>
      <c r="LPE29" s="56"/>
      <c r="LPF29" s="57"/>
      <c r="LPG29" s="57"/>
      <c r="LPH29" s="57"/>
      <c r="LPI29" s="57"/>
      <c r="LPJ29" s="57"/>
      <c r="LPK29" s="57"/>
      <c r="LPQ29" s="56"/>
      <c r="LPR29" s="57"/>
      <c r="LPS29" s="57"/>
      <c r="LPT29" s="57"/>
      <c r="LPU29" s="57"/>
      <c r="LPV29" s="57"/>
      <c r="LPW29" s="57"/>
      <c r="LQC29" s="56"/>
      <c r="LQD29" s="57"/>
      <c r="LQE29" s="57"/>
      <c r="LQF29" s="57"/>
      <c r="LQG29" s="57"/>
      <c r="LQH29" s="57"/>
      <c r="LQI29" s="57"/>
      <c r="LQO29" s="56"/>
      <c r="LQP29" s="57"/>
      <c r="LQQ29" s="57"/>
      <c r="LQR29" s="57"/>
      <c r="LQS29" s="57"/>
      <c r="LQT29" s="57"/>
      <c r="LQU29" s="57"/>
      <c r="LRA29" s="56"/>
      <c r="LRB29" s="57"/>
      <c r="LRC29" s="57"/>
      <c r="LRD29" s="57"/>
      <c r="LRE29" s="57"/>
      <c r="LRF29" s="57"/>
      <c r="LRG29" s="57"/>
      <c r="LRM29" s="56"/>
      <c r="LRN29" s="57"/>
      <c r="LRO29" s="57"/>
      <c r="LRP29" s="57"/>
      <c r="LRQ29" s="57"/>
      <c r="LRR29" s="57"/>
      <c r="LRS29" s="57"/>
      <c r="LRY29" s="56"/>
      <c r="LRZ29" s="57"/>
      <c r="LSA29" s="57"/>
      <c r="LSB29" s="57"/>
      <c r="LSC29" s="57"/>
      <c r="LSD29" s="57"/>
      <c r="LSE29" s="57"/>
      <c r="LSK29" s="56"/>
      <c r="LSL29" s="57"/>
      <c r="LSM29" s="57"/>
      <c r="LSN29" s="57"/>
      <c r="LSO29" s="57"/>
      <c r="LSP29" s="57"/>
      <c r="LSQ29" s="57"/>
      <c r="LSW29" s="56"/>
      <c r="LSX29" s="57"/>
      <c r="LSY29" s="57"/>
      <c r="LSZ29" s="57"/>
      <c r="LTA29" s="57"/>
      <c r="LTB29" s="57"/>
      <c r="LTC29" s="57"/>
      <c r="LTI29" s="56"/>
      <c r="LTJ29" s="57"/>
      <c r="LTK29" s="57"/>
      <c r="LTL29" s="57"/>
      <c r="LTM29" s="57"/>
      <c r="LTN29" s="57"/>
      <c r="LTO29" s="57"/>
      <c r="LTU29" s="56"/>
      <c r="LTV29" s="57"/>
      <c r="LTW29" s="57"/>
      <c r="LTX29" s="57"/>
      <c r="LTY29" s="57"/>
      <c r="LTZ29" s="57"/>
      <c r="LUA29" s="57"/>
      <c r="LUG29" s="56"/>
      <c r="LUH29" s="57"/>
      <c r="LUI29" s="57"/>
      <c r="LUJ29" s="57"/>
      <c r="LUK29" s="57"/>
      <c r="LUL29" s="57"/>
      <c r="LUM29" s="57"/>
      <c r="LUS29" s="56"/>
      <c r="LUT29" s="57"/>
      <c r="LUU29" s="57"/>
      <c r="LUV29" s="57"/>
      <c r="LUW29" s="57"/>
      <c r="LUX29" s="57"/>
      <c r="LUY29" s="57"/>
      <c r="LVE29" s="56"/>
      <c r="LVF29" s="57"/>
      <c r="LVG29" s="57"/>
      <c r="LVH29" s="57"/>
      <c r="LVI29" s="57"/>
      <c r="LVJ29" s="57"/>
      <c r="LVK29" s="57"/>
      <c r="LVQ29" s="56"/>
      <c r="LVR29" s="57"/>
      <c r="LVS29" s="57"/>
      <c r="LVT29" s="57"/>
      <c r="LVU29" s="57"/>
      <c r="LVV29" s="57"/>
      <c r="LVW29" s="57"/>
      <c r="LWC29" s="56"/>
      <c r="LWD29" s="57"/>
      <c r="LWE29" s="57"/>
      <c r="LWF29" s="57"/>
      <c r="LWG29" s="57"/>
      <c r="LWH29" s="57"/>
      <c r="LWI29" s="57"/>
      <c r="LWO29" s="56"/>
      <c r="LWP29" s="57"/>
      <c r="LWQ29" s="57"/>
      <c r="LWR29" s="57"/>
      <c r="LWS29" s="57"/>
      <c r="LWT29" s="57"/>
      <c r="LWU29" s="57"/>
      <c r="LXA29" s="56"/>
      <c r="LXB29" s="57"/>
      <c r="LXC29" s="57"/>
      <c r="LXD29" s="57"/>
      <c r="LXE29" s="57"/>
      <c r="LXF29" s="57"/>
      <c r="LXG29" s="57"/>
      <c r="LXM29" s="56"/>
      <c r="LXN29" s="57"/>
      <c r="LXO29" s="57"/>
      <c r="LXP29" s="57"/>
      <c r="LXQ29" s="57"/>
      <c r="LXR29" s="57"/>
      <c r="LXS29" s="57"/>
      <c r="LXY29" s="56"/>
      <c r="LXZ29" s="57"/>
      <c r="LYA29" s="57"/>
      <c r="LYB29" s="57"/>
      <c r="LYC29" s="57"/>
      <c r="LYD29" s="57"/>
      <c r="LYE29" s="57"/>
      <c r="LYK29" s="56"/>
      <c r="LYL29" s="57"/>
      <c r="LYM29" s="57"/>
      <c r="LYN29" s="57"/>
      <c r="LYO29" s="57"/>
      <c r="LYP29" s="57"/>
      <c r="LYQ29" s="57"/>
      <c r="LYW29" s="56"/>
      <c r="LYX29" s="57"/>
      <c r="LYY29" s="57"/>
      <c r="LYZ29" s="57"/>
      <c r="LZA29" s="57"/>
      <c r="LZB29" s="57"/>
      <c r="LZC29" s="57"/>
      <c r="LZI29" s="56"/>
      <c r="LZJ29" s="57"/>
      <c r="LZK29" s="57"/>
      <c r="LZL29" s="57"/>
      <c r="LZM29" s="57"/>
      <c r="LZN29" s="57"/>
      <c r="LZO29" s="57"/>
      <c r="LZU29" s="56"/>
      <c r="LZV29" s="57"/>
      <c r="LZW29" s="57"/>
      <c r="LZX29" s="57"/>
      <c r="LZY29" s="57"/>
      <c r="LZZ29" s="57"/>
      <c r="MAA29" s="57"/>
      <c r="MAG29" s="56"/>
      <c r="MAH29" s="57"/>
      <c r="MAI29" s="57"/>
      <c r="MAJ29" s="57"/>
      <c r="MAK29" s="57"/>
      <c r="MAL29" s="57"/>
      <c r="MAM29" s="57"/>
      <c r="MAS29" s="56"/>
      <c r="MAT29" s="57"/>
      <c r="MAU29" s="57"/>
      <c r="MAV29" s="57"/>
      <c r="MAW29" s="57"/>
      <c r="MAX29" s="57"/>
      <c r="MAY29" s="57"/>
      <c r="MBE29" s="56"/>
      <c r="MBF29" s="57"/>
      <c r="MBG29" s="57"/>
      <c r="MBH29" s="57"/>
      <c r="MBI29" s="57"/>
      <c r="MBJ29" s="57"/>
      <c r="MBK29" s="57"/>
      <c r="MBQ29" s="56"/>
      <c r="MBR29" s="57"/>
      <c r="MBS29" s="57"/>
      <c r="MBT29" s="57"/>
      <c r="MBU29" s="57"/>
      <c r="MBV29" s="57"/>
      <c r="MBW29" s="57"/>
      <c r="MCC29" s="56"/>
      <c r="MCD29" s="57"/>
      <c r="MCE29" s="57"/>
      <c r="MCF29" s="57"/>
      <c r="MCG29" s="57"/>
      <c r="MCH29" s="57"/>
      <c r="MCI29" s="57"/>
      <c r="MCO29" s="56"/>
      <c r="MCP29" s="57"/>
      <c r="MCQ29" s="57"/>
      <c r="MCR29" s="57"/>
      <c r="MCS29" s="57"/>
      <c r="MCT29" s="57"/>
      <c r="MCU29" s="57"/>
      <c r="MDA29" s="56"/>
      <c r="MDB29" s="57"/>
      <c r="MDC29" s="57"/>
      <c r="MDD29" s="57"/>
      <c r="MDE29" s="57"/>
      <c r="MDF29" s="57"/>
      <c r="MDG29" s="57"/>
      <c r="MDM29" s="56"/>
      <c r="MDN29" s="57"/>
      <c r="MDO29" s="57"/>
      <c r="MDP29" s="57"/>
      <c r="MDQ29" s="57"/>
      <c r="MDR29" s="57"/>
      <c r="MDS29" s="57"/>
      <c r="MDY29" s="56"/>
      <c r="MDZ29" s="57"/>
      <c r="MEA29" s="57"/>
      <c r="MEB29" s="57"/>
      <c r="MEC29" s="57"/>
      <c r="MED29" s="57"/>
      <c r="MEE29" s="57"/>
      <c r="MEK29" s="56"/>
      <c r="MEL29" s="57"/>
      <c r="MEM29" s="57"/>
      <c r="MEN29" s="57"/>
      <c r="MEO29" s="57"/>
      <c r="MEP29" s="57"/>
      <c r="MEQ29" s="57"/>
      <c r="MEW29" s="56"/>
      <c r="MEX29" s="57"/>
      <c r="MEY29" s="57"/>
      <c r="MEZ29" s="57"/>
      <c r="MFA29" s="57"/>
      <c r="MFB29" s="57"/>
      <c r="MFC29" s="57"/>
      <c r="MFI29" s="56"/>
      <c r="MFJ29" s="57"/>
      <c r="MFK29" s="57"/>
      <c r="MFL29" s="57"/>
      <c r="MFM29" s="57"/>
      <c r="MFN29" s="57"/>
      <c r="MFO29" s="57"/>
      <c r="MFU29" s="56"/>
      <c r="MFV29" s="57"/>
      <c r="MFW29" s="57"/>
      <c r="MFX29" s="57"/>
      <c r="MFY29" s="57"/>
      <c r="MFZ29" s="57"/>
      <c r="MGA29" s="57"/>
      <c r="MGG29" s="56"/>
      <c r="MGH29" s="57"/>
      <c r="MGI29" s="57"/>
      <c r="MGJ29" s="57"/>
      <c r="MGK29" s="57"/>
      <c r="MGL29" s="57"/>
      <c r="MGM29" s="57"/>
      <c r="MGS29" s="56"/>
      <c r="MGT29" s="57"/>
      <c r="MGU29" s="57"/>
      <c r="MGV29" s="57"/>
      <c r="MGW29" s="57"/>
      <c r="MGX29" s="57"/>
      <c r="MGY29" s="57"/>
      <c r="MHE29" s="56"/>
      <c r="MHF29" s="57"/>
      <c r="MHG29" s="57"/>
      <c r="MHH29" s="57"/>
      <c r="MHI29" s="57"/>
      <c r="MHJ29" s="57"/>
      <c r="MHK29" s="57"/>
      <c r="MHQ29" s="56"/>
      <c r="MHR29" s="57"/>
      <c r="MHS29" s="57"/>
      <c r="MHT29" s="57"/>
      <c r="MHU29" s="57"/>
      <c r="MHV29" s="57"/>
      <c r="MHW29" s="57"/>
      <c r="MIC29" s="56"/>
      <c r="MID29" s="57"/>
      <c r="MIE29" s="57"/>
      <c r="MIF29" s="57"/>
      <c r="MIG29" s="57"/>
      <c r="MIH29" s="57"/>
      <c r="MII29" s="57"/>
      <c r="MIO29" s="56"/>
      <c r="MIP29" s="57"/>
      <c r="MIQ29" s="57"/>
      <c r="MIR29" s="57"/>
      <c r="MIS29" s="57"/>
      <c r="MIT29" s="57"/>
      <c r="MIU29" s="57"/>
      <c r="MJA29" s="56"/>
      <c r="MJB29" s="57"/>
      <c r="MJC29" s="57"/>
      <c r="MJD29" s="57"/>
      <c r="MJE29" s="57"/>
      <c r="MJF29" s="57"/>
      <c r="MJG29" s="57"/>
      <c r="MJM29" s="56"/>
      <c r="MJN29" s="57"/>
      <c r="MJO29" s="57"/>
      <c r="MJP29" s="57"/>
      <c r="MJQ29" s="57"/>
      <c r="MJR29" s="57"/>
      <c r="MJS29" s="57"/>
      <c r="MJY29" s="56"/>
      <c r="MJZ29" s="57"/>
      <c r="MKA29" s="57"/>
      <c r="MKB29" s="57"/>
      <c r="MKC29" s="57"/>
      <c r="MKD29" s="57"/>
      <c r="MKE29" s="57"/>
      <c r="MKK29" s="56"/>
      <c r="MKL29" s="57"/>
      <c r="MKM29" s="57"/>
      <c r="MKN29" s="57"/>
      <c r="MKO29" s="57"/>
      <c r="MKP29" s="57"/>
      <c r="MKQ29" s="57"/>
      <c r="MKW29" s="56"/>
      <c r="MKX29" s="57"/>
      <c r="MKY29" s="57"/>
      <c r="MKZ29" s="57"/>
      <c r="MLA29" s="57"/>
      <c r="MLB29" s="57"/>
      <c r="MLC29" s="57"/>
      <c r="MLI29" s="56"/>
      <c r="MLJ29" s="57"/>
      <c r="MLK29" s="57"/>
      <c r="MLL29" s="57"/>
      <c r="MLM29" s="57"/>
      <c r="MLN29" s="57"/>
      <c r="MLO29" s="57"/>
      <c r="MLU29" s="56"/>
      <c r="MLV29" s="57"/>
      <c r="MLW29" s="57"/>
      <c r="MLX29" s="57"/>
      <c r="MLY29" s="57"/>
      <c r="MLZ29" s="57"/>
      <c r="MMA29" s="57"/>
      <c r="MMG29" s="56"/>
      <c r="MMH29" s="57"/>
      <c r="MMI29" s="57"/>
      <c r="MMJ29" s="57"/>
      <c r="MMK29" s="57"/>
      <c r="MML29" s="57"/>
      <c r="MMM29" s="57"/>
      <c r="MMS29" s="56"/>
      <c r="MMT29" s="57"/>
      <c r="MMU29" s="57"/>
      <c r="MMV29" s="57"/>
      <c r="MMW29" s="57"/>
      <c r="MMX29" s="57"/>
      <c r="MMY29" s="57"/>
      <c r="MNE29" s="56"/>
      <c r="MNF29" s="57"/>
      <c r="MNG29" s="57"/>
      <c r="MNH29" s="57"/>
      <c r="MNI29" s="57"/>
      <c r="MNJ29" s="57"/>
      <c r="MNK29" s="57"/>
      <c r="MNQ29" s="56"/>
      <c r="MNR29" s="57"/>
      <c r="MNS29" s="57"/>
      <c r="MNT29" s="57"/>
      <c r="MNU29" s="57"/>
      <c r="MNV29" s="57"/>
      <c r="MNW29" s="57"/>
      <c r="MOC29" s="56"/>
      <c r="MOD29" s="57"/>
      <c r="MOE29" s="57"/>
      <c r="MOF29" s="57"/>
      <c r="MOG29" s="57"/>
      <c r="MOH29" s="57"/>
      <c r="MOI29" s="57"/>
      <c r="MOO29" s="56"/>
      <c r="MOP29" s="57"/>
      <c r="MOQ29" s="57"/>
      <c r="MOR29" s="57"/>
      <c r="MOS29" s="57"/>
      <c r="MOT29" s="57"/>
      <c r="MOU29" s="57"/>
      <c r="MPA29" s="56"/>
      <c r="MPB29" s="57"/>
      <c r="MPC29" s="57"/>
      <c r="MPD29" s="57"/>
      <c r="MPE29" s="57"/>
      <c r="MPF29" s="57"/>
      <c r="MPG29" s="57"/>
      <c r="MPM29" s="56"/>
      <c r="MPN29" s="57"/>
      <c r="MPO29" s="57"/>
      <c r="MPP29" s="57"/>
      <c r="MPQ29" s="57"/>
      <c r="MPR29" s="57"/>
      <c r="MPS29" s="57"/>
      <c r="MPY29" s="56"/>
      <c r="MPZ29" s="57"/>
      <c r="MQA29" s="57"/>
      <c r="MQB29" s="57"/>
      <c r="MQC29" s="57"/>
      <c r="MQD29" s="57"/>
      <c r="MQE29" s="57"/>
      <c r="MQK29" s="56"/>
      <c r="MQL29" s="57"/>
      <c r="MQM29" s="57"/>
      <c r="MQN29" s="57"/>
      <c r="MQO29" s="57"/>
      <c r="MQP29" s="57"/>
      <c r="MQQ29" s="57"/>
      <c r="MQW29" s="56"/>
      <c r="MQX29" s="57"/>
      <c r="MQY29" s="57"/>
      <c r="MQZ29" s="57"/>
      <c r="MRA29" s="57"/>
      <c r="MRB29" s="57"/>
      <c r="MRC29" s="57"/>
      <c r="MRI29" s="56"/>
      <c r="MRJ29" s="57"/>
      <c r="MRK29" s="57"/>
      <c r="MRL29" s="57"/>
      <c r="MRM29" s="57"/>
      <c r="MRN29" s="57"/>
      <c r="MRO29" s="57"/>
      <c r="MRU29" s="56"/>
      <c r="MRV29" s="57"/>
      <c r="MRW29" s="57"/>
      <c r="MRX29" s="57"/>
      <c r="MRY29" s="57"/>
      <c r="MRZ29" s="57"/>
      <c r="MSA29" s="57"/>
      <c r="MSG29" s="56"/>
      <c r="MSH29" s="57"/>
      <c r="MSI29" s="57"/>
      <c r="MSJ29" s="57"/>
      <c r="MSK29" s="57"/>
      <c r="MSL29" s="57"/>
      <c r="MSM29" s="57"/>
      <c r="MSS29" s="56"/>
      <c r="MST29" s="57"/>
      <c r="MSU29" s="57"/>
      <c r="MSV29" s="57"/>
      <c r="MSW29" s="57"/>
      <c r="MSX29" s="57"/>
      <c r="MSY29" s="57"/>
      <c r="MTE29" s="56"/>
      <c r="MTF29" s="57"/>
      <c r="MTG29" s="57"/>
      <c r="MTH29" s="57"/>
      <c r="MTI29" s="57"/>
      <c r="MTJ29" s="57"/>
      <c r="MTK29" s="57"/>
      <c r="MTQ29" s="56"/>
      <c r="MTR29" s="57"/>
      <c r="MTS29" s="57"/>
      <c r="MTT29" s="57"/>
      <c r="MTU29" s="57"/>
      <c r="MTV29" s="57"/>
      <c r="MTW29" s="57"/>
      <c r="MUC29" s="56"/>
      <c r="MUD29" s="57"/>
      <c r="MUE29" s="57"/>
      <c r="MUF29" s="57"/>
      <c r="MUG29" s="57"/>
      <c r="MUH29" s="57"/>
      <c r="MUI29" s="57"/>
      <c r="MUO29" s="56"/>
      <c r="MUP29" s="57"/>
      <c r="MUQ29" s="57"/>
      <c r="MUR29" s="57"/>
      <c r="MUS29" s="57"/>
      <c r="MUT29" s="57"/>
      <c r="MUU29" s="57"/>
      <c r="MVA29" s="56"/>
      <c r="MVB29" s="57"/>
      <c r="MVC29" s="57"/>
      <c r="MVD29" s="57"/>
      <c r="MVE29" s="57"/>
      <c r="MVF29" s="57"/>
      <c r="MVG29" s="57"/>
      <c r="MVM29" s="56"/>
      <c r="MVN29" s="57"/>
      <c r="MVO29" s="57"/>
      <c r="MVP29" s="57"/>
      <c r="MVQ29" s="57"/>
      <c r="MVR29" s="57"/>
      <c r="MVS29" s="57"/>
      <c r="MVY29" s="56"/>
      <c r="MVZ29" s="57"/>
      <c r="MWA29" s="57"/>
      <c r="MWB29" s="57"/>
      <c r="MWC29" s="57"/>
      <c r="MWD29" s="57"/>
      <c r="MWE29" s="57"/>
      <c r="MWK29" s="56"/>
      <c r="MWL29" s="57"/>
      <c r="MWM29" s="57"/>
      <c r="MWN29" s="57"/>
      <c r="MWO29" s="57"/>
      <c r="MWP29" s="57"/>
      <c r="MWQ29" s="57"/>
      <c r="MWW29" s="56"/>
      <c r="MWX29" s="57"/>
      <c r="MWY29" s="57"/>
      <c r="MWZ29" s="57"/>
      <c r="MXA29" s="57"/>
      <c r="MXB29" s="57"/>
      <c r="MXC29" s="57"/>
      <c r="MXI29" s="56"/>
      <c r="MXJ29" s="57"/>
      <c r="MXK29" s="57"/>
      <c r="MXL29" s="57"/>
      <c r="MXM29" s="57"/>
      <c r="MXN29" s="57"/>
      <c r="MXO29" s="57"/>
      <c r="MXU29" s="56"/>
      <c r="MXV29" s="57"/>
      <c r="MXW29" s="57"/>
      <c r="MXX29" s="57"/>
      <c r="MXY29" s="57"/>
      <c r="MXZ29" s="57"/>
      <c r="MYA29" s="57"/>
      <c r="MYG29" s="56"/>
      <c r="MYH29" s="57"/>
      <c r="MYI29" s="57"/>
      <c r="MYJ29" s="57"/>
      <c r="MYK29" s="57"/>
      <c r="MYL29" s="57"/>
      <c r="MYM29" s="57"/>
      <c r="MYS29" s="56"/>
      <c r="MYT29" s="57"/>
      <c r="MYU29" s="57"/>
      <c r="MYV29" s="57"/>
      <c r="MYW29" s="57"/>
      <c r="MYX29" s="57"/>
      <c r="MYY29" s="57"/>
      <c r="MZE29" s="56"/>
      <c r="MZF29" s="57"/>
      <c r="MZG29" s="57"/>
      <c r="MZH29" s="57"/>
      <c r="MZI29" s="57"/>
      <c r="MZJ29" s="57"/>
      <c r="MZK29" s="57"/>
      <c r="MZQ29" s="56"/>
      <c r="MZR29" s="57"/>
      <c r="MZS29" s="57"/>
      <c r="MZT29" s="57"/>
      <c r="MZU29" s="57"/>
      <c r="MZV29" s="57"/>
      <c r="MZW29" s="57"/>
      <c r="NAC29" s="56"/>
      <c r="NAD29" s="57"/>
      <c r="NAE29" s="57"/>
      <c r="NAF29" s="57"/>
      <c r="NAG29" s="57"/>
      <c r="NAH29" s="57"/>
      <c r="NAI29" s="57"/>
      <c r="NAO29" s="56"/>
      <c r="NAP29" s="57"/>
      <c r="NAQ29" s="57"/>
      <c r="NAR29" s="57"/>
      <c r="NAS29" s="57"/>
      <c r="NAT29" s="57"/>
      <c r="NAU29" s="57"/>
      <c r="NBA29" s="56"/>
      <c r="NBB29" s="57"/>
      <c r="NBC29" s="57"/>
      <c r="NBD29" s="57"/>
      <c r="NBE29" s="57"/>
      <c r="NBF29" s="57"/>
      <c r="NBG29" s="57"/>
      <c r="NBM29" s="56"/>
      <c r="NBN29" s="57"/>
      <c r="NBO29" s="57"/>
      <c r="NBP29" s="57"/>
      <c r="NBQ29" s="57"/>
      <c r="NBR29" s="57"/>
      <c r="NBS29" s="57"/>
      <c r="NBY29" s="56"/>
      <c r="NBZ29" s="57"/>
      <c r="NCA29" s="57"/>
      <c r="NCB29" s="57"/>
      <c r="NCC29" s="57"/>
      <c r="NCD29" s="57"/>
      <c r="NCE29" s="57"/>
      <c r="NCK29" s="56"/>
      <c r="NCL29" s="57"/>
      <c r="NCM29" s="57"/>
      <c r="NCN29" s="57"/>
      <c r="NCO29" s="57"/>
      <c r="NCP29" s="57"/>
      <c r="NCQ29" s="57"/>
      <c r="NCW29" s="56"/>
      <c r="NCX29" s="57"/>
      <c r="NCY29" s="57"/>
      <c r="NCZ29" s="57"/>
      <c r="NDA29" s="57"/>
      <c r="NDB29" s="57"/>
      <c r="NDC29" s="57"/>
      <c r="NDI29" s="56"/>
      <c r="NDJ29" s="57"/>
      <c r="NDK29" s="57"/>
      <c r="NDL29" s="57"/>
      <c r="NDM29" s="57"/>
      <c r="NDN29" s="57"/>
      <c r="NDO29" s="57"/>
      <c r="NDU29" s="56"/>
      <c r="NDV29" s="57"/>
      <c r="NDW29" s="57"/>
      <c r="NDX29" s="57"/>
      <c r="NDY29" s="57"/>
      <c r="NDZ29" s="57"/>
      <c r="NEA29" s="57"/>
      <c r="NEG29" s="56"/>
      <c r="NEH29" s="57"/>
      <c r="NEI29" s="57"/>
      <c r="NEJ29" s="57"/>
      <c r="NEK29" s="57"/>
      <c r="NEL29" s="57"/>
      <c r="NEM29" s="57"/>
      <c r="NES29" s="56"/>
      <c r="NET29" s="57"/>
      <c r="NEU29" s="57"/>
      <c r="NEV29" s="57"/>
      <c r="NEW29" s="57"/>
      <c r="NEX29" s="57"/>
      <c r="NEY29" s="57"/>
      <c r="NFE29" s="56"/>
      <c r="NFF29" s="57"/>
      <c r="NFG29" s="57"/>
      <c r="NFH29" s="57"/>
      <c r="NFI29" s="57"/>
      <c r="NFJ29" s="57"/>
      <c r="NFK29" s="57"/>
      <c r="NFQ29" s="56"/>
      <c r="NFR29" s="57"/>
      <c r="NFS29" s="57"/>
      <c r="NFT29" s="57"/>
      <c r="NFU29" s="57"/>
      <c r="NFV29" s="57"/>
      <c r="NFW29" s="57"/>
      <c r="NGC29" s="56"/>
      <c r="NGD29" s="57"/>
      <c r="NGE29" s="57"/>
      <c r="NGF29" s="57"/>
      <c r="NGG29" s="57"/>
      <c r="NGH29" s="57"/>
      <c r="NGI29" s="57"/>
      <c r="NGO29" s="56"/>
      <c r="NGP29" s="57"/>
      <c r="NGQ29" s="57"/>
      <c r="NGR29" s="57"/>
      <c r="NGS29" s="57"/>
      <c r="NGT29" s="57"/>
      <c r="NGU29" s="57"/>
      <c r="NHA29" s="56"/>
      <c r="NHB29" s="57"/>
      <c r="NHC29" s="57"/>
      <c r="NHD29" s="57"/>
      <c r="NHE29" s="57"/>
      <c r="NHF29" s="57"/>
      <c r="NHG29" s="57"/>
      <c r="NHM29" s="56"/>
      <c r="NHN29" s="57"/>
      <c r="NHO29" s="57"/>
      <c r="NHP29" s="57"/>
      <c r="NHQ29" s="57"/>
      <c r="NHR29" s="57"/>
      <c r="NHS29" s="57"/>
      <c r="NHY29" s="56"/>
      <c r="NHZ29" s="57"/>
      <c r="NIA29" s="57"/>
      <c r="NIB29" s="57"/>
      <c r="NIC29" s="57"/>
      <c r="NID29" s="57"/>
      <c r="NIE29" s="57"/>
      <c r="NIK29" s="56"/>
      <c r="NIL29" s="57"/>
      <c r="NIM29" s="57"/>
      <c r="NIN29" s="57"/>
      <c r="NIO29" s="57"/>
      <c r="NIP29" s="57"/>
      <c r="NIQ29" s="57"/>
      <c r="NIW29" s="56"/>
      <c r="NIX29" s="57"/>
      <c r="NIY29" s="57"/>
      <c r="NIZ29" s="57"/>
      <c r="NJA29" s="57"/>
      <c r="NJB29" s="57"/>
      <c r="NJC29" s="57"/>
      <c r="NJI29" s="56"/>
      <c r="NJJ29" s="57"/>
      <c r="NJK29" s="57"/>
      <c r="NJL29" s="57"/>
      <c r="NJM29" s="57"/>
      <c r="NJN29" s="57"/>
      <c r="NJO29" s="57"/>
      <c r="NJU29" s="56"/>
      <c r="NJV29" s="57"/>
      <c r="NJW29" s="57"/>
      <c r="NJX29" s="57"/>
      <c r="NJY29" s="57"/>
      <c r="NJZ29" s="57"/>
      <c r="NKA29" s="57"/>
      <c r="NKG29" s="56"/>
      <c r="NKH29" s="57"/>
      <c r="NKI29" s="57"/>
      <c r="NKJ29" s="57"/>
      <c r="NKK29" s="57"/>
      <c r="NKL29" s="57"/>
      <c r="NKM29" s="57"/>
      <c r="NKS29" s="56"/>
      <c r="NKT29" s="57"/>
      <c r="NKU29" s="57"/>
      <c r="NKV29" s="57"/>
      <c r="NKW29" s="57"/>
      <c r="NKX29" s="57"/>
      <c r="NKY29" s="57"/>
      <c r="NLE29" s="56"/>
      <c r="NLF29" s="57"/>
      <c r="NLG29" s="57"/>
      <c r="NLH29" s="57"/>
      <c r="NLI29" s="57"/>
      <c r="NLJ29" s="57"/>
      <c r="NLK29" s="57"/>
      <c r="NLQ29" s="56"/>
      <c r="NLR29" s="57"/>
      <c r="NLS29" s="57"/>
      <c r="NLT29" s="57"/>
      <c r="NLU29" s="57"/>
      <c r="NLV29" s="57"/>
      <c r="NLW29" s="57"/>
      <c r="NMC29" s="56"/>
      <c r="NMD29" s="57"/>
      <c r="NME29" s="57"/>
      <c r="NMF29" s="57"/>
      <c r="NMG29" s="57"/>
      <c r="NMH29" s="57"/>
      <c r="NMI29" s="57"/>
      <c r="NMO29" s="56"/>
      <c r="NMP29" s="57"/>
      <c r="NMQ29" s="57"/>
      <c r="NMR29" s="57"/>
      <c r="NMS29" s="57"/>
      <c r="NMT29" s="57"/>
      <c r="NMU29" s="57"/>
      <c r="NNA29" s="56"/>
      <c r="NNB29" s="57"/>
      <c r="NNC29" s="57"/>
      <c r="NND29" s="57"/>
      <c r="NNE29" s="57"/>
      <c r="NNF29" s="57"/>
      <c r="NNG29" s="57"/>
      <c r="NNM29" s="56"/>
      <c r="NNN29" s="57"/>
      <c r="NNO29" s="57"/>
      <c r="NNP29" s="57"/>
      <c r="NNQ29" s="57"/>
      <c r="NNR29" s="57"/>
      <c r="NNS29" s="57"/>
      <c r="NNY29" s="56"/>
      <c r="NNZ29" s="57"/>
      <c r="NOA29" s="57"/>
      <c r="NOB29" s="57"/>
      <c r="NOC29" s="57"/>
      <c r="NOD29" s="57"/>
      <c r="NOE29" s="57"/>
      <c r="NOK29" s="56"/>
      <c r="NOL29" s="57"/>
      <c r="NOM29" s="57"/>
      <c r="NON29" s="57"/>
      <c r="NOO29" s="57"/>
      <c r="NOP29" s="57"/>
      <c r="NOQ29" s="57"/>
      <c r="NOW29" s="56"/>
      <c r="NOX29" s="57"/>
      <c r="NOY29" s="57"/>
      <c r="NOZ29" s="57"/>
      <c r="NPA29" s="57"/>
      <c r="NPB29" s="57"/>
      <c r="NPC29" s="57"/>
      <c r="NPI29" s="56"/>
      <c r="NPJ29" s="57"/>
      <c r="NPK29" s="57"/>
      <c r="NPL29" s="57"/>
      <c r="NPM29" s="57"/>
      <c r="NPN29" s="57"/>
      <c r="NPO29" s="57"/>
      <c r="NPU29" s="56"/>
      <c r="NPV29" s="57"/>
      <c r="NPW29" s="57"/>
      <c r="NPX29" s="57"/>
      <c r="NPY29" s="57"/>
      <c r="NPZ29" s="57"/>
      <c r="NQA29" s="57"/>
      <c r="NQG29" s="56"/>
      <c r="NQH29" s="57"/>
      <c r="NQI29" s="57"/>
      <c r="NQJ29" s="57"/>
      <c r="NQK29" s="57"/>
      <c r="NQL29" s="57"/>
      <c r="NQM29" s="57"/>
      <c r="NQS29" s="56"/>
      <c r="NQT29" s="57"/>
      <c r="NQU29" s="57"/>
      <c r="NQV29" s="57"/>
      <c r="NQW29" s="57"/>
      <c r="NQX29" s="57"/>
      <c r="NQY29" s="57"/>
      <c r="NRE29" s="56"/>
      <c r="NRF29" s="57"/>
      <c r="NRG29" s="57"/>
      <c r="NRH29" s="57"/>
      <c r="NRI29" s="57"/>
      <c r="NRJ29" s="57"/>
      <c r="NRK29" s="57"/>
      <c r="NRQ29" s="56"/>
      <c r="NRR29" s="57"/>
      <c r="NRS29" s="57"/>
      <c r="NRT29" s="57"/>
      <c r="NRU29" s="57"/>
      <c r="NRV29" s="57"/>
      <c r="NRW29" s="57"/>
      <c r="NSC29" s="56"/>
      <c r="NSD29" s="57"/>
      <c r="NSE29" s="57"/>
      <c r="NSF29" s="57"/>
      <c r="NSG29" s="57"/>
      <c r="NSH29" s="57"/>
      <c r="NSI29" s="57"/>
      <c r="NSO29" s="56"/>
      <c r="NSP29" s="57"/>
      <c r="NSQ29" s="57"/>
      <c r="NSR29" s="57"/>
      <c r="NSS29" s="57"/>
      <c r="NST29" s="57"/>
      <c r="NSU29" s="57"/>
      <c r="NTA29" s="56"/>
      <c r="NTB29" s="57"/>
      <c r="NTC29" s="57"/>
      <c r="NTD29" s="57"/>
      <c r="NTE29" s="57"/>
      <c r="NTF29" s="57"/>
      <c r="NTG29" s="57"/>
      <c r="NTM29" s="56"/>
      <c r="NTN29" s="57"/>
      <c r="NTO29" s="57"/>
      <c r="NTP29" s="57"/>
      <c r="NTQ29" s="57"/>
      <c r="NTR29" s="57"/>
      <c r="NTS29" s="57"/>
      <c r="NTY29" s="56"/>
      <c r="NTZ29" s="57"/>
      <c r="NUA29" s="57"/>
      <c r="NUB29" s="57"/>
      <c r="NUC29" s="57"/>
      <c r="NUD29" s="57"/>
      <c r="NUE29" s="57"/>
      <c r="NUK29" s="56"/>
      <c r="NUL29" s="57"/>
      <c r="NUM29" s="57"/>
      <c r="NUN29" s="57"/>
      <c r="NUO29" s="57"/>
      <c r="NUP29" s="57"/>
      <c r="NUQ29" s="57"/>
      <c r="NUW29" s="56"/>
      <c r="NUX29" s="57"/>
      <c r="NUY29" s="57"/>
      <c r="NUZ29" s="57"/>
      <c r="NVA29" s="57"/>
      <c r="NVB29" s="57"/>
      <c r="NVC29" s="57"/>
      <c r="NVI29" s="56"/>
      <c r="NVJ29" s="57"/>
      <c r="NVK29" s="57"/>
      <c r="NVL29" s="57"/>
      <c r="NVM29" s="57"/>
      <c r="NVN29" s="57"/>
      <c r="NVO29" s="57"/>
      <c r="NVU29" s="56"/>
      <c r="NVV29" s="57"/>
      <c r="NVW29" s="57"/>
      <c r="NVX29" s="57"/>
      <c r="NVY29" s="57"/>
      <c r="NVZ29" s="57"/>
      <c r="NWA29" s="57"/>
      <c r="NWG29" s="56"/>
      <c r="NWH29" s="57"/>
      <c r="NWI29" s="57"/>
      <c r="NWJ29" s="57"/>
      <c r="NWK29" s="57"/>
      <c r="NWL29" s="57"/>
      <c r="NWM29" s="57"/>
      <c r="NWS29" s="56"/>
      <c r="NWT29" s="57"/>
      <c r="NWU29" s="57"/>
      <c r="NWV29" s="57"/>
      <c r="NWW29" s="57"/>
      <c r="NWX29" s="57"/>
      <c r="NWY29" s="57"/>
      <c r="NXE29" s="56"/>
      <c r="NXF29" s="57"/>
      <c r="NXG29" s="57"/>
      <c r="NXH29" s="57"/>
      <c r="NXI29" s="57"/>
      <c r="NXJ29" s="57"/>
      <c r="NXK29" s="57"/>
      <c r="NXQ29" s="56"/>
      <c r="NXR29" s="57"/>
      <c r="NXS29" s="57"/>
      <c r="NXT29" s="57"/>
      <c r="NXU29" s="57"/>
      <c r="NXV29" s="57"/>
      <c r="NXW29" s="57"/>
      <c r="NYC29" s="56"/>
      <c r="NYD29" s="57"/>
      <c r="NYE29" s="57"/>
      <c r="NYF29" s="57"/>
      <c r="NYG29" s="57"/>
      <c r="NYH29" s="57"/>
      <c r="NYI29" s="57"/>
      <c r="NYO29" s="56"/>
      <c r="NYP29" s="57"/>
      <c r="NYQ29" s="57"/>
      <c r="NYR29" s="57"/>
      <c r="NYS29" s="57"/>
      <c r="NYT29" s="57"/>
      <c r="NYU29" s="57"/>
      <c r="NZA29" s="56"/>
      <c r="NZB29" s="57"/>
      <c r="NZC29" s="57"/>
      <c r="NZD29" s="57"/>
      <c r="NZE29" s="57"/>
      <c r="NZF29" s="57"/>
      <c r="NZG29" s="57"/>
      <c r="NZM29" s="56"/>
      <c r="NZN29" s="57"/>
      <c r="NZO29" s="57"/>
      <c r="NZP29" s="57"/>
      <c r="NZQ29" s="57"/>
      <c r="NZR29" s="57"/>
      <c r="NZS29" s="57"/>
      <c r="NZY29" s="56"/>
      <c r="NZZ29" s="57"/>
      <c r="OAA29" s="57"/>
      <c r="OAB29" s="57"/>
      <c r="OAC29" s="57"/>
      <c r="OAD29" s="57"/>
      <c r="OAE29" s="57"/>
      <c r="OAK29" s="56"/>
      <c r="OAL29" s="57"/>
      <c r="OAM29" s="57"/>
      <c r="OAN29" s="57"/>
      <c r="OAO29" s="57"/>
      <c r="OAP29" s="57"/>
      <c r="OAQ29" s="57"/>
      <c r="OAW29" s="56"/>
      <c r="OAX29" s="57"/>
      <c r="OAY29" s="57"/>
      <c r="OAZ29" s="57"/>
      <c r="OBA29" s="57"/>
      <c r="OBB29" s="57"/>
      <c r="OBC29" s="57"/>
      <c r="OBI29" s="56"/>
      <c r="OBJ29" s="57"/>
      <c r="OBK29" s="57"/>
      <c r="OBL29" s="57"/>
      <c r="OBM29" s="57"/>
      <c r="OBN29" s="57"/>
      <c r="OBO29" s="57"/>
      <c r="OBU29" s="56"/>
      <c r="OBV29" s="57"/>
      <c r="OBW29" s="57"/>
      <c r="OBX29" s="57"/>
      <c r="OBY29" s="57"/>
      <c r="OBZ29" s="57"/>
      <c r="OCA29" s="57"/>
      <c r="OCG29" s="56"/>
      <c r="OCH29" s="57"/>
      <c r="OCI29" s="57"/>
      <c r="OCJ29" s="57"/>
      <c r="OCK29" s="57"/>
      <c r="OCL29" s="57"/>
      <c r="OCM29" s="57"/>
      <c r="OCS29" s="56"/>
      <c r="OCT29" s="57"/>
      <c r="OCU29" s="57"/>
      <c r="OCV29" s="57"/>
      <c r="OCW29" s="57"/>
      <c r="OCX29" s="57"/>
      <c r="OCY29" s="57"/>
      <c r="ODE29" s="56"/>
      <c r="ODF29" s="57"/>
      <c r="ODG29" s="57"/>
      <c r="ODH29" s="57"/>
      <c r="ODI29" s="57"/>
      <c r="ODJ29" s="57"/>
      <c r="ODK29" s="57"/>
      <c r="ODQ29" s="56"/>
      <c r="ODR29" s="57"/>
      <c r="ODS29" s="57"/>
      <c r="ODT29" s="57"/>
      <c r="ODU29" s="57"/>
      <c r="ODV29" s="57"/>
      <c r="ODW29" s="57"/>
      <c r="OEC29" s="56"/>
      <c r="OED29" s="57"/>
      <c r="OEE29" s="57"/>
      <c r="OEF29" s="57"/>
      <c r="OEG29" s="57"/>
      <c r="OEH29" s="57"/>
      <c r="OEI29" s="57"/>
      <c r="OEO29" s="56"/>
      <c r="OEP29" s="57"/>
      <c r="OEQ29" s="57"/>
      <c r="OER29" s="57"/>
      <c r="OES29" s="57"/>
      <c r="OET29" s="57"/>
      <c r="OEU29" s="57"/>
      <c r="OFA29" s="56"/>
      <c r="OFB29" s="57"/>
      <c r="OFC29" s="57"/>
      <c r="OFD29" s="57"/>
      <c r="OFE29" s="57"/>
      <c r="OFF29" s="57"/>
      <c r="OFG29" s="57"/>
      <c r="OFM29" s="56"/>
      <c r="OFN29" s="57"/>
      <c r="OFO29" s="57"/>
      <c r="OFP29" s="57"/>
      <c r="OFQ29" s="57"/>
      <c r="OFR29" s="57"/>
      <c r="OFS29" s="57"/>
      <c r="OFY29" s="56"/>
      <c r="OFZ29" s="57"/>
      <c r="OGA29" s="57"/>
      <c r="OGB29" s="57"/>
      <c r="OGC29" s="57"/>
      <c r="OGD29" s="57"/>
      <c r="OGE29" s="57"/>
      <c r="OGK29" s="56"/>
      <c r="OGL29" s="57"/>
      <c r="OGM29" s="57"/>
      <c r="OGN29" s="57"/>
      <c r="OGO29" s="57"/>
      <c r="OGP29" s="57"/>
      <c r="OGQ29" s="57"/>
      <c r="OGW29" s="56"/>
      <c r="OGX29" s="57"/>
      <c r="OGY29" s="57"/>
      <c r="OGZ29" s="57"/>
      <c r="OHA29" s="57"/>
      <c r="OHB29" s="57"/>
      <c r="OHC29" s="57"/>
      <c r="OHI29" s="56"/>
      <c r="OHJ29" s="57"/>
      <c r="OHK29" s="57"/>
      <c r="OHL29" s="57"/>
      <c r="OHM29" s="57"/>
      <c r="OHN29" s="57"/>
      <c r="OHO29" s="57"/>
      <c r="OHU29" s="56"/>
      <c r="OHV29" s="57"/>
      <c r="OHW29" s="57"/>
      <c r="OHX29" s="57"/>
      <c r="OHY29" s="57"/>
      <c r="OHZ29" s="57"/>
      <c r="OIA29" s="57"/>
      <c r="OIG29" s="56"/>
      <c r="OIH29" s="57"/>
      <c r="OII29" s="57"/>
      <c r="OIJ29" s="57"/>
      <c r="OIK29" s="57"/>
      <c r="OIL29" s="57"/>
      <c r="OIM29" s="57"/>
      <c r="OIS29" s="56"/>
      <c r="OIT29" s="57"/>
      <c r="OIU29" s="57"/>
      <c r="OIV29" s="57"/>
      <c r="OIW29" s="57"/>
      <c r="OIX29" s="57"/>
      <c r="OIY29" s="57"/>
      <c r="OJE29" s="56"/>
      <c r="OJF29" s="57"/>
      <c r="OJG29" s="57"/>
      <c r="OJH29" s="57"/>
      <c r="OJI29" s="57"/>
      <c r="OJJ29" s="57"/>
      <c r="OJK29" s="57"/>
      <c r="OJQ29" s="56"/>
      <c r="OJR29" s="57"/>
      <c r="OJS29" s="57"/>
      <c r="OJT29" s="57"/>
      <c r="OJU29" s="57"/>
      <c r="OJV29" s="57"/>
      <c r="OJW29" s="57"/>
      <c r="OKC29" s="56"/>
      <c r="OKD29" s="57"/>
      <c r="OKE29" s="57"/>
      <c r="OKF29" s="57"/>
      <c r="OKG29" s="57"/>
      <c r="OKH29" s="57"/>
      <c r="OKI29" s="57"/>
      <c r="OKO29" s="56"/>
      <c r="OKP29" s="57"/>
      <c r="OKQ29" s="57"/>
      <c r="OKR29" s="57"/>
      <c r="OKS29" s="57"/>
      <c r="OKT29" s="57"/>
      <c r="OKU29" s="57"/>
      <c r="OLA29" s="56"/>
      <c r="OLB29" s="57"/>
      <c r="OLC29" s="57"/>
      <c r="OLD29" s="57"/>
      <c r="OLE29" s="57"/>
      <c r="OLF29" s="57"/>
      <c r="OLG29" s="57"/>
      <c r="OLM29" s="56"/>
      <c r="OLN29" s="57"/>
      <c r="OLO29" s="57"/>
      <c r="OLP29" s="57"/>
      <c r="OLQ29" s="57"/>
      <c r="OLR29" s="57"/>
      <c r="OLS29" s="57"/>
      <c r="OLY29" s="56"/>
      <c r="OLZ29" s="57"/>
      <c r="OMA29" s="57"/>
      <c r="OMB29" s="57"/>
      <c r="OMC29" s="57"/>
      <c r="OMD29" s="57"/>
      <c r="OME29" s="57"/>
      <c r="OMK29" s="56"/>
      <c r="OML29" s="57"/>
      <c r="OMM29" s="57"/>
      <c r="OMN29" s="57"/>
      <c r="OMO29" s="57"/>
      <c r="OMP29" s="57"/>
      <c r="OMQ29" s="57"/>
      <c r="OMW29" s="56"/>
      <c r="OMX29" s="57"/>
      <c r="OMY29" s="57"/>
      <c r="OMZ29" s="57"/>
      <c r="ONA29" s="57"/>
      <c r="ONB29" s="57"/>
      <c r="ONC29" s="57"/>
      <c r="ONI29" s="56"/>
      <c r="ONJ29" s="57"/>
      <c r="ONK29" s="57"/>
      <c r="ONL29" s="57"/>
      <c r="ONM29" s="57"/>
      <c r="ONN29" s="57"/>
      <c r="ONO29" s="57"/>
      <c r="ONU29" s="56"/>
      <c r="ONV29" s="57"/>
      <c r="ONW29" s="57"/>
      <c r="ONX29" s="57"/>
      <c r="ONY29" s="57"/>
      <c r="ONZ29" s="57"/>
      <c r="OOA29" s="57"/>
      <c r="OOG29" s="56"/>
      <c r="OOH29" s="57"/>
      <c r="OOI29" s="57"/>
      <c r="OOJ29" s="57"/>
      <c r="OOK29" s="57"/>
      <c r="OOL29" s="57"/>
      <c r="OOM29" s="57"/>
      <c r="OOS29" s="56"/>
      <c r="OOT29" s="57"/>
      <c r="OOU29" s="57"/>
      <c r="OOV29" s="57"/>
      <c r="OOW29" s="57"/>
      <c r="OOX29" s="57"/>
      <c r="OOY29" s="57"/>
      <c r="OPE29" s="56"/>
      <c r="OPF29" s="57"/>
      <c r="OPG29" s="57"/>
      <c r="OPH29" s="57"/>
      <c r="OPI29" s="57"/>
      <c r="OPJ29" s="57"/>
      <c r="OPK29" s="57"/>
      <c r="OPQ29" s="56"/>
      <c r="OPR29" s="57"/>
      <c r="OPS29" s="57"/>
      <c r="OPT29" s="57"/>
      <c r="OPU29" s="57"/>
      <c r="OPV29" s="57"/>
      <c r="OPW29" s="57"/>
      <c r="OQC29" s="56"/>
      <c r="OQD29" s="57"/>
      <c r="OQE29" s="57"/>
      <c r="OQF29" s="57"/>
      <c r="OQG29" s="57"/>
      <c r="OQH29" s="57"/>
      <c r="OQI29" s="57"/>
      <c r="OQO29" s="56"/>
      <c r="OQP29" s="57"/>
      <c r="OQQ29" s="57"/>
      <c r="OQR29" s="57"/>
      <c r="OQS29" s="57"/>
      <c r="OQT29" s="57"/>
      <c r="OQU29" s="57"/>
      <c r="ORA29" s="56"/>
      <c r="ORB29" s="57"/>
      <c r="ORC29" s="57"/>
      <c r="ORD29" s="57"/>
      <c r="ORE29" s="57"/>
      <c r="ORF29" s="57"/>
      <c r="ORG29" s="57"/>
      <c r="ORM29" s="56"/>
      <c r="ORN29" s="57"/>
      <c r="ORO29" s="57"/>
      <c r="ORP29" s="57"/>
      <c r="ORQ29" s="57"/>
      <c r="ORR29" s="57"/>
      <c r="ORS29" s="57"/>
      <c r="ORY29" s="56"/>
      <c r="ORZ29" s="57"/>
      <c r="OSA29" s="57"/>
      <c r="OSB29" s="57"/>
      <c r="OSC29" s="57"/>
      <c r="OSD29" s="57"/>
      <c r="OSE29" s="57"/>
      <c r="OSK29" s="56"/>
      <c r="OSL29" s="57"/>
      <c r="OSM29" s="57"/>
      <c r="OSN29" s="57"/>
      <c r="OSO29" s="57"/>
      <c r="OSP29" s="57"/>
      <c r="OSQ29" s="57"/>
      <c r="OSW29" s="56"/>
      <c r="OSX29" s="57"/>
      <c r="OSY29" s="57"/>
      <c r="OSZ29" s="57"/>
      <c r="OTA29" s="57"/>
      <c r="OTB29" s="57"/>
      <c r="OTC29" s="57"/>
      <c r="OTI29" s="56"/>
      <c r="OTJ29" s="57"/>
      <c r="OTK29" s="57"/>
      <c r="OTL29" s="57"/>
      <c r="OTM29" s="57"/>
      <c r="OTN29" s="57"/>
      <c r="OTO29" s="57"/>
      <c r="OTU29" s="56"/>
      <c r="OTV29" s="57"/>
      <c r="OTW29" s="57"/>
      <c r="OTX29" s="57"/>
      <c r="OTY29" s="57"/>
      <c r="OTZ29" s="57"/>
      <c r="OUA29" s="57"/>
      <c r="OUG29" s="56"/>
      <c r="OUH29" s="57"/>
      <c r="OUI29" s="57"/>
      <c r="OUJ29" s="57"/>
      <c r="OUK29" s="57"/>
      <c r="OUL29" s="57"/>
      <c r="OUM29" s="57"/>
      <c r="OUS29" s="56"/>
      <c r="OUT29" s="57"/>
      <c r="OUU29" s="57"/>
      <c r="OUV29" s="57"/>
      <c r="OUW29" s="57"/>
      <c r="OUX29" s="57"/>
      <c r="OUY29" s="57"/>
      <c r="OVE29" s="56"/>
      <c r="OVF29" s="57"/>
      <c r="OVG29" s="57"/>
      <c r="OVH29" s="57"/>
      <c r="OVI29" s="57"/>
      <c r="OVJ29" s="57"/>
      <c r="OVK29" s="57"/>
      <c r="OVQ29" s="56"/>
      <c r="OVR29" s="57"/>
      <c r="OVS29" s="57"/>
      <c r="OVT29" s="57"/>
      <c r="OVU29" s="57"/>
      <c r="OVV29" s="57"/>
      <c r="OVW29" s="57"/>
      <c r="OWC29" s="56"/>
      <c r="OWD29" s="57"/>
      <c r="OWE29" s="57"/>
      <c r="OWF29" s="57"/>
      <c r="OWG29" s="57"/>
      <c r="OWH29" s="57"/>
      <c r="OWI29" s="57"/>
      <c r="OWO29" s="56"/>
      <c r="OWP29" s="57"/>
      <c r="OWQ29" s="57"/>
      <c r="OWR29" s="57"/>
      <c r="OWS29" s="57"/>
      <c r="OWT29" s="57"/>
      <c r="OWU29" s="57"/>
      <c r="OXA29" s="56"/>
      <c r="OXB29" s="57"/>
      <c r="OXC29" s="57"/>
      <c r="OXD29" s="57"/>
      <c r="OXE29" s="57"/>
      <c r="OXF29" s="57"/>
      <c r="OXG29" s="57"/>
      <c r="OXM29" s="56"/>
      <c r="OXN29" s="57"/>
      <c r="OXO29" s="57"/>
      <c r="OXP29" s="57"/>
      <c r="OXQ29" s="57"/>
      <c r="OXR29" s="57"/>
      <c r="OXS29" s="57"/>
      <c r="OXY29" s="56"/>
      <c r="OXZ29" s="57"/>
      <c r="OYA29" s="57"/>
      <c r="OYB29" s="57"/>
      <c r="OYC29" s="57"/>
      <c r="OYD29" s="57"/>
      <c r="OYE29" s="57"/>
      <c r="OYK29" s="56"/>
      <c r="OYL29" s="57"/>
      <c r="OYM29" s="57"/>
      <c r="OYN29" s="57"/>
      <c r="OYO29" s="57"/>
      <c r="OYP29" s="57"/>
      <c r="OYQ29" s="57"/>
      <c r="OYW29" s="56"/>
      <c r="OYX29" s="57"/>
      <c r="OYY29" s="57"/>
      <c r="OYZ29" s="57"/>
      <c r="OZA29" s="57"/>
      <c r="OZB29" s="57"/>
      <c r="OZC29" s="57"/>
      <c r="OZI29" s="56"/>
      <c r="OZJ29" s="57"/>
      <c r="OZK29" s="57"/>
      <c r="OZL29" s="57"/>
      <c r="OZM29" s="57"/>
      <c r="OZN29" s="57"/>
      <c r="OZO29" s="57"/>
      <c r="OZU29" s="56"/>
      <c r="OZV29" s="57"/>
      <c r="OZW29" s="57"/>
      <c r="OZX29" s="57"/>
      <c r="OZY29" s="57"/>
      <c r="OZZ29" s="57"/>
      <c r="PAA29" s="57"/>
      <c r="PAG29" s="56"/>
      <c r="PAH29" s="57"/>
      <c r="PAI29" s="57"/>
      <c r="PAJ29" s="57"/>
      <c r="PAK29" s="57"/>
      <c r="PAL29" s="57"/>
      <c r="PAM29" s="57"/>
      <c r="PAS29" s="56"/>
      <c r="PAT29" s="57"/>
      <c r="PAU29" s="57"/>
      <c r="PAV29" s="57"/>
      <c r="PAW29" s="57"/>
      <c r="PAX29" s="57"/>
      <c r="PAY29" s="57"/>
      <c r="PBE29" s="56"/>
      <c r="PBF29" s="57"/>
      <c r="PBG29" s="57"/>
      <c r="PBH29" s="57"/>
      <c r="PBI29" s="57"/>
      <c r="PBJ29" s="57"/>
      <c r="PBK29" s="57"/>
      <c r="PBQ29" s="56"/>
      <c r="PBR29" s="57"/>
      <c r="PBS29" s="57"/>
      <c r="PBT29" s="57"/>
      <c r="PBU29" s="57"/>
      <c r="PBV29" s="57"/>
      <c r="PBW29" s="57"/>
      <c r="PCC29" s="56"/>
      <c r="PCD29" s="57"/>
      <c r="PCE29" s="57"/>
      <c r="PCF29" s="57"/>
      <c r="PCG29" s="57"/>
      <c r="PCH29" s="57"/>
      <c r="PCI29" s="57"/>
      <c r="PCO29" s="56"/>
      <c r="PCP29" s="57"/>
      <c r="PCQ29" s="57"/>
      <c r="PCR29" s="57"/>
      <c r="PCS29" s="57"/>
      <c r="PCT29" s="57"/>
      <c r="PCU29" s="57"/>
      <c r="PDA29" s="56"/>
      <c r="PDB29" s="57"/>
      <c r="PDC29" s="57"/>
      <c r="PDD29" s="57"/>
      <c r="PDE29" s="57"/>
      <c r="PDF29" s="57"/>
      <c r="PDG29" s="57"/>
      <c r="PDM29" s="56"/>
      <c r="PDN29" s="57"/>
      <c r="PDO29" s="57"/>
      <c r="PDP29" s="57"/>
      <c r="PDQ29" s="57"/>
      <c r="PDR29" s="57"/>
      <c r="PDS29" s="57"/>
      <c r="PDY29" s="56"/>
      <c r="PDZ29" s="57"/>
      <c r="PEA29" s="57"/>
      <c r="PEB29" s="57"/>
      <c r="PEC29" s="57"/>
      <c r="PED29" s="57"/>
      <c r="PEE29" s="57"/>
      <c r="PEK29" s="56"/>
      <c r="PEL29" s="57"/>
      <c r="PEM29" s="57"/>
      <c r="PEN29" s="57"/>
      <c r="PEO29" s="57"/>
      <c r="PEP29" s="57"/>
      <c r="PEQ29" s="57"/>
      <c r="PEW29" s="56"/>
      <c r="PEX29" s="57"/>
      <c r="PEY29" s="57"/>
      <c r="PEZ29" s="57"/>
      <c r="PFA29" s="57"/>
      <c r="PFB29" s="57"/>
      <c r="PFC29" s="57"/>
      <c r="PFI29" s="56"/>
      <c r="PFJ29" s="57"/>
      <c r="PFK29" s="57"/>
      <c r="PFL29" s="57"/>
      <c r="PFM29" s="57"/>
      <c r="PFN29" s="57"/>
      <c r="PFO29" s="57"/>
      <c r="PFU29" s="56"/>
      <c r="PFV29" s="57"/>
      <c r="PFW29" s="57"/>
      <c r="PFX29" s="57"/>
      <c r="PFY29" s="57"/>
      <c r="PFZ29" s="57"/>
      <c r="PGA29" s="57"/>
      <c r="PGG29" s="56"/>
      <c r="PGH29" s="57"/>
      <c r="PGI29" s="57"/>
      <c r="PGJ29" s="57"/>
      <c r="PGK29" s="57"/>
      <c r="PGL29" s="57"/>
      <c r="PGM29" s="57"/>
      <c r="PGS29" s="56"/>
      <c r="PGT29" s="57"/>
      <c r="PGU29" s="57"/>
      <c r="PGV29" s="57"/>
      <c r="PGW29" s="57"/>
      <c r="PGX29" s="57"/>
      <c r="PGY29" s="57"/>
      <c r="PHE29" s="56"/>
      <c r="PHF29" s="57"/>
      <c r="PHG29" s="57"/>
      <c r="PHH29" s="57"/>
      <c r="PHI29" s="57"/>
      <c r="PHJ29" s="57"/>
      <c r="PHK29" s="57"/>
      <c r="PHQ29" s="56"/>
      <c r="PHR29" s="57"/>
      <c r="PHS29" s="57"/>
      <c r="PHT29" s="57"/>
      <c r="PHU29" s="57"/>
      <c r="PHV29" s="57"/>
      <c r="PHW29" s="57"/>
      <c r="PIC29" s="56"/>
      <c r="PID29" s="57"/>
      <c r="PIE29" s="57"/>
      <c r="PIF29" s="57"/>
      <c r="PIG29" s="57"/>
      <c r="PIH29" s="57"/>
      <c r="PII29" s="57"/>
      <c r="PIO29" s="56"/>
      <c r="PIP29" s="57"/>
      <c r="PIQ29" s="57"/>
      <c r="PIR29" s="57"/>
      <c r="PIS29" s="57"/>
      <c r="PIT29" s="57"/>
      <c r="PIU29" s="57"/>
      <c r="PJA29" s="56"/>
      <c r="PJB29" s="57"/>
      <c r="PJC29" s="57"/>
      <c r="PJD29" s="57"/>
      <c r="PJE29" s="57"/>
      <c r="PJF29" s="57"/>
      <c r="PJG29" s="57"/>
      <c r="PJM29" s="56"/>
      <c r="PJN29" s="57"/>
      <c r="PJO29" s="57"/>
      <c r="PJP29" s="57"/>
      <c r="PJQ29" s="57"/>
      <c r="PJR29" s="57"/>
      <c r="PJS29" s="57"/>
      <c r="PJY29" s="56"/>
      <c r="PJZ29" s="57"/>
      <c r="PKA29" s="57"/>
      <c r="PKB29" s="57"/>
      <c r="PKC29" s="57"/>
      <c r="PKD29" s="57"/>
      <c r="PKE29" s="57"/>
      <c r="PKK29" s="56"/>
      <c r="PKL29" s="57"/>
      <c r="PKM29" s="57"/>
      <c r="PKN29" s="57"/>
      <c r="PKO29" s="57"/>
      <c r="PKP29" s="57"/>
      <c r="PKQ29" s="57"/>
      <c r="PKW29" s="56"/>
      <c r="PKX29" s="57"/>
      <c r="PKY29" s="57"/>
      <c r="PKZ29" s="57"/>
      <c r="PLA29" s="57"/>
      <c r="PLB29" s="57"/>
      <c r="PLC29" s="57"/>
      <c r="PLI29" s="56"/>
      <c r="PLJ29" s="57"/>
      <c r="PLK29" s="57"/>
      <c r="PLL29" s="57"/>
      <c r="PLM29" s="57"/>
      <c r="PLN29" s="57"/>
      <c r="PLO29" s="57"/>
      <c r="PLU29" s="56"/>
      <c r="PLV29" s="57"/>
      <c r="PLW29" s="57"/>
      <c r="PLX29" s="57"/>
      <c r="PLY29" s="57"/>
      <c r="PLZ29" s="57"/>
      <c r="PMA29" s="57"/>
      <c r="PMG29" s="56"/>
      <c r="PMH29" s="57"/>
      <c r="PMI29" s="57"/>
      <c r="PMJ29" s="57"/>
      <c r="PMK29" s="57"/>
      <c r="PML29" s="57"/>
      <c r="PMM29" s="57"/>
      <c r="PMS29" s="56"/>
      <c r="PMT29" s="57"/>
      <c r="PMU29" s="57"/>
      <c r="PMV29" s="57"/>
      <c r="PMW29" s="57"/>
      <c r="PMX29" s="57"/>
      <c r="PMY29" s="57"/>
      <c r="PNE29" s="56"/>
      <c r="PNF29" s="57"/>
      <c r="PNG29" s="57"/>
      <c r="PNH29" s="57"/>
      <c r="PNI29" s="57"/>
      <c r="PNJ29" s="57"/>
      <c r="PNK29" s="57"/>
      <c r="PNQ29" s="56"/>
      <c r="PNR29" s="57"/>
      <c r="PNS29" s="57"/>
      <c r="PNT29" s="57"/>
      <c r="PNU29" s="57"/>
      <c r="PNV29" s="57"/>
      <c r="PNW29" s="57"/>
      <c r="POC29" s="56"/>
      <c r="POD29" s="57"/>
      <c r="POE29" s="57"/>
      <c r="POF29" s="57"/>
      <c r="POG29" s="57"/>
      <c r="POH29" s="57"/>
      <c r="POI29" s="57"/>
      <c r="POO29" s="56"/>
      <c r="POP29" s="57"/>
      <c r="POQ29" s="57"/>
      <c r="POR29" s="57"/>
      <c r="POS29" s="57"/>
      <c r="POT29" s="57"/>
      <c r="POU29" s="57"/>
      <c r="PPA29" s="56"/>
      <c r="PPB29" s="57"/>
      <c r="PPC29" s="57"/>
      <c r="PPD29" s="57"/>
      <c r="PPE29" s="57"/>
      <c r="PPF29" s="57"/>
      <c r="PPG29" s="57"/>
      <c r="PPM29" s="56"/>
      <c r="PPN29" s="57"/>
      <c r="PPO29" s="57"/>
      <c r="PPP29" s="57"/>
      <c r="PPQ29" s="57"/>
      <c r="PPR29" s="57"/>
      <c r="PPS29" s="57"/>
      <c r="PPY29" s="56"/>
      <c r="PPZ29" s="57"/>
      <c r="PQA29" s="57"/>
      <c r="PQB29" s="57"/>
      <c r="PQC29" s="57"/>
      <c r="PQD29" s="57"/>
      <c r="PQE29" s="57"/>
      <c r="PQK29" s="56"/>
      <c r="PQL29" s="57"/>
      <c r="PQM29" s="57"/>
      <c r="PQN29" s="57"/>
      <c r="PQO29" s="57"/>
      <c r="PQP29" s="57"/>
      <c r="PQQ29" s="57"/>
      <c r="PQW29" s="56"/>
      <c r="PQX29" s="57"/>
      <c r="PQY29" s="57"/>
      <c r="PQZ29" s="57"/>
      <c r="PRA29" s="57"/>
      <c r="PRB29" s="57"/>
      <c r="PRC29" s="57"/>
      <c r="PRI29" s="56"/>
      <c r="PRJ29" s="57"/>
      <c r="PRK29" s="57"/>
      <c r="PRL29" s="57"/>
      <c r="PRM29" s="57"/>
      <c r="PRN29" s="57"/>
      <c r="PRO29" s="57"/>
      <c r="PRU29" s="56"/>
      <c r="PRV29" s="57"/>
      <c r="PRW29" s="57"/>
      <c r="PRX29" s="57"/>
      <c r="PRY29" s="57"/>
      <c r="PRZ29" s="57"/>
      <c r="PSA29" s="57"/>
      <c r="PSG29" s="56"/>
      <c r="PSH29" s="57"/>
      <c r="PSI29" s="57"/>
      <c r="PSJ29" s="57"/>
      <c r="PSK29" s="57"/>
      <c r="PSL29" s="57"/>
      <c r="PSM29" s="57"/>
      <c r="PSS29" s="56"/>
      <c r="PST29" s="57"/>
      <c r="PSU29" s="57"/>
      <c r="PSV29" s="57"/>
      <c r="PSW29" s="57"/>
      <c r="PSX29" s="57"/>
      <c r="PSY29" s="57"/>
      <c r="PTE29" s="56"/>
      <c r="PTF29" s="57"/>
      <c r="PTG29" s="57"/>
      <c r="PTH29" s="57"/>
      <c r="PTI29" s="57"/>
      <c r="PTJ29" s="57"/>
      <c r="PTK29" s="57"/>
      <c r="PTQ29" s="56"/>
      <c r="PTR29" s="57"/>
      <c r="PTS29" s="57"/>
      <c r="PTT29" s="57"/>
      <c r="PTU29" s="57"/>
      <c r="PTV29" s="57"/>
      <c r="PTW29" s="57"/>
      <c r="PUC29" s="56"/>
      <c r="PUD29" s="57"/>
      <c r="PUE29" s="57"/>
      <c r="PUF29" s="57"/>
      <c r="PUG29" s="57"/>
      <c r="PUH29" s="57"/>
      <c r="PUI29" s="57"/>
      <c r="PUO29" s="56"/>
      <c r="PUP29" s="57"/>
      <c r="PUQ29" s="57"/>
      <c r="PUR29" s="57"/>
      <c r="PUS29" s="57"/>
      <c r="PUT29" s="57"/>
      <c r="PUU29" s="57"/>
      <c r="PVA29" s="56"/>
      <c r="PVB29" s="57"/>
      <c r="PVC29" s="57"/>
      <c r="PVD29" s="57"/>
      <c r="PVE29" s="57"/>
      <c r="PVF29" s="57"/>
      <c r="PVG29" s="57"/>
      <c r="PVM29" s="56"/>
      <c r="PVN29" s="57"/>
      <c r="PVO29" s="57"/>
      <c r="PVP29" s="57"/>
      <c r="PVQ29" s="57"/>
      <c r="PVR29" s="57"/>
      <c r="PVS29" s="57"/>
      <c r="PVY29" s="56"/>
      <c r="PVZ29" s="57"/>
      <c r="PWA29" s="57"/>
      <c r="PWB29" s="57"/>
      <c r="PWC29" s="57"/>
      <c r="PWD29" s="57"/>
      <c r="PWE29" s="57"/>
      <c r="PWK29" s="56"/>
      <c r="PWL29" s="57"/>
      <c r="PWM29" s="57"/>
      <c r="PWN29" s="57"/>
      <c r="PWO29" s="57"/>
      <c r="PWP29" s="57"/>
      <c r="PWQ29" s="57"/>
      <c r="PWW29" s="56"/>
      <c r="PWX29" s="57"/>
      <c r="PWY29" s="57"/>
      <c r="PWZ29" s="57"/>
      <c r="PXA29" s="57"/>
      <c r="PXB29" s="57"/>
      <c r="PXC29" s="57"/>
      <c r="PXI29" s="56"/>
      <c r="PXJ29" s="57"/>
      <c r="PXK29" s="57"/>
      <c r="PXL29" s="57"/>
      <c r="PXM29" s="57"/>
      <c r="PXN29" s="57"/>
      <c r="PXO29" s="57"/>
      <c r="PXU29" s="56"/>
      <c r="PXV29" s="57"/>
      <c r="PXW29" s="57"/>
      <c r="PXX29" s="57"/>
      <c r="PXY29" s="57"/>
      <c r="PXZ29" s="57"/>
      <c r="PYA29" s="57"/>
      <c r="PYG29" s="56"/>
      <c r="PYH29" s="57"/>
      <c r="PYI29" s="57"/>
      <c r="PYJ29" s="57"/>
      <c r="PYK29" s="57"/>
      <c r="PYL29" s="57"/>
      <c r="PYM29" s="57"/>
      <c r="PYS29" s="56"/>
      <c r="PYT29" s="57"/>
      <c r="PYU29" s="57"/>
      <c r="PYV29" s="57"/>
      <c r="PYW29" s="57"/>
      <c r="PYX29" s="57"/>
      <c r="PYY29" s="57"/>
      <c r="PZE29" s="56"/>
      <c r="PZF29" s="57"/>
      <c r="PZG29" s="57"/>
      <c r="PZH29" s="57"/>
      <c r="PZI29" s="57"/>
      <c r="PZJ29" s="57"/>
      <c r="PZK29" s="57"/>
      <c r="PZQ29" s="56"/>
      <c r="PZR29" s="57"/>
      <c r="PZS29" s="57"/>
      <c r="PZT29" s="57"/>
      <c r="PZU29" s="57"/>
      <c r="PZV29" s="57"/>
      <c r="PZW29" s="57"/>
      <c r="QAC29" s="56"/>
      <c r="QAD29" s="57"/>
      <c r="QAE29" s="57"/>
      <c r="QAF29" s="57"/>
      <c r="QAG29" s="57"/>
      <c r="QAH29" s="57"/>
      <c r="QAI29" s="57"/>
      <c r="QAO29" s="56"/>
      <c r="QAP29" s="57"/>
      <c r="QAQ29" s="57"/>
      <c r="QAR29" s="57"/>
      <c r="QAS29" s="57"/>
      <c r="QAT29" s="57"/>
      <c r="QAU29" s="57"/>
      <c r="QBA29" s="56"/>
      <c r="QBB29" s="57"/>
      <c r="QBC29" s="57"/>
      <c r="QBD29" s="57"/>
      <c r="QBE29" s="57"/>
      <c r="QBF29" s="57"/>
      <c r="QBG29" s="57"/>
      <c r="QBM29" s="56"/>
      <c r="QBN29" s="57"/>
      <c r="QBO29" s="57"/>
      <c r="QBP29" s="57"/>
      <c r="QBQ29" s="57"/>
      <c r="QBR29" s="57"/>
      <c r="QBS29" s="57"/>
      <c r="QBY29" s="56"/>
      <c r="QBZ29" s="57"/>
      <c r="QCA29" s="57"/>
      <c r="QCB29" s="57"/>
      <c r="QCC29" s="57"/>
      <c r="QCD29" s="57"/>
      <c r="QCE29" s="57"/>
      <c r="QCK29" s="56"/>
      <c r="QCL29" s="57"/>
      <c r="QCM29" s="57"/>
      <c r="QCN29" s="57"/>
      <c r="QCO29" s="57"/>
      <c r="QCP29" s="57"/>
      <c r="QCQ29" s="57"/>
      <c r="QCW29" s="56"/>
      <c r="QCX29" s="57"/>
      <c r="QCY29" s="57"/>
      <c r="QCZ29" s="57"/>
      <c r="QDA29" s="57"/>
      <c r="QDB29" s="57"/>
      <c r="QDC29" s="57"/>
      <c r="QDI29" s="56"/>
      <c r="QDJ29" s="57"/>
      <c r="QDK29" s="57"/>
      <c r="QDL29" s="57"/>
      <c r="QDM29" s="57"/>
      <c r="QDN29" s="57"/>
      <c r="QDO29" s="57"/>
      <c r="QDU29" s="56"/>
      <c r="QDV29" s="57"/>
      <c r="QDW29" s="57"/>
      <c r="QDX29" s="57"/>
      <c r="QDY29" s="57"/>
      <c r="QDZ29" s="57"/>
      <c r="QEA29" s="57"/>
      <c r="QEG29" s="56"/>
      <c r="QEH29" s="57"/>
      <c r="QEI29" s="57"/>
      <c r="QEJ29" s="57"/>
      <c r="QEK29" s="57"/>
      <c r="QEL29" s="57"/>
      <c r="QEM29" s="57"/>
      <c r="QES29" s="56"/>
      <c r="QET29" s="57"/>
      <c r="QEU29" s="57"/>
      <c r="QEV29" s="57"/>
      <c r="QEW29" s="57"/>
      <c r="QEX29" s="57"/>
      <c r="QEY29" s="57"/>
      <c r="QFE29" s="56"/>
      <c r="QFF29" s="57"/>
      <c r="QFG29" s="57"/>
      <c r="QFH29" s="57"/>
      <c r="QFI29" s="57"/>
      <c r="QFJ29" s="57"/>
      <c r="QFK29" s="57"/>
      <c r="QFQ29" s="56"/>
      <c r="QFR29" s="57"/>
      <c r="QFS29" s="57"/>
      <c r="QFT29" s="57"/>
      <c r="QFU29" s="57"/>
      <c r="QFV29" s="57"/>
      <c r="QFW29" s="57"/>
      <c r="QGC29" s="56"/>
      <c r="QGD29" s="57"/>
      <c r="QGE29" s="57"/>
      <c r="QGF29" s="57"/>
      <c r="QGG29" s="57"/>
      <c r="QGH29" s="57"/>
      <c r="QGI29" s="57"/>
      <c r="QGO29" s="56"/>
      <c r="QGP29" s="57"/>
      <c r="QGQ29" s="57"/>
      <c r="QGR29" s="57"/>
      <c r="QGS29" s="57"/>
      <c r="QGT29" s="57"/>
      <c r="QGU29" s="57"/>
      <c r="QHA29" s="56"/>
      <c r="QHB29" s="57"/>
      <c r="QHC29" s="57"/>
      <c r="QHD29" s="57"/>
      <c r="QHE29" s="57"/>
      <c r="QHF29" s="57"/>
      <c r="QHG29" s="57"/>
      <c r="QHM29" s="56"/>
      <c r="QHN29" s="57"/>
      <c r="QHO29" s="57"/>
      <c r="QHP29" s="57"/>
      <c r="QHQ29" s="57"/>
      <c r="QHR29" s="57"/>
      <c r="QHS29" s="57"/>
      <c r="QHY29" s="56"/>
      <c r="QHZ29" s="57"/>
      <c r="QIA29" s="57"/>
      <c r="QIB29" s="57"/>
      <c r="QIC29" s="57"/>
      <c r="QID29" s="57"/>
      <c r="QIE29" s="57"/>
      <c r="QIK29" s="56"/>
      <c r="QIL29" s="57"/>
      <c r="QIM29" s="57"/>
      <c r="QIN29" s="57"/>
      <c r="QIO29" s="57"/>
      <c r="QIP29" s="57"/>
      <c r="QIQ29" s="57"/>
      <c r="QIW29" s="56"/>
      <c r="QIX29" s="57"/>
      <c r="QIY29" s="57"/>
      <c r="QIZ29" s="57"/>
      <c r="QJA29" s="57"/>
      <c r="QJB29" s="57"/>
      <c r="QJC29" s="57"/>
      <c r="QJI29" s="56"/>
      <c r="QJJ29" s="57"/>
      <c r="QJK29" s="57"/>
      <c r="QJL29" s="57"/>
      <c r="QJM29" s="57"/>
      <c r="QJN29" s="57"/>
      <c r="QJO29" s="57"/>
      <c r="QJU29" s="56"/>
      <c r="QJV29" s="57"/>
      <c r="QJW29" s="57"/>
      <c r="QJX29" s="57"/>
      <c r="QJY29" s="57"/>
      <c r="QJZ29" s="57"/>
      <c r="QKA29" s="57"/>
      <c r="QKG29" s="56"/>
      <c r="QKH29" s="57"/>
      <c r="QKI29" s="57"/>
      <c r="QKJ29" s="57"/>
      <c r="QKK29" s="57"/>
      <c r="QKL29" s="57"/>
      <c r="QKM29" s="57"/>
      <c r="QKS29" s="56"/>
      <c r="QKT29" s="57"/>
      <c r="QKU29" s="57"/>
      <c r="QKV29" s="57"/>
      <c r="QKW29" s="57"/>
      <c r="QKX29" s="57"/>
      <c r="QKY29" s="57"/>
      <c r="QLE29" s="56"/>
      <c r="QLF29" s="57"/>
      <c r="QLG29" s="57"/>
      <c r="QLH29" s="57"/>
      <c r="QLI29" s="57"/>
      <c r="QLJ29" s="57"/>
      <c r="QLK29" s="57"/>
      <c r="QLQ29" s="56"/>
      <c r="QLR29" s="57"/>
      <c r="QLS29" s="57"/>
      <c r="QLT29" s="57"/>
      <c r="QLU29" s="57"/>
      <c r="QLV29" s="57"/>
      <c r="QLW29" s="57"/>
      <c r="QMC29" s="56"/>
      <c r="QMD29" s="57"/>
      <c r="QME29" s="57"/>
      <c r="QMF29" s="57"/>
      <c r="QMG29" s="57"/>
      <c r="QMH29" s="57"/>
      <c r="QMI29" s="57"/>
      <c r="QMO29" s="56"/>
      <c r="QMP29" s="57"/>
      <c r="QMQ29" s="57"/>
      <c r="QMR29" s="57"/>
      <c r="QMS29" s="57"/>
      <c r="QMT29" s="57"/>
      <c r="QMU29" s="57"/>
      <c r="QNA29" s="56"/>
      <c r="QNB29" s="57"/>
      <c r="QNC29" s="57"/>
      <c r="QND29" s="57"/>
      <c r="QNE29" s="57"/>
      <c r="QNF29" s="57"/>
      <c r="QNG29" s="57"/>
      <c r="QNM29" s="56"/>
      <c r="QNN29" s="57"/>
      <c r="QNO29" s="57"/>
      <c r="QNP29" s="57"/>
      <c r="QNQ29" s="57"/>
      <c r="QNR29" s="57"/>
      <c r="QNS29" s="57"/>
      <c r="QNY29" s="56"/>
      <c r="QNZ29" s="57"/>
      <c r="QOA29" s="57"/>
      <c r="QOB29" s="57"/>
      <c r="QOC29" s="57"/>
      <c r="QOD29" s="57"/>
      <c r="QOE29" s="57"/>
      <c r="QOK29" s="56"/>
      <c r="QOL29" s="57"/>
      <c r="QOM29" s="57"/>
      <c r="QON29" s="57"/>
      <c r="QOO29" s="57"/>
      <c r="QOP29" s="57"/>
      <c r="QOQ29" s="57"/>
      <c r="QOW29" s="56"/>
      <c r="QOX29" s="57"/>
      <c r="QOY29" s="57"/>
      <c r="QOZ29" s="57"/>
      <c r="QPA29" s="57"/>
      <c r="QPB29" s="57"/>
      <c r="QPC29" s="57"/>
      <c r="QPI29" s="56"/>
      <c r="QPJ29" s="57"/>
      <c r="QPK29" s="57"/>
      <c r="QPL29" s="57"/>
      <c r="QPM29" s="57"/>
      <c r="QPN29" s="57"/>
      <c r="QPO29" s="57"/>
      <c r="QPU29" s="56"/>
      <c r="QPV29" s="57"/>
      <c r="QPW29" s="57"/>
      <c r="QPX29" s="57"/>
      <c r="QPY29" s="57"/>
      <c r="QPZ29" s="57"/>
      <c r="QQA29" s="57"/>
      <c r="QQG29" s="56"/>
      <c r="QQH29" s="57"/>
      <c r="QQI29" s="57"/>
      <c r="QQJ29" s="57"/>
      <c r="QQK29" s="57"/>
      <c r="QQL29" s="57"/>
      <c r="QQM29" s="57"/>
      <c r="QQS29" s="56"/>
      <c r="QQT29" s="57"/>
      <c r="QQU29" s="57"/>
      <c r="QQV29" s="57"/>
      <c r="QQW29" s="57"/>
      <c r="QQX29" s="57"/>
      <c r="QQY29" s="57"/>
      <c r="QRE29" s="56"/>
      <c r="QRF29" s="57"/>
      <c r="QRG29" s="57"/>
      <c r="QRH29" s="57"/>
      <c r="QRI29" s="57"/>
      <c r="QRJ29" s="57"/>
      <c r="QRK29" s="57"/>
      <c r="QRQ29" s="56"/>
      <c r="QRR29" s="57"/>
      <c r="QRS29" s="57"/>
      <c r="QRT29" s="57"/>
      <c r="QRU29" s="57"/>
      <c r="QRV29" s="57"/>
      <c r="QRW29" s="57"/>
      <c r="QSC29" s="56"/>
      <c r="QSD29" s="57"/>
      <c r="QSE29" s="57"/>
      <c r="QSF29" s="57"/>
      <c r="QSG29" s="57"/>
      <c r="QSH29" s="57"/>
      <c r="QSI29" s="57"/>
      <c r="QSO29" s="56"/>
      <c r="QSP29" s="57"/>
      <c r="QSQ29" s="57"/>
      <c r="QSR29" s="57"/>
      <c r="QSS29" s="57"/>
      <c r="QST29" s="57"/>
      <c r="QSU29" s="57"/>
      <c r="QTA29" s="56"/>
      <c r="QTB29" s="57"/>
      <c r="QTC29" s="57"/>
      <c r="QTD29" s="57"/>
      <c r="QTE29" s="57"/>
      <c r="QTF29" s="57"/>
      <c r="QTG29" s="57"/>
      <c r="QTM29" s="56"/>
      <c r="QTN29" s="57"/>
      <c r="QTO29" s="57"/>
      <c r="QTP29" s="57"/>
      <c r="QTQ29" s="57"/>
      <c r="QTR29" s="57"/>
      <c r="QTS29" s="57"/>
      <c r="QTY29" s="56"/>
      <c r="QTZ29" s="57"/>
      <c r="QUA29" s="57"/>
      <c r="QUB29" s="57"/>
      <c r="QUC29" s="57"/>
      <c r="QUD29" s="57"/>
      <c r="QUE29" s="57"/>
      <c r="QUK29" s="56"/>
      <c r="QUL29" s="57"/>
      <c r="QUM29" s="57"/>
      <c r="QUN29" s="57"/>
      <c r="QUO29" s="57"/>
      <c r="QUP29" s="57"/>
      <c r="QUQ29" s="57"/>
      <c r="QUW29" s="56"/>
      <c r="QUX29" s="57"/>
      <c r="QUY29" s="57"/>
      <c r="QUZ29" s="57"/>
      <c r="QVA29" s="57"/>
      <c r="QVB29" s="57"/>
      <c r="QVC29" s="57"/>
      <c r="QVI29" s="56"/>
      <c r="QVJ29" s="57"/>
      <c r="QVK29" s="57"/>
      <c r="QVL29" s="57"/>
      <c r="QVM29" s="57"/>
      <c r="QVN29" s="57"/>
      <c r="QVO29" s="57"/>
      <c r="QVU29" s="56"/>
      <c r="QVV29" s="57"/>
      <c r="QVW29" s="57"/>
      <c r="QVX29" s="57"/>
      <c r="QVY29" s="57"/>
      <c r="QVZ29" s="57"/>
      <c r="QWA29" s="57"/>
      <c r="QWG29" s="56"/>
      <c r="QWH29" s="57"/>
      <c r="QWI29" s="57"/>
      <c r="QWJ29" s="57"/>
      <c r="QWK29" s="57"/>
      <c r="QWL29" s="57"/>
      <c r="QWM29" s="57"/>
      <c r="QWS29" s="56"/>
      <c r="QWT29" s="57"/>
      <c r="QWU29" s="57"/>
      <c r="QWV29" s="57"/>
      <c r="QWW29" s="57"/>
      <c r="QWX29" s="57"/>
      <c r="QWY29" s="57"/>
      <c r="QXE29" s="56"/>
      <c r="QXF29" s="57"/>
      <c r="QXG29" s="57"/>
      <c r="QXH29" s="57"/>
      <c r="QXI29" s="57"/>
      <c r="QXJ29" s="57"/>
      <c r="QXK29" s="57"/>
      <c r="QXQ29" s="56"/>
      <c r="QXR29" s="57"/>
      <c r="QXS29" s="57"/>
      <c r="QXT29" s="57"/>
      <c r="QXU29" s="57"/>
      <c r="QXV29" s="57"/>
      <c r="QXW29" s="57"/>
      <c r="QYC29" s="56"/>
      <c r="QYD29" s="57"/>
      <c r="QYE29" s="57"/>
      <c r="QYF29" s="57"/>
      <c r="QYG29" s="57"/>
      <c r="QYH29" s="57"/>
      <c r="QYI29" s="57"/>
      <c r="QYO29" s="56"/>
      <c r="QYP29" s="57"/>
      <c r="QYQ29" s="57"/>
      <c r="QYR29" s="57"/>
      <c r="QYS29" s="57"/>
      <c r="QYT29" s="57"/>
      <c r="QYU29" s="57"/>
      <c r="QZA29" s="56"/>
      <c r="QZB29" s="57"/>
      <c r="QZC29" s="57"/>
      <c r="QZD29" s="57"/>
      <c r="QZE29" s="57"/>
      <c r="QZF29" s="57"/>
      <c r="QZG29" s="57"/>
      <c r="QZM29" s="56"/>
      <c r="QZN29" s="57"/>
      <c r="QZO29" s="57"/>
      <c r="QZP29" s="57"/>
      <c r="QZQ29" s="57"/>
      <c r="QZR29" s="57"/>
      <c r="QZS29" s="57"/>
      <c r="QZY29" s="56"/>
      <c r="QZZ29" s="57"/>
      <c r="RAA29" s="57"/>
      <c r="RAB29" s="57"/>
      <c r="RAC29" s="57"/>
      <c r="RAD29" s="57"/>
      <c r="RAE29" s="57"/>
      <c r="RAK29" s="56"/>
      <c r="RAL29" s="57"/>
      <c r="RAM29" s="57"/>
      <c r="RAN29" s="57"/>
      <c r="RAO29" s="57"/>
      <c r="RAP29" s="57"/>
      <c r="RAQ29" s="57"/>
      <c r="RAW29" s="56"/>
      <c r="RAX29" s="57"/>
      <c r="RAY29" s="57"/>
      <c r="RAZ29" s="57"/>
      <c r="RBA29" s="57"/>
      <c r="RBB29" s="57"/>
      <c r="RBC29" s="57"/>
      <c r="RBI29" s="56"/>
      <c r="RBJ29" s="57"/>
      <c r="RBK29" s="57"/>
      <c r="RBL29" s="57"/>
      <c r="RBM29" s="57"/>
      <c r="RBN29" s="57"/>
      <c r="RBO29" s="57"/>
      <c r="RBU29" s="56"/>
      <c r="RBV29" s="57"/>
      <c r="RBW29" s="57"/>
      <c r="RBX29" s="57"/>
      <c r="RBY29" s="57"/>
      <c r="RBZ29" s="57"/>
      <c r="RCA29" s="57"/>
      <c r="RCG29" s="56"/>
      <c r="RCH29" s="57"/>
      <c r="RCI29" s="57"/>
      <c r="RCJ29" s="57"/>
      <c r="RCK29" s="57"/>
      <c r="RCL29" s="57"/>
      <c r="RCM29" s="57"/>
      <c r="RCS29" s="56"/>
      <c r="RCT29" s="57"/>
      <c r="RCU29" s="57"/>
      <c r="RCV29" s="57"/>
      <c r="RCW29" s="57"/>
      <c r="RCX29" s="57"/>
      <c r="RCY29" s="57"/>
      <c r="RDE29" s="56"/>
      <c r="RDF29" s="57"/>
      <c r="RDG29" s="57"/>
      <c r="RDH29" s="57"/>
      <c r="RDI29" s="57"/>
      <c r="RDJ29" s="57"/>
      <c r="RDK29" s="57"/>
      <c r="RDQ29" s="56"/>
      <c r="RDR29" s="57"/>
      <c r="RDS29" s="57"/>
      <c r="RDT29" s="57"/>
      <c r="RDU29" s="57"/>
      <c r="RDV29" s="57"/>
      <c r="RDW29" s="57"/>
      <c r="REC29" s="56"/>
      <c r="RED29" s="57"/>
      <c r="REE29" s="57"/>
      <c r="REF29" s="57"/>
      <c r="REG29" s="57"/>
      <c r="REH29" s="57"/>
      <c r="REI29" s="57"/>
      <c r="REO29" s="56"/>
      <c r="REP29" s="57"/>
      <c r="REQ29" s="57"/>
      <c r="RER29" s="57"/>
      <c r="RES29" s="57"/>
      <c r="RET29" s="57"/>
      <c r="REU29" s="57"/>
      <c r="RFA29" s="56"/>
      <c r="RFB29" s="57"/>
      <c r="RFC29" s="57"/>
      <c r="RFD29" s="57"/>
      <c r="RFE29" s="57"/>
      <c r="RFF29" s="57"/>
      <c r="RFG29" s="57"/>
      <c r="RFM29" s="56"/>
      <c r="RFN29" s="57"/>
      <c r="RFO29" s="57"/>
      <c r="RFP29" s="57"/>
      <c r="RFQ29" s="57"/>
      <c r="RFR29" s="57"/>
      <c r="RFS29" s="57"/>
      <c r="RFY29" s="56"/>
      <c r="RFZ29" s="57"/>
      <c r="RGA29" s="57"/>
      <c r="RGB29" s="57"/>
      <c r="RGC29" s="57"/>
      <c r="RGD29" s="57"/>
      <c r="RGE29" s="57"/>
      <c r="RGK29" s="56"/>
      <c r="RGL29" s="57"/>
      <c r="RGM29" s="57"/>
      <c r="RGN29" s="57"/>
      <c r="RGO29" s="57"/>
      <c r="RGP29" s="57"/>
      <c r="RGQ29" s="57"/>
      <c r="RGW29" s="56"/>
      <c r="RGX29" s="57"/>
      <c r="RGY29" s="57"/>
      <c r="RGZ29" s="57"/>
      <c r="RHA29" s="57"/>
      <c r="RHB29" s="57"/>
      <c r="RHC29" s="57"/>
      <c r="RHI29" s="56"/>
      <c r="RHJ29" s="57"/>
      <c r="RHK29" s="57"/>
      <c r="RHL29" s="57"/>
      <c r="RHM29" s="57"/>
      <c r="RHN29" s="57"/>
      <c r="RHO29" s="57"/>
      <c r="RHU29" s="56"/>
      <c r="RHV29" s="57"/>
      <c r="RHW29" s="57"/>
      <c r="RHX29" s="57"/>
      <c r="RHY29" s="57"/>
      <c r="RHZ29" s="57"/>
      <c r="RIA29" s="57"/>
      <c r="RIG29" s="56"/>
      <c r="RIH29" s="57"/>
      <c r="RII29" s="57"/>
      <c r="RIJ29" s="57"/>
      <c r="RIK29" s="57"/>
      <c r="RIL29" s="57"/>
      <c r="RIM29" s="57"/>
      <c r="RIS29" s="56"/>
      <c r="RIT29" s="57"/>
      <c r="RIU29" s="57"/>
      <c r="RIV29" s="57"/>
      <c r="RIW29" s="57"/>
      <c r="RIX29" s="57"/>
      <c r="RIY29" s="57"/>
      <c r="RJE29" s="56"/>
      <c r="RJF29" s="57"/>
      <c r="RJG29" s="57"/>
      <c r="RJH29" s="57"/>
      <c r="RJI29" s="57"/>
      <c r="RJJ29" s="57"/>
      <c r="RJK29" s="57"/>
      <c r="RJQ29" s="56"/>
      <c r="RJR29" s="57"/>
      <c r="RJS29" s="57"/>
      <c r="RJT29" s="57"/>
      <c r="RJU29" s="57"/>
      <c r="RJV29" s="57"/>
      <c r="RJW29" s="57"/>
      <c r="RKC29" s="56"/>
      <c r="RKD29" s="57"/>
      <c r="RKE29" s="57"/>
      <c r="RKF29" s="57"/>
      <c r="RKG29" s="57"/>
      <c r="RKH29" s="57"/>
      <c r="RKI29" s="57"/>
      <c r="RKO29" s="56"/>
      <c r="RKP29" s="57"/>
      <c r="RKQ29" s="57"/>
      <c r="RKR29" s="57"/>
      <c r="RKS29" s="57"/>
      <c r="RKT29" s="57"/>
      <c r="RKU29" s="57"/>
      <c r="RLA29" s="56"/>
      <c r="RLB29" s="57"/>
      <c r="RLC29" s="57"/>
      <c r="RLD29" s="57"/>
      <c r="RLE29" s="57"/>
      <c r="RLF29" s="57"/>
      <c r="RLG29" s="57"/>
      <c r="RLM29" s="56"/>
      <c r="RLN29" s="57"/>
      <c r="RLO29" s="57"/>
      <c r="RLP29" s="57"/>
      <c r="RLQ29" s="57"/>
      <c r="RLR29" s="57"/>
      <c r="RLS29" s="57"/>
      <c r="RLY29" s="56"/>
      <c r="RLZ29" s="57"/>
      <c r="RMA29" s="57"/>
      <c r="RMB29" s="57"/>
      <c r="RMC29" s="57"/>
      <c r="RMD29" s="57"/>
      <c r="RME29" s="57"/>
      <c r="RMK29" s="56"/>
      <c r="RML29" s="57"/>
      <c r="RMM29" s="57"/>
      <c r="RMN29" s="57"/>
      <c r="RMO29" s="57"/>
      <c r="RMP29" s="57"/>
      <c r="RMQ29" s="57"/>
      <c r="RMW29" s="56"/>
      <c r="RMX29" s="57"/>
      <c r="RMY29" s="57"/>
      <c r="RMZ29" s="57"/>
      <c r="RNA29" s="57"/>
      <c r="RNB29" s="57"/>
      <c r="RNC29" s="57"/>
      <c r="RNI29" s="56"/>
      <c r="RNJ29" s="57"/>
      <c r="RNK29" s="57"/>
      <c r="RNL29" s="57"/>
      <c r="RNM29" s="57"/>
      <c r="RNN29" s="57"/>
      <c r="RNO29" s="57"/>
      <c r="RNU29" s="56"/>
      <c r="RNV29" s="57"/>
      <c r="RNW29" s="57"/>
      <c r="RNX29" s="57"/>
      <c r="RNY29" s="57"/>
      <c r="RNZ29" s="57"/>
      <c r="ROA29" s="57"/>
      <c r="ROG29" s="56"/>
      <c r="ROH29" s="57"/>
      <c r="ROI29" s="57"/>
      <c r="ROJ29" s="57"/>
      <c r="ROK29" s="57"/>
      <c r="ROL29" s="57"/>
      <c r="ROM29" s="57"/>
      <c r="ROS29" s="56"/>
      <c r="ROT29" s="57"/>
      <c r="ROU29" s="57"/>
      <c r="ROV29" s="57"/>
      <c r="ROW29" s="57"/>
      <c r="ROX29" s="57"/>
      <c r="ROY29" s="57"/>
      <c r="RPE29" s="56"/>
      <c r="RPF29" s="57"/>
      <c r="RPG29" s="57"/>
      <c r="RPH29" s="57"/>
      <c r="RPI29" s="57"/>
      <c r="RPJ29" s="57"/>
      <c r="RPK29" s="57"/>
      <c r="RPQ29" s="56"/>
      <c r="RPR29" s="57"/>
      <c r="RPS29" s="57"/>
      <c r="RPT29" s="57"/>
      <c r="RPU29" s="57"/>
      <c r="RPV29" s="57"/>
      <c r="RPW29" s="57"/>
      <c r="RQC29" s="56"/>
      <c r="RQD29" s="57"/>
      <c r="RQE29" s="57"/>
      <c r="RQF29" s="57"/>
      <c r="RQG29" s="57"/>
      <c r="RQH29" s="57"/>
      <c r="RQI29" s="57"/>
      <c r="RQO29" s="56"/>
      <c r="RQP29" s="57"/>
      <c r="RQQ29" s="57"/>
      <c r="RQR29" s="57"/>
      <c r="RQS29" s="57"/>
      <c r="RQT29" s="57"/>
      <c r="RQU29" s="57"/>
      <c r="RRA29" s="56"/>
      <c r="RRB29" s="57"/>
      <c r="RRC29" s="57"/>
      <c r="RRD29" s="57"/>
      <c r="RRE29" s="57"/>
      <c r="RRF29" s="57"/>
      <c r="RRG29" s="57"/>
      <c r="RRM29" s="56"/>
      <c r="RRN29" s="57"/>
      <c r="RRO29" s="57"/>
      <c r="RRP29" s="57"/>
      <c r="RRQ29" s="57"/>
      <c r="RRR29" s="57"/>
      <c r="RRS29" s="57"/>
      <c r="RRY29" s="56"/>
      <c r="RRZ29" s="57"/>
      <c r="RSA29" s="57"/>
      <c r="RSB29" s="57"/>
      <c r="RSC29" s="57"/>
      <c r="RSD29" s="57"/>
      <c r="RSE29" s="57"/>
      <c r="RSK29" s="56"/>
      <c r="RSL29" s="57"/>
      <c r="RSM29" s="57"/>
      <c r="RSN29" s="57"/>
      <c r="RSO29" s="57"/>
      <c r="RSP29" s="57"/>
      <c r="RSQ29" s="57"/>
      <c r="RSW29" s="56"/>
      <c r="RSX29" s="57"/>
      <c r="RSY29" s="57"/>
      <c r="RSZ29" s="57"/>
      <c r="RTA29" s="57"/>
      <c r="RTB29" s="57"/>
      <c r="RTC29" s="57"/>
      <c r="RTI29" s="56"/>
      <c r="RTJ29" s="57"/>
      <c r="RTK29" s="57"/>
      <c r="RTL29" s="57"/>
      <c r="RTM29" s="57"/>
      <c r="RTN29" s="57"/>
      <c r="RTO29" s="57"/>
      <c r="RTU29" s="56"/>
      <c r="RTV29" s="57"/>
      <c r="RTW29" s="57"/>
      <c r="RTX29" s="57"/>
      <c r="RTY29" s="57"/>
      <c r="RTZ29" s="57"/>
      <c r="RUA29" s="57"/>
      <c r="RUG29" s="56"/>
      <c r="RUH29" s="57"/>
      <c r="RUI29" s="57"/>
      <c r="RUJ29" s="57"/>
      <c r="RUK29" s="57"/>
      <c r="RUL29" s="57"/>
      <c r="RUM29" s="57"/>
      <c r="RUS29" s="56"/>
      <c r="RUT29" s="57"/>
      <c r="RUU29" s="57"/>
      <c r="RUV29" s="57"/>
      <c r="RUW29" s="57"/>
      <c r="RUX29" s="57"/>
      <c r="RUY29" s="57"/>
      <c r="RVE29" s="56"/>
      <c r="RVF29" s="57"/>
      <c r="RVG29" s="57"/>
      <c r="RVH29" s="57"/>
      <c r="RVI29" s="57"/>
      <c r="RVJ29" s="57"/>
      <c r="RVK29" s="57"/>
      <c r="RVQ29" s="56"/>
      <c r="RVR29" s="57"/>
      <c r="RVS29" s="57"/>
      <c r="RVT29" s="57"/>
      <c r="RVU29" s="57"/>
      <c r="RVV29" s="57"/>
      <c r="RVW29" s="57"/>
      <c r="RWC29" s="56"/>
      <c r="RWD29" s="57"/>
      <c r="RWE29" s="57"/>
      <c r="RWF29" s="57"/>
      <c r="RWG29" s="57"/>
      <c r="RWH29" s="57"/>
      <c r="RWI29" s="57"/>
      <c r="RWO29" s="56"/>
      <c r="RWP29" s="57"/>
      <c r="RWQ29" s="57"/>
      <c r="RWR29" s="57"/>
      <c r="RWS29" s="57"/>
      <c r="RWT29" s="57"/>
      <c r="RWU29" s="57"/>
      <c r="RXA29" s="56"/>
      <c r="RXB29" s="57"/>
      <c r="RXC29" s="57"/>
      <c r="RXD29" s="57"/>
      <c r="RXE29" s="57"/>
      <c r="RXF29" s="57"/>
      <c r="RXG29" s="57"/>
      <c r="RXM29" s="56"/>
      <c r="RXN29" s="57"/>
      <c r="RXO29" s="57"/>
      <c r="RXP29" s="57"/>
      <c r="RXQ29" s="57"/>
      <c r="RXR29" s="57"/>
      <c r="RXS29" s="57"/>
      <c r="RXY29" s="56"/>
      <c r="RXZ29" s="57"/>
      <c r="RYA29" s="57"/>
      <c r="RYB29" s="57"/>
      <c r="RYC29" s="57"/>
      <c r="RYD29" s="57"/>
      <c r="RYE29" s="57"/>
      <c r="RYK29" s="56"/>
      <c r="RYL29" s="57"/>
      <c r="RYM29" s="57"/>
      <c r="RYN29" s="57"/>
      <c r="RYO29" s="57"/>
      <c r="RYP29" s="57"/>
      <c r="RYQ29" s="57"/>
      <c r="RYW29" s="56"/>
      <c r="RYX29" s="57"/>
      <c r="RYY29" s="57"/>
      <c r="RYZ29" s="57"/>
      <c r="RZA29" s="57"/>
      <c r="RZB29" s="57"/>
      <c r="RZC29" s="57"/>
      <c r="RZI29" s="56"/>
      <c r="RZJ29" s="57"/>
      <c r="RZK29" s="57"/>
      <c r="RZL29" s="57"/>
      <c r="RZM29" s="57"/>
      <c r="RZN29" s="57"/>
      <c r="RZO29" s="57"/>
      <c r="RZU29" s="56"/>
      <c r="RZV29" s="57"/>
      <c r="RZW29" s="57"/>
      <c r="RZX29" s="57"/>
      <c r="RZY29" s="57"/>
      <c r="RZZ29" s="57"/>
      <c r="SAA29" s="57"/>
      <c r="SAG29" s="56"/>
      <c r="SAH29" s="57"/>
      <c r="SAI29" s="57"/>
      <c r="SAJ29" s="57"/>
      <c r="SAK29" s="57"/>
      <c r="SAL29" s="57"/>
      <c r="SAM29" s="57"/>
      <c r="SAS29" s="56"/>
      <c r="SAT29" s="57"/>
      <c r="SAU29" s="57"/>
      <c r="SAV29" s="57"/>
      <c r="SAW29" s="57"/>
      <c r="SAX29" s="57"/>
      <c r="SAY29" s="57"/>
      <c r="SBE29" s="56"/>
      <c r="SBF29" s="57"/>
      <c r="SBG29" s="57"/>
      <c r="SBH29" s="57"/>
      <c r="SBI29" s="57"/>
      <c r="SBJ29" s="57"/>
      <c r="SBK29" s="57"/>
      <c r="SBQ29" s="56"/>
      <c r="SBR29" s="57"/>
      <c r="SBS29" s="57"/>
      <c r="SBT29" s="57"/>
      <c r="SBU29" s="57"/>
      <c r="SBV29" s="57"/>
      <c r="SBW29" s="57"/>
      <c r="SCC29" s="56"/>
      <c r="SCD29" s="57"/>
      <c r="SCE29" s="57"/>
      <c r="SCF29" s="57"/>
      <c r="SCG29" s="57"/>
      <c r="SCH29" s="57"/>
      <c r="SCI29" s="57"/>
      <c r="SCO29" s="56"/>
      <c r="SCP29" s="57"/>
      <c r="SCQ29" s="57"/>
      <c r="SCR29" s="57"/>
      <c r="SCS29" s="57"/>
      <c r="SCT29" s="57"/>
      <c r="SCU29" s="57"/>
      <c r="SDA29" s="56"/>
      <c r="SDB29" s="57"/>
      <c r="SDC29" s="57"/>
      <c r="SDD29" s="57"/>
      <c r="SDE29" s="57"/>
      <c r="SDF29" s="57"/>
      <c r="SDG29" s="57"/>
      <c r="SDM29" s="56"/>
      <c r="SDN29" s="57"/>
      <c r="SDO29" s="57"/>
      <c r="SDP29" s="57"/>
      <c r="SDQ29" s="57"/>
      <c r="SDR29" s="57"/>
      <c r="SDS29" s="57"/>
      <c r="SDY29" s="56"/>
      <c r="SDZ29" s="57"/>
      <c r="SEA29" s="57"/>
      <c r="SEB29" s="57"/>
      <c r="SEC29" s="57"/>
      <c r="SED29" s="57"/>
      <c r="SEE29" s="57"/>
      <c r="SEK29" s="56"/>
      <c r="SEL29" s="57"/>
      <c r="SEM29" s="57"/>
      <c r="SEN29" s="57"/>
      <c r="SEO29" s="57"/>
      <c r="SEP29" s="57"/>
      <c r="SEQ29" s="57"/>
      <c r="SEW29" s="56"/>
      <c r="SEX29" s="57"/>
      <c r="SEY29" s="57"/>
      <c r="SEZ29" s="57"/>
      <c r="SFA29" s="57"/>
      <c r="SFB29" s="57"/>
      <c r="SFC29" s="57"/>
      <c r="SFI29" s="56"/>
      <c r="SFJ29" s="57"/>
      <c r="SFK29" s="57"/>
      <c r="SFL29" s="57"/>
      <c r="SFM29" s="57"/>
      <c r="SFN29" s="57"/>
      <c r="SFO29" s="57"/>
      <c r="SFU29" s="56"/>
      <c r="SFV29" s="57"/>
      <c r="SFW29" s="57"/>
      <c r="SFX29" s="57"/>
      <c r="SFY29" s="57"/>
      <c r="SFZ29" s="57"/>
      <c r="SGA29" s="57"/>
      <c r="SGG29" s="56"/>
      <c r="SGH29" s="57"/>
      <c r="SGI29" s="57"/>
      <c r="SGJ29" s="57"/>
      <c r="SGK29" s="57"/>
      <c r="SGL29" s="57"/>
      <c r="SGM29" s="57"/>
      <c r="SGS29" s="56"/>
      <c r="SGT29" s="57"/>
      <c r="SGU29" s="57"/>
      <c r="SGV29" s="57"/>
      <c r="SGW29" s="57"/>
      <c r="SGX29" s="57"/>
      <c r="SGY29" s="57"/>
      <c r="SHE29" s="56"/>
      <c r="SHF29" s="57"/>
      <c r="SHG29" s="57"/>
      <c r="SHH29" s="57"/>
      <c r="SHI29" s="57"/>
      <c r="SHJ29" s="57"/>
      <c r="SHK29" s="57"/>
      <c r="SHQ29" s="56"/>
      <c r="SHR29" s="57"/>
      <c r="SHS29" s="57"/>
      <c r="SHT29" s="57"/>
      <c r="SHU29" s="57"/>
      <c r="SHV29" s="57"/>
      <c r="SHW29" s="57"/>
      <c r="SIC29" s="56"/>
      <c r="SID29" s="57"/>
      <c r="SIE29" s="57"/>
      <c r="SIF29" s="57"/>
      <c r="SIG29" s="57"/>
      <c r="SIH29" s="57"/>
      <c r="SII29" s="57"/>
      <c r="SIO29" s="56"/>
      <c r="SIP29" s="57"/>
      <c r="SIQ29" s="57"/>
      <c r="SIR29" s="57"/>
      <c r="SIS29" s="57"/>
      <c r="SIT29" s="57"/>
      <c r="SIU29" s="57"/>
      <c r="SJA29" s="56"/>
      <c r="SJB29" s="57"/>
      <c r="SJC29" s="57"/>
      <c r="SJD29" s="57"/>
      <c r="SJE29" s="57"/>
      <c r="SJF29" s="57"/>
      <c r="SJG29" s="57"/>
      <c r="SJM29" s="56"/>
      <c r="SJN29" s="57"/>
      <c r="SJO29" s="57"/>
      <c r="SJP29" s="57"/>
      <c r="SJQ29" s="57"/>
      <c r="SJR29" s="57"/>
      <c r="SJS29" s="57"/>
      <c r="SJY29" s="56"/>
      <c r="SJZ29" s="57"/>
      <c r="SKA29" s="57"/>
      <c r="SKB29" s="57"/>
      <c r="SKC29" s="57"/>
      <c r="SKD29" s="57"/>
      <c r="SKE29" s="57"/>
      <c r="SKK29" s="56"/>
      <c r="SKL29" s="57"/>
      <c r="SKM29" s="57"/>
      <c r="SKN29" s="57"/>
      <c r="SKO29" s="57"/>
      <c r="SKP29" s="57"/>
      <c r="SKQ29" s="57"/>
      <c r="SKW29" s="56"/>
      <c r="SKX29" s="57"/>
      <c r="SKY29" s="57"/>
      <c r="SKZ29" s="57"/>
      <c r="SLA29" s="57"/>
      <c r="SLB29" s="57"/>
      <c r="SLC29" s="57"/>
      <c r="SLI29" s="56"/>
      <c r="SLJ29" s="57"/>
      <c r="SLK29" s="57"/>
      <c r="SLL29" s="57"/>
      <c r="SLM29" s="57"/>
      <c r="SLN29" s="57"/>
      <c r="SLO29" s="57"/>
      <c r="SLU29" s="56"/>
      <c r="SLV29" s="57"/>
      <c r="SLW29" s="57"/>
      <c r="SLX29" s="57"/>
      <c r="SLY29" s="57"/>
      <c r="SLZ29" s="57"/>
      <c r="SMA29" s="57"/>
      <c r="SMG29" s="56"/>
      <c r="SMH29" s="57"/>
      <c r="SMI29" s="57"/>
      <c r="SMJ29" s="57"/>
      <c r="SMK29" s="57"/>
      <c r="SML29" s="57"/>
      <c r="SMM29" s="57"/>
      <c r="SMS29" s="56"/>
      <c r="SMT29" s="57"/>
      <c r="SMU29" s="57"/>
      <c r="SMV29" s="57"/>
      <c r="SMW29" s="57"/>
      <c r="SMX29" s="57"/>
      <c r="SMY29" s="57"/>
      <c r="SNE29" s="56"/>
      <c r="SNF29" s="57"/>
      <c r="SNG29" s="57"/>
      <c r="SNH29" s="57"/>
      <c r="SNI29" s="57"/>
      <c r="SNJ29" s="57"/>
      <c r="SNK29" s="57"/>
      <c r="SNQ29" s="56"/>
      <c r="SNR29" s="57"/>
      <c r="SNS29" s="57"/>
      <c r="SNT29" s="57"/>
      <c r="SNU29" s="57"/>
      <c r="SNV29" s="57"/>
      <c r="SNW29" s="57"/>
      <c r="SOC29" s="56"/>
      <c r="SOD29" s="57"/>
      <c r="SOE29" s="57"/>
      <c r="SOF29" s="57"/>
      <c r="SOG29" s="57"/>
      <c r="SOH29" s="57"/>
      <c r="SOI29" s="57"/>
      <c r="SOO29" s="56"/>
      <c r="SOP29" s="57"/>
      <c r="SOQ29" s="57"/>
      <c r="SOR29" s="57"/>
      <c r="SOS29" s="57"/>
      <c r="SOT29" s="57"/>
      <c r="SOU29" s="57"/>
      <c r="SPA29" s="56"/>
      <c r="SPB29" s="57"/>
      <c r="SPC29" s="57"/>
      <c r="SPD29" s="57"/>
      <c r="SPE29" s="57"/>
      <c r="SPF29" s="57"/>
      <c r="SPG29" s="57"/>
      <c r="SPM29" s="56"/>
      <c r="SPN29" s="57"/>
      <c r="SPO29" s="57"/>
      <c r="SPP29" s="57"/>
      <c r="SPQ29" s="57"/>
      <c r="SPR29" s="57"/>
      <c r="SPS29" s="57"/>
      <c r="SPY29" s="56"/>
      <c r="SPZ29" s="57"/>
      <c r="SQA29" s="57"/>
      <c r="SQB29" s="57"/>
      <c r="SQC29" s="57"/>
      <c r="SQD29" s="57"/>
      <c r="SQE29" s="57"/>
      <c r="SQK29" s="56"/>
      <c r="SQL29" s="57"/>
      <c r="SQM29" s="57"/>
      <c r="SQN29" s="57"/>
      <c r="SQO29" s="57"/>
      <c r="SQP29" s="57"/>
      <c r="SQQ29" s="57"/>
      <c r="SQW29" s="56"/>
      <c r="SQX29" s="57"/>
      <c r="SQY29" s="57"/>
      <c r="SQZ29" s="57"/>
      <c r="SRA29" s="57"/>
      <c r="SRB29" s="57"/>
      <c r="SRC29" s="57"/>
      <c r="SRI29" s="56"/>
      <c r="SRJ29" s="57"/>
      <c r="SRK29" s="57"/>
      <c r="SRL29" s="57"/>
      <c r="SRM29" s="57"/>
      <c r="SRN29" s="57"/>
      <c r="SRO29" s="57"/>
      <c r="SRU29" s="56"/>
      <c r="SRV29" s="57"/>
      <c r="SRW29" s="57"/>
      <c r="SRX29" s="57"/>
      <c r="SRY29" s="57"/>
      <c r="SRZ29" s="57"/>
      <c r="SSA29" s="57"/>
      <c r="SSG29" s="56"/>
      <c r="SSH29" s="57"/>
      <c r="SSI29" s="57"/>
      <c r="SSJ29" s="57"/>
      <c r="SSK29" s="57"/>
      <c r="SSL29" s="57"/>
      <c r="SSM29" s="57"/>
      <c r="SSS29" s="56"/>
      <c r="SST29" s="57"/>
      <c r="SSU29" s="57"/>
      <c r="SSV29" s="57"/>
      <c r="SSW29" s="57"/>
      <c r="SSX29" s="57"/>
      <c r="SSY29" s="57"/>
      <c r="STE29" s="56"/>
      <c r="STF29" s="57"/>
      <c r="STG29" s="57"/>
      <c r="STH29" s="57"/>
      <c r="STI29" s="57"/>
      <c r="STJ29" s="57"/>
      <c r="STK29" s="57"/>
      <c r="STQ29" s="56"/>
      <c r="STR29" s="57"/>
      <c r="STS29" s="57"/>
      <c r="STT29" s="57"/>
      <c r="STU29" s="57"/>
      <c r="STV29" s="57"/>
      <c r="STW29" s="57"/>
      <c r="SUC29" s="56"/>
      <c r="SUD29" s="57"/>
      <c r="SUE29" s="57"/>
      <c r="SUF29" s="57"/>
      <c r="SUG29" s="57"/>
      <c r="SUH29" s="57"/>
      <c r="SUI29" s="57"/>
      <c r="SUO29" s="56"/>
      <c r="SUP29" s="57"/>
      <c r="SUQ29" s="57"/>
      <c r="SUR29" s="57"/>
      <c r="SUS29" s="57"/>
      <c r="SUT29" s="57"/>
      <c r="SUU29" s="57"/>
      <c r="SVA29" s="56"/>
      <c r="SVB29" s="57"/>
      <c r="SVC29" s="57"/>
      <c r="SVD29" s="57"/>
      <c r="SVE29" s="57"/>
      <c r="SVF29" s="57"/>
      <c r="SVG29" s="57"/>
      <c r="SVM29" s="56"/>
      <c r="SVN29" s="57"/>
      <c r="SVO29" s="57"/>
      <c r="SVP29" s="57"/>
      <c r="SVQ29" s="57"/>
      <c r="SVR29" s="57"/>
      <c r="SVS29" s="57"/>
      <c r="SVY29" s="56"/>
      <c r="SVZ29" s="57"/>
      <c r="SWA29" s="57"/>
      <c r="SWB29" s="57"/>
      <c r="SWC29" s="57"/>
      <c r="SWD29" s="57"/>
      <c r="SWE29" s="57"/>
      <c r="SWK29" s="56"/>
      <c r="SWL29" s="57"/>
      <c r="SWM29" s="57"/>
      <c r="SWN29" s="57"/>
      <c r="SWO29" s="57"/>
      <c r="SWP29" s="57"/>
      <c r="SWQ29" s="57"/>
      <c r="SWW29" s="56"/>
      <c r="SWX29" s="57"/>
      <c r="SWY29" s="57"/>
      <c r="SWZ29" s="57"/>
      <c r="SXA29" s="57"/>
      <c r="SXB29" s="57"/>
      <c r="SXC29" s="57"/>
      <c r="SXI29" s="56"/>
      <c r="SXJ29" s="57"/>
      <c r="SXK29" s="57"/>
      <c r="SXL29" s="57"/>
      <c r="SXM29" s="57"/>
      <c r="SXN29" s="57"/>
      <c r="SXO29" s="57"/>
      <c r="SXU29" s="56"/>
      <c r="SXV29" s="57"/>
      <c r="SXW29" s="57"/>
      <c r="SXX29" s="57"/>
      <c r="SXY29" s="57"/>
      <c r="SXZ29" s="57"/>
      <c r="SYA29" s="57"/>
      <c r="SYG29" s="56"/>
      <c r="SYH29" s="57"/>
      <c r="SYI29" s="57"/>
      <c r="SYJ29" s="57"/>
      <c r="SYK29" s="57"/>
      <c r="SYL29" s="57"/>
      <c r="SYM29" s="57"/>
      <c r="SYS29" s="56"/>
      <c r="SYT29" s="57"/>
      <c r="SYU29" s="57"/>
      <c r="SYV29" s="57"/>
      <c r="SYW29" s="57"/>
      <c r="SYX29" s="57"/>
      <c r="SYY29" s="57"/>
      <c r="SZE29" s="56"/>
      <c r="SZF29" s="57"/>
      <c r="SZG29" s="57"/>
      <c r="SZH29" s="57"/>
      <c r="SZI29" s="57"/>
      <c r="SZJ29" s="57"/>
      <c r="SZK29" s="57"/>
      <c r="SZQ29" s="56"/>
      <c r="SZR29" s="57"/>
      <c r="SZS29" s="57"/>
      <c r="SZT29" s="57"/>
      <c r="SZU29" s="57"/>
      <c r="SZV29" s="57"/>
      <c r="SZW29" s="57"/>
      <c r="TAC29" s="56"/>
      <c r="TAD29" s="57"/>
      <c r="TAE29" s="57"/>
      <c r="TAF29" s="57"/>
      <c r="TAG29" s="57"/>
      <c r="TAH29" s="57"/>
      <c r="TAI29" s="57"/>
      <c r="TAO29" s="56"/>
      <c r="TAP29" s="57"/>
      <c r="TAQ29" s="57"/>
      <c r="TAR29" s="57"/>
      <c r="TAS29" s="57"/>
      <c r="TAT29" s="57"/>
      <c r="TAU29" s="57"/>
      <c r="TBA29" s="56"/>
      <c r="TBB29" s="57"/>
      <c r="TBC29" s="57"/>
      <c r="TBD29" s="57"/>
      <c r="TBE29" s="57"/>
      <c r="TBF29" s="57"/>
      <c r="TBG29" s="57"/>
      <c r="TBM29" s="56"/>
      <c r="TBN29" s="57"/>
      <c r="TBO29" s="57"/>
      <c r="TBP29" s="57"/>
      <c r="TBQ29" s="57"/>
      <c r="TBR29" s="57"/>
      <c r="TBS29" s="57"/>
      <c r="TBY29" s="56"/>
      <c r="TBZ29" s="57"/>
      <c r="TCA29" s="57"/>
      <c r="TCB29" s="57"/>
      <c r="TCC29" s="57"/>
      <c r="TCD29" s="57"/>
      <c r="TCE29" s="57"/>
      <c r="TCK29" s="56"/>
      <c r="TCL29" s="57"/>
      <c r="TCM29" s="57"/>
      <c r="TCN29" s="57"/>
      <c r="TCO29" s="57"/>
      <c r="TCP29" s="57"/>
      <c r="TCQ29" s="57"/>
      <c r="TCW29" s="56"/>
      <c r="TCX29" s="57"/>
      <c r="TCY29" s="57"/>
      <c r="TCZ29" s="57"/>
      <c r="TDA29" s="57"/>
      <c r="TDB29" s="57"/>
      <c r="TDC29" s="57"/>
      <c r="TDI29" s="56"/>
      <c r="TDJ29" s="57"/>
      <c r="TDK29" s="57"/>
      <c r="TDL29" s="57"/>
      <c r="TDM29" s="57"/>
      <c r="TDN29" s="57"/>
      <c r="TDO29" s="57"/>
      <c r="TDU29" s="56"/>
      <c r="TDV29" s="57"/>
      <c r="TDW29" s="57"/>
      <c r="TDX29" s="57"/>
      <c r="TDY29" s="57"/>
      <c r="TDZ29" s="57"/>
      <c r="TEA29" s="57"/>
      <c r="TEG29" s="56"/>
      <c r="TEH29" s="57"/>
      <c r="TEI29" s="57"/>
      <c r="TEJ29" s="57"/>
      <c r="TEK29" s="57"/>
      <c r="TEL29" s="57"/>
      <c r="TEM29" s="57"/>
      <c r="TES29" s="56"/>
      <c r="TET29" s="57"/>
      <c r="TEU29" s="57"/>
      <c r="TEV29" s="57"/>
      <c r="TEW29" s="57"/>
      <c r="TEX29" s="57"/>
      <c r="TEY29" s="57"/>
      <c r="TFE29" s="56"/>
      <c r="TFF29" s="57"/>
      <c r="TFG29" s="57"/>
      <c r="TFH29" s="57"/>
      <c r="TFI29" s="57"/>
      <c r="TFJ29" s="57"/>
      <c r="TFK29" s="57"/>
      <c r="TFQ29" s="56"/>
      <c r="TFR29" s="57"/>
      <c r="TFS29" s="57"/>
      <c r="TFT29" s="57"/>
      <c r="TFU29" s="57"/>
      <c r="TFV29" s="57"/>
      <c r="TFW29" s="57"/>
      <c r="TGC29" s="56"/>
      <c r="TGD29" s="57"/>
      <c r="TGE29" s="57"/>
      <c r="TGF29" s="57"/>
      <c r="TGG29" s="57"/>
      <c r="TGH29" s="57"/>
      <c r="TGI29" s="57"/>
      <c r="TGO29" s="56"/>
      <c r="TGP29" s="57"/>
      <c r="TGQ29" s="57"/>
      <c r="TGR29" s="57"/>
      <c r="TGS29" s="57"/>
      <c r="TGT29" s="57"/>
      <c r="TGU29" s="57"/>
      <c r="THA29" s="56"/>
      <c r="THB29" s="57"/>
      <c r="THC29" s="57"/>
      <c r="THD29" s="57"/>
      <c r="THE29" s="57"/>
      <c r="THF29" s="57"/>
      <c r="THG29" s="57"/>
      <c r="THM29" s="56"/>
      <c r="THN29" s="57"/>
      <c r="THO29" s="57"/>
      <c r="THP29" s="57"/>
      <c r="THQ29" s="57"/>
      <c r="THR29" s="57"/>
      <c r="THS29" s="57"/>
      <c r="THY29" s="56"/>
      <c r="THZ29" s="57"/>
      <c r="TIA29" s="57"/>
      <c r="TIB29" s="57"/>
      <c r="TIC29" s="57"/>
      <c r="TID29" s="57"/>
      <c r="TIE29" s="57"/>
      <c r="TIK29" s="56"/>
      <c r="TIL29" s="57"/>
      <c r="TIM29" s="57"/>
      <c r="TIN29" s="57"/>
      <c r="TIO29" s="57"/>
      <c r="TIP29" s="57"/>
      <c r="TIQ29" s="57"/>
      <c r="TIW29" s="56"/>
      <c r="TIX29" s="57"/>
      <c r="TIY29" s="57"/>
      <c r="TIZ29" s="57"/>
      <c r="TJA29" s="57"/>
      <c r="TJB29" s="57"/>
      <c r="TJC29" s="57"/>
      <c r="TJI29" s="56"/>
      <c r="TJJ29" s="57"/>
      <c r="TJK29" s="57"/>
      <c r="TJL29" s="57"/>
      <c r="TJM29" s="57"/>
      <c r="TJN29" s="57"/>
      <c r="TJO29" s="57"/>
      <c r="TJU29" s="56"/>
      <c r="TJV29" s="57"/>
      <c r="TJW29" s="57"/>
      <c r="TJX29" s="57"/>
      <c r="TJY29" s="57"/>
      <c r="TJZ29" s="57"/>
      <c r="TKA29" s="57"/>
      <c r="TKG29" s="56"/>
      <c r="TKH29" s="57"/>
      <c r="TKI29" s="57"/>
      <c r="TKJ29" s="57"/>
      <c r="TKK29" s="57"/>
      <c r="TKL29" s="57"/>
      <c r="TKM29" s="57"/>
      <c r="TKS29" s="56"/>
      <c r="TKT29" s="57"/>
      <c r="TKU29" s="57"/>
      <c r="TKV29" s="57"/>
      <c r="TKW29" s="57"/>
      <c r="TKX29" s="57"/>
      <c r="TKY29" s="57"/>
      <c r="TLE29" s="56"/>
      <c r="TLF29" s="57"/>
      <c r="TLG29" s="57"/>
      <c r="TLH29" s="57"/>
      <c r="TLI29" s="57"/>
      <c r="TLJ29" s="57"/>
      <c r="TLK29" s="57"/>
      <c r="TLQ29" s="56"/>
      <c r="TLR29" s="57"/>
      <c r="TLS29" s="57"/>
      <c r="TLT29" s="57"/>
      <c r="TLU29" s="57"/>
      <c r="TLV29" s="57"/>
      <c r="TLW29" s="57"/>
      <c r="TMC29" s="56"/>
      <c r="TMD29" s="57"/>
      <c r="TME29" s="57"/>
      <c r="TMF29" s="57"/>
      <c r="TMG29" s="57"/>
      <c r="TMH29" s="57"/>
      <c r="TMI29" s="57"/>
      <c r="TMO29" s="56"/>
      <c r="TMP29" s="57"/>
      <c r="TMQ29" s="57"/>
      <c r="TMR29" s="57"/>
      <c r="TMS29" s="57"/>
      <c r="TMT29" s="57"/>
      <c r="TMU29" s="57"/>
      <c r="TNA29" s="56"/>
      <c r="TNB29" s="57"/>
      <c r="TNC29" s="57"/>
      <c r="TND29" s="57"/>
      <c r="TNE29" s="57"/>
      <c r="TNF29" s="57"/>
      <c r="TNG29" s="57"/>
      <c r="TNM29" s="56"/>
      <c r="TNN29" s="57"/>
      <c r="TNO29" s="57"/>
      <c r="TNP29" s="57"/>
      <c r="TNQ29" s="57"/>
      <c r="TNR29" s="57"/>
      <c r="TNS29" s="57"/>
      <c r="TNY29" s="56"/>
      <c r="TNZ29" s="57"/>
      <c r="TOA29" s="57"/>
      <c r="TOB29" s="57"/>
      <c r="TOC29" s="57"/>
      <c r="TOD29" s="57"/>
      <c r="TOE29" s="57"/>
      <c r="TOK29" s="56"/>
      <c r="TOL29" s="57"/>
      <c r="TOM29" s="57"/>
      <c r="TON29" s="57"/>
      <c r="TOO29" s="57"/>
      <c r="TOP29" s="57"/>
      <c r="TOQ29" s="57"/>
      <c r="TOW29" s="56"/>
      <c r="TOX29" s="57"/>
      <c r="TOY29" s="57"/>
      <c r="TOZ29" s="57"/>
      <c r="TPA29" s="57"/>
      <c r="TPB29" s="57"/>
      <c r="TPC29" s="57"/>
      <c r="TPI29" s="56"/>
      <c r="TPJ29" s="57"/>
      <c r="TPK29" s="57"/>
      <c r="TPL29" s="57"/>
      <c r="TPM29" s="57"/>
      <c r="TPN29" s="57"/>
      <c r="TPO29" s="57"/>
      <c r="TPU29" s="56"/>
      <c r="TPV29" s="57"/>
      <c r="TPW29" s="57"/>
      <c r="TPX29" s="57"/>
      <c r="TPY29" s="57"/>
      <c r="TPZ29" s="57"/>
      <c r="TQA29" s="57"/>
      <c r="TQG29" s="56"/>
      <c r="TQH29" s="57"/>
      <c r="TQI29" s="57"/>
      <c r="TQJ29" s="57"/>
      <c r="TQK29" s="57"/>
      <c r="TQL29" s="57"/>
      <c r="TQM29" s="57"/>
      <c r="TQS29" s="56"/>
      <c r="TQT29" s="57"/>
      <c r="TQU29" s="57"/>
      <c r="TQV29" s="57"/>
      <c r="TQW29" s="57"/>
      <c r="TQX29" s="57"/>
      <c r="TQY29" s="57"/>
      <c r="TRE29" s="56"/>
      <c r="TRF29" s="57"/>
      <c r="TRG29" s="57"/>
      <c r="TRH29" s="57"/>
      <c r="TRI29" s="57"/>
      <c r="TRJ29" s="57"/>
      <c r="TRK29" s="57"/>
      <c r="TRQ29" s="56"/>
      <c r="TRR29" s="57"/>
      <c r="TRS29" s="57"/>
      <c r="TRT29" s="57"/>
      <c r="TRU29" s="57"/>
      <c r="TRV29" s="57"/>
      <c r="TRW29" s="57"/>
      <c r="TSC29" s="56"/>
      <c r="TSD29" s="57"/>
      <c r="TSE29" s="57"/>
      <c r="TSF29" s="57"/>
      <c r="TSG29" s="57"/>
      <c r="TSH29" s="57"/>
      <c r="TSI29" s="57"/>
      <c r="TSO29" s="56"/>
      <c r="TSP29" s="57"/>
      <c r="TSQ29" s="57"/>
      <c r="TSR29" s="57"/>
      <c r="TSS29" s="57"/>
      <c r="TST29" s="57"/>
      <c r="TSU29" s="57"/>
      <c r="TTA29" s="56"/>
      <c r="TTB29" s="57"/>
      <c r="TTC29" s="57"/>
      <c r="TTD29" s="57"/>
      <c r="TTE29" s="57"/>
      <c r="TTF29" s="57"/>
      <c r="TTG29" s="57"/>
      <c r="TTM29" s="56"/>
      <c r="TTN29" s="57"/>
      <c r="TTO29" s="57"/>
      <c r="TTP29" s="57"/>
      <c r="TTQ29" s="57"/>
      <c r="TTR29" s="57"/>
      <c r="TTS29" s="57"/>
      <c r="TTY29" s="56"/>
      <c r="TTZ29" s="57"/>
      <c r="TUA29" s="57"/>
      <c r="TUB29" s="57"/>
      <c r="TUC29" s="57"/>
      <c r="TUD29" s="57"/>
      <c r="TUE29" s="57"/>
      <c r="TUK29" s="56"/>
      <c r="TUL29" s="57"/>
      <c r="TUM29" s="57"/>
      <c r="TUN29" s="57"/>
      <c r="TUO29" s="57"/>
      <c r="TUP29" s="57"/>
      <c r="TUQ29" s="57"/>
      <c r="TUW29" s="56"/>
      <c r="TUX29" s="57"/>
      <c r="TUY29" s="57"/>
      <c r="TUZ29" s="57"/>
      <c r="TVA29" s="57"/>
      <c r="TVB29" s="57"/>
      <c r="TVC29" s="57"/>
      <c r="TVI29" s="56"/>
      <c r="TVJ29" s="57"/>
      <c r="TVK29" s="57"/>
      <c r="TVL29" s="57"/>
      <c r="TVM29" s="57"/>
      <c r="TVN29" s="57"/>
      <c r="TVO29" s="57"/>
      <c r="TVU29" s="56"/>
      <c r="TVV29" s="57"/>
      <c r="TVW29" s="57"/>
      <c r="TVX29" s="57"/>
      <c r="TVY29" s="57"/>
      <c r="TVZ29" s="57"/>
      <c r="TWA29" s="57"/>
      <c r="TWG29" s="56"/>
      <c r="TWH29" s="57"/>
      <c r="TWI29" s="57"/>
      <c r="TWJ29" s="57"/>
      <c r="TWK29" s="57"/>
      <c r="TWL29" s="57"/>
      <c r="TWM29" s="57"/>
      <c r="TWS29" s="56"/>
      <c r="TWT29" s="57"/>
      <c r="TWU29" s="57"/>
      <c r="TWV29" s="57"/>
      <c r="TWW29" s="57"/>
      <c r="TWX29" s="57"/>
      <c r="TWY29" s="57"/>
      <c r="TXE29" s="56"/>
      <c r="TXF29" s="57"/>
      <c r="TXG29" s="57"/>
      <c r="TXH29" s="57"/>
      <c r="TXI29" s="57"/>
      <c r="TXJ29" s="57"/>
      <c r="TXK29" s="57"/>
      <c r="TXQ29" s="56"/>
      <c r="TXR29" s="57"/>
      <c r="TXS29" s="57"/>
      <c r="TXT29" s="57"/>
      <c r="TXU29" s="57"/>
      <c r="TXV29" s="57"/>
      <c r="TXW29" s="57"/>
      <c r="TYC29" s="56"/>
      <c r="TYD29" s="57"/>
      <c r="TYE29" s="57"/>
      <c r="TYF29" s="57"/>
      <c r="TYG29" s="57"/>
      <c r="TYH29" s="57"/>
      <c r="TYI29" s="57"/>
      <c r="TYO29" s="56"/>
      <c r="TYP29" s="57"/>
      <c r="TYQ29" s="57"/>
      <c r="TYR29" s="57"/>
      <c r="TYS29" s="57"/>
      <c r="TYT29" s="57"/>
      <c r="TYU29" s="57"/>
      <c r="TZA29" s="56"/>
      <c r="TZB29" s="57"/>
      <c r="TZC29" s="57"/>
      <c r="TZD29" s="57"/>
      <c r="TZE29" s="57"/>
      <c r="TZF29" s="57"/>
      <c r="TZG29" s="57"/>
      <c r="TZM29" s="56"/>
      <c r="TZN29" s="57"/>
      <c r="TZO29" s="57"/>
      <c r="TZP29" s="57"/>
      <c r="TZQ29" s="57"/>
      <c r="TZR29" s="57"/>
      <c r="TZS29" s="57"/>
      <c r="TZY29" s="56"/>
      <c r="TZZ29" s="57"/>
      <c r="UAA29" s="57"/>
      <c r="UAB29" s="57"/>
      <c r="UAC29" s="57"/>
      <c r="UAD29" s="57"/>
      <c r="UAE29" s="57"/>
      <c r="UAK29" s="56"/>
      <c r="UAL29" s="57"/>
      <c r="UAM29" s="57"/>
      <c r="UAN29" s="57"/>
      <c r="UAO29" s="57"/>
      <c r="UAP29" s="57"/>
      <c r="UAQ29" s="57"/>
      <c r="UAW29" s="56"/>
      <c r="UAX29" s="57"/>
      <c r="UAY29" s="57"/>
      <c r="UAZ29" s="57"/>
      <c r="UBA29" s="57"/>
      <c r="UBB29" s="57"/>
      <c r="UBC29" s="57"/>
      <c r="UBI29" s="56"/>
      <c r="UBJ29" s="57"/>
      <c r="UBK29" s="57"/>
      <c r="UBL29" s="57"/>
      <c r="UBM29" s="57"/>
      <c r="UBN29" s="57"/>
      <c r="UBO29" s="57"/>
      <c r="UBU29" s="56"/>
      <c r="UBV29" s="57"/>
      <c r="UBW29" s="57"/>
      <c r="UBX29" s="57"/>
      <c r="UBY29" s="57"/>
      <c r="UBZ29" s="57"/>
      <c r="UCA29" s="57"/>
      <c r="UCG29" s="56"/>
      <c r="UCH29" s="57"/>
      <c r="UCI29" s="57"/>
      <c r="UCJ29" s="57"/>
      <c r="UCK29" s="57"/>
      <c r="UCL29" s="57"/>
      <c r="UCM29" s="57"/>
      <c r="UCS29" s="56"/>
      <c r="UCT29" s="57"/>
      <c r="UCU29" s="57"/>
      <c r="UCV29" s="57"/>
      <c r="UCW29" s="57"/>
      <c r="UCX29" s="57"/>
      <c r="UCY29" s="57"/>
      <c r="UDE29" s="56"/>
      <c r="UDF29" s="57"/>
      <c r="UDG29" s="57"/>
      <c r="UDH29" s="57"/>
      <c r="UDI29" s="57"/>
      <c r="UDJ29" s="57"/>
      <c r="UDK29" s="57"/>
      <c r="UDQ29" s="56"/>
      <c r="UDR29" s="57"/>
      <c r="UDS29" s="57"/>
      <c r="UDT29" s="57"/>
      <c r="UDU29" s="57"/>
      <c r="UDV29" s="57"/>
      <c r="UDW29" s="57"/>
      <c r="UEC29" s="56"/>
      <c r="UED29" s="57"/>
      <c r="UEE29" s="57"/>
      <c r="UEF29" s="57"/>
      <c r="UEG29" s="57"/>
      <c r="UEH29" s="57"/>
      <c r="UEI29" s="57"/>
      <c r="UEO29" s="56"/>
      <c r="UEP29" s="57"/>
      <c r="UEQ29" s="57"/>
      <c r="UER29" s="57"/>
      <c r="UES29" s="57"/>
      <c r="UET29" s="57"/>
      <c r="UEU29" s="57"/>
      <c r="UFA29" s="56"/>
      <c r="UFB29" s="57"/>
      <c r="UFC29" s="57"/>
      <c r="UFD29" s="57"/>
      <c r="UFE29" s="57"/>
      <c r="UFF29" s="57"/>
      <c r="UFG29" s="57"/>
      <c r="UFM29" s="56"/>
      <c r="UFN29" s="57"/>
      <c r="UFO29" s="57"/>
      <c r="UFP29" s="57"/>
      <c r="UFQ29" s="57"/>
      <c r="UFR29" s="57"/>
      <c r="UFS29" s="57"/>
      <c r="UFY29" s="56"/>
      <c r="UFZ29" s="57"/>
      <c r="UGA29" s="57"/>
      <c r="UGB29" s="57"/>
      <c r="UGC29" s="57"/>
      <c r="UGD29" s="57"/>
      <c r="UGE29" s="57"/>
      <c r="UGK29" s="56"/>
      <c r="UGL29" s="57"/>
      <c r="UGM29" s="57"/>
      <c r="UGN29" s="57"/>
      <c r="UGO29" s="57"/>
      <c r="UGP29" s="57"/>
      <c r="UGQ29" s="57"/>
      <c r="UGW29" s="56"/>
      <c r="UGX29" s="57"/>
      <c r="UGY29" s="57"/>
      <c r="UGZ29" s="57"/>
      <c r="UHA29" s="57"/>
      <c r="UHB29" s="57"/>
      <c r="UHC29" s="57"/>
      <c r="UHI29" s="56"/>
      <c r="UHJ29" s="57"/>
      <c r="UHK29" s="57"/>
      <c r="UHL29" s="57"/>
      <c r="UHM29" s="57"/>
      <c r="UHN29" s="57"/>
      <c r="UHO29" s="57"/>
      <c r="UHU29" s="56"/>
      <c r="UHV29" s="57"/>
      <c r="UHW29" s="57"/>
      <c r="UHX29" s="57"/>
      <c r="UHY29" s="57"/>
      <c r="UHZ29" s="57"/>
      <c r="UIA29" s="57"/>
      <c r="UIG29" s="56"/>
      <c r="UIH29" s="57"/>
      <c r="UII29" s="57"/>
      <c r="UIJ29" s="57"/>
      <c r="UIK29" s="57"/>
      <c r="UIL29" s="57"/>
      <c r="UIM29" s="57"/>
      <c r="UIS29" s="56"/>
      <c r="UIT29" s="57"/>
      <c r="UIU29" s="57"/>
      <c r="UIV29" s="57"/>
      <c r="UIW29" s="57"/>
      <c r="UIX29" s="57"/>
      <c r="UIY29" s="57"/>
      <c r="UJE29" s="56"/>
      <c r="UJF29" s="57"/>
      <c r="UJG29" s="57"/>
      <c r="UJH29" s="57"/>
      <c r="UJI29" s="57"/>
      <c r="UJJ29" s="57"/>
      <c r="UJK29" s="57"/>
      <c r="UJQ29" s="56"/>
      <c r="UJR29" s="57"/>
      <c r="UJS29" s="57"/>
      <c r="UJT29" s="57"/>
      <c r="UJU29" s="57"/>
      <c r="UJV29" s="57"/>
      <c r="UJW29" s="57"/>
      <c r="UKC29" s="56"/>
      <c r="UKD29" s="57"/>
      <c r="UKE29" s="57"/>
      <c r="UKF29" s="57"/>
      <c r="UKG29" s="57"/>
      <c r="UKH29" s="57"/>
      <c r="UKI29" s="57"/>
      <c r="UKO29" s="56"/>
      <c r="UKP29" s="57"/>
      <c r="UKQ29" s="57"/>
      <c r="UKR29" s="57"/>
      <c r="UKS29" s="57"/>
      <c r="UKT29" s="57"/>
      <c r="UKU29" s="57"/>
      <c r="ULA29" s="56"/>
      <c r="ULB29" s="57"/>
      <c r="ULC29" s="57"/>
      <c r="ULD29" s="57"/>
      <c r="ULE29" s="57"/>
      <c r="ULF29" s="57"/>
      <c r="ULG29" s="57"/>
      <c r="ULM29" s="56"/>
      <c r="ULN29" s="57"/>
      <c r="ULO29" s="57"/>
      <c r="ULP29" s="57"/>
      <c r="ULQ29" s="57"/>
      <c r="ULR29" s="57"/>
      <c r="ULS29" s="57"/>
      <c r="ULY29" s="56"/>
      <c r="ULZ29" s="57"/>
      <c r="UMA29" s="57"/>
      <c r="UMB29" s="57"/>
      <c r="UMC29" s="57"/>
      <c r="UMD29" s="57"/>
      <c r="UME29" s="57"/>
      <c r="UMK29" s="56"/>
      <c r="UML29" s="57"/>
      <c r="UMM29" s="57"/>
      <c r="UMN29" s="57"/>
      <c r="UMO29" s="57"/>
      <c r="UMP29" s="57"/>
      <c r="UMQ29" s="57"/>
      <c r="UMW29" s="56"/>
      <c r="UMX29" s="57"/>
      <c r="UMY29" s="57"/>
      <c r="UMZ29" s="57"/>
      <c r="UNA29" s="57"/>
      <c r="UNB29" s="57"/>
      <c r="UNC29" s="57"/>
      <c r="UNI29" s="56"/>
      <c r="UNJ29" s="57"/>
      <c r="UNK29" s="57"/>
      <c r="UNL29" s="57"/>
      <c r="UNM29" s="57"/>
      <c r="UNN29" s="57"/>
      <c r="UNO29" s="57"/>
      <c r="UNU29" s="56"/>
      <c r="UNV29" s="57"/>
      <c r="UNW29" s="57"/>
      <c r="UNX29" s="57"/>
      <c r="UNY29" s="57"/>
      <c r="UNZ29" s="57"/>
      <c r="UOA29" s="57"/>
      <c r="UOG29" s="56"/>
      <c r="UOH29" s="57"/>
      <c r="UOI29" s="57"/>
      <c r="UOJ29" s="57"/>
      <c r="UOK29" s="57"/>
      <c r="UOL29" s="57"/>
      <c r="UOM29" s="57"/>
      <c r="UOS29" s="56"/>
      <c r="UOT29" s="57"/>
      <c r="UOU29" s="57"/>
      <c r="UOV29" s="57"/>
      <c r="UOW29" s="57"/>
      <c r="UOX29" s="57"/>
      <c r="UOY29" s="57"/>
      <c r="UPE29" s="56"/>
      <c r="UPF29" s="57"/>
      <c r="UPG29" s="57"/>
      <c r="UPH29" s="57"/>
      <c r="UPI29" s="57"/>
      <c r="UPJ29" s="57"/>
      <c r="UPK29" s="57"/>
      <c r="UPQ29" s="56"/>
      <c r="UPR29" s="57"/>
      <c r="UPS29" s="57"/>
      <c r="UPT29" s="57"/>
      <c r="UPU29" s="57"/>
      <c r="UPV29" s="57"/>
      <c r="UPW29" s="57"/>
      <c r="UQC29" s="56"/>
      <c r="UQD29" s="57"/>
      <c r="UQE29" s="57"/>
      <c r="UQF29" s="57"/>
      <c r="UQG29" s="57"/>
      <c r="UQH29" s="57"/>
      <c r="UQI29" s="57"/>
      <c r="UQO29" s="56"/>
      <c r="UQP29" s="57"/>
      <c r="UQQ29" s="57"/>
      <c r="UQR29" s="57"/>
      <c r="UQS29" s="57"/>
      <c r="UQT29" s="57"/>
      <c r="UQU29" s="57"/>
      <c r="URA29" s="56"/>
      <c r="URB29" s="57"/>
      <c r="URC29" s="57"/>
      <c r="URD29" s="57"/>
      <c r="URE29" s="57"/>
      <c r="URF29" s="57"/>
      <c r="URG29" s="57"/>
      <c r="URM29" s="56"/>
      <c r="URN29" s="57"/>
      <c r="URO29" s="57"/>
      <c r="URP29" s="57"/>
      <c r="URQ29" s="57"/>
      <c r="URR29" s="57"/>
      <c r="URS29" s="57"/>
      <c r="URY29" s="56"/>
      <c r="URZ29" s="57"/>
      <c r="USA29" s="57"/>
      <c r="USB29" s="57"/>
      <c r="USC29" s="57"/>
      <c r="USD29" s="57"/>
      <c r="USE29" s="57"/>
      <c r="USK29" s="56"/>
      <c r="USL29" s="57"/>
      <c r="USM29" s="57"/>
      <c r="USN29" s="57"/>
      <c r="USO29" s="57"/>
      <c r="USP29" s="57"/>
      <c r="USQ29" s="57"/>
      <c r="USW29" s="56"/>
      <c r="USX29" s="57"/>
      <c r="USY29" s="57"/>
      <c r="USZ29" s="57"/>
      <c r="UTA29" s="57"/>
      <c r="UTB29" s="57"/>
      <c r="UTC29" s="57"/>
      <c r="UTI29" s="56"/>
      <c r="UTJ29" s="57"/>
      <c r="UTK29" s="57"/>
      <c r="UTL29" s="57"/>
      <c r="UTM29" s="57"/>
      <c r="UTN29" s="57"/>
      <c r="UTO29" s="57"/>
      <c r="UTU29" s="56"/>
      <c r="UTV29" s="57"/>
      <c r="UTW29" s="57"/>
      <c r="UTX29" s="57"/>
      <c r="UTY29" s="57"/>
      <c r="UTZ29" s="57"/>
      <c r="UUA29" s="57"/>
      <c r="UUG29" s="56"/>
      <c r="UUH29" s="57"/>
      <c r="UUI29" s="57"/>
      <c r="UUJ29" s="57"/>
      <c r="UUK29" s="57"/>
      <c r="UUL29" s="57"/>
      <c r="UUM29" s="57"/>
      <c r="UUS29" s="56"/>
      <c r="UUT29" s="57"/>
      <c r="UUU29" s="57"/>
      <c r="UUV29" s="57"/>
      <c r="UUW29" s="57"/>
      <c r="UUX29" s="57"/>
      <c r="UUY29" s="57"/>
      <c r="UVE29" s="56"/>
      <c r="UVF29" s="57"/>
      <c r="UVG29" s="57"/>
      <c r="UVH29" s="57"/>
      <c r="UVI29" s="57"/>
      <c r="UVJ29" s="57"/>
      <c r="UVK29" s="57"/>
      <c r="UVQ29" s="56"/>
      <c r="UVR29" s="57"/>
      <c r="UVS29" s="57"/>
      <c r="UVT29" s="57"/>
      <c r="UVU29" s="57"/>
      <c r="UVV29" s="57"/>
      <c r="UVW29" s="57"/>
      <c r="UWC29" s="56"/>
      <c r="UWD29" s="57"/>
      <c r="UWE29" s="57"/>
      <c r="UWF29" s="57"/>
      <c r="UWG29" s="57"/>
      <c r="UWH29" s="57"/>
      <c r="UWI29" s="57"/>
      <c r="UWO29" s="56"/>
      <c r="UWP29" s="57"/>
      <c r="UWQ29" s="57"/>
      <c r="UWR29" s="57"/>
      <c r="UWS29" s="57"/>
      <c r="UWT29" s="57"/>
      <c r="UWU29" s="57"/>
      <c r="UXA29" s="56"/>
      <c r="UXB29" s="57"/>
      <c r="UXC29" s="57"/>
      <c r="UXD29" s="57"/>
      <c r="UXE29" s="57"/>
      <c r="UXF29" s="57"/>
      <c r="UXG29" s="57"/>
      <c r="UXM29" s="56"/>
      <c r="UXN29" s="57"/>
      <c r="UXO29" s="57"/>
      <c r="UXP29" s="57"/>
      <c r="UXQ29" s="57"/>
      <c r="UXR29" s="57"/>
      <c r="UXS29" s="57"/>
      <c r="UXY29" s="56"/>
      <c r="UXZ29" s="57"/>
      <c r="UYA29" s="57"/>
      <c r="UYB29" s="57"/>
      <c r="UYC29" s="57"/>
      <c r="UYD29" s="57"/>
      <c r="UYE29" s="57"/>
      <c r="UYK29" s="56"/>
      <c r="UYL29" s="57"/>
      <c r="UYM29" s="57"/>
      <c r="UYN29" s="57"/>
      <c r="UYO29" s="57"/>
      <c r="UYP29" s="57"/>
      <c r="UYQ29" s="57"/>
      <c r="UYW29" s="56"/>
      <c r="UYX29" s="57"/>
      <c r="UYY29" s="57"/>
      <c r="UYZ29" s="57"/>
      <c r="UZA29" s="57"/>
      <c r="UZB29" s="57"/>
      <c r="UZC29" s="57"/>
      <c r="UZI29" s="56"/>
      <c r="UZJ29" s="57"/>
      <c r="UZK29" s="57"/>
      <c r="UZL29" s="57"/>
      <c r="UZM29" s="57"/>
      <c r="UZN29" s="57"/>
      <c r="UZO29" s="57"/>
      <c r="UZU29" s="56"/>
      <c r="UZV29" s="57"/>
      <c r="UZW29" s="57"/>
      <c r="UZX29" s="57"/>
      <c r="UZY29" s="57"/>
      <c r="UZZ29" s="57"/>
      <c r="VAA29" s="57"/>
      <c r="VAG29" s="56"/>
      <c r="VAH29" s="57"/>
      <c r="VAI29" s="57"/>
      <c r="VAJ29" s="57"/>
      <c r="VAK29" s="57"/>
      <c r="VAL29" s="57"/>
      <c r="VAM29" s="57"/>
      <c r="VAS29" s="56"/>
      <c r="VAT29" s="57"/>
      <c r="VAU29" s="57"/>
      <c r="VAV29" s="57"/>
      <c r="VAW29" s="57"/>
      <c r="VAX29" s="57"/>
      <c r="VAY29" s="57"/>
      <c r="VBE29" s="56"/>
      <c r="VBF29" s="57"/>
      <c r="VBG29" s="57"/>
      <c r="VBH29" s="57"/>
      <c r="VBI29" s="57"/>
      <c r="VBJ29" s="57"/>
      <c r="VBK29" s="57"/>
      <c r="VBQ29" s="56"/>
      <c r="VBR29" s="57"/>
      <c r="VBS29" s="57"/>
      <c r="VBT29" s="57"/>
      <c r="VBU29" s="57"/>
      <c r="VBV29" s="57"/>
      <c r="VBW29" s="57"/>
      <c r="VCC29" s="56"/>
      <c r="VCD29" s="57"/>
      <c r="VCE29" s="57"/>
      <c r="VCF29" s="57"/>
      <c r="VCG29" s="57"/>
      <c r="VCH29" s="57"/>
      <c r="VCI29" s="57"/>
      <c r="VCO29" s="56"/>
      <c r="VCP29" s="57"/>
      <c r="VCQ29" s="57"/>
      <c r="VCR29" s="57"/>
      <c r="VCS29" s="57"/>
      <c r="VCT29" s="57"/>
      <c r="VCU29" s="57"/>
      <c r="VDA29" s="56"/>
      <c r="VDB29" s="57"/>
      <c r="VDC29" s="57"/>
      <c r="VDD29" s="57"/>
      <c r="VDE29" s="57"/>
      <c r="VDF29" s="57"/>
      <c r="VDG29" s="57"/>
      <c r="VDM29" s="56"/>
      <c r="VDN29" s="57"/>
      <c r="VDO29" s="57"/>
      <c r="VDP29" s="57"/>
      <c r="VDQ29" s="57"/>
      <c r="VDR29" s="57"/>
      <c r="VDS29" s="57"/>
      <c r="VDY29" s="56"/>
      <c r="VDZ29" s="57"/>
      <c r="VEA29" s="57"/>
      <c r="VEB29" s="57"/>
      <c r="VEC29" s="57"/>
      <c r="VED29" s="57"/>
      <c r="VEE29" s="57"/>
      <c r="VEK29" s="56"/>
      <c r="VEL29" s="57"/>
      <c r="VEM29" s="57"/>
      <c r="VEN29" s="57"/>
      <c r="VEO29" s="57"/>
      <c r="VEP29" s="57"/>
      <c r="VEQ29" s="57"/>
      <c r="VEW29" s="56"/>
      <c r="VEX29" s="57"/>
      <c r="VEY29" s="57"/>
      <c r="VEZ29" s="57"/>
      <c r="VFA29" s="57"/>
      <c r="VFB29" s="57"/>
      <c r="VFC29" s="57"/>
      <c r="VFI29" s="56"/>
      <c r="VFJ29" s="57"/>
      <c r="VFK29" s="57"/>
      <c r="VFL29" s="57"/>
      <c r="VFM29" s="57"/>
      <c r="VFN29" s="57"/>
      <c r="VFO29" s="57"/>
      <c r="VFU29" s="56"/>
      <c r="VFV29" s="57"/>
      <c r="VFW29" s="57"/>
      <c r="VFX29" s="57"/>
      <c r="VFY29" s="57"/>
      <c r="VFZ29" s="57"/>
      <c r="VGA29" s="57"/>
      <c r="VGG29" s="56"/>
      <c r="VGH29" s="57"/>
      <c r="VGI29" s="57"/>
      <c r="VGJ29" s="57"/>
      <c r="VGK29" s="57"/>
      <c r="VGL29" s="57"/>
      <c r="VGM29" s="57"/>
      <c r="VGS29" s="56"/>
      <c r="VGT29" s="57"/>
      <c r="VGU29" s="57"/>
      <c r="VGV29" s="57"/>
      <c r="VGW29" s="57"/>
      <c r="VGX29" s="57"/>
      <c r="VGY29" s="57"/>
      <c r="VHE29" s="56"/>
      <c r="VHF29" s="57"/>
      <c r="VHG29" s="57"/>
      <c r="VHH29" s="57"/>
      <c r="VHI29" s="57"/>
      <c r="VHJ29" s="57"/>
      <c r="VHK29" s="57"/>
      <c r="VHQ29" s="56"/>
      <c r="VHR29" s="57"/>
      <c r="VHS29" s="57"/>
      <c r="VHT29" s="57"/>
      <c r="VHU29" s="57"/>
      <c r="VHV29" s="57"/>
      <c r="VHW29" s="57"/>
      <c r="VIC29" s="56"/>
      <c r="VID29" s="57"/>
      <c r="VIE29" s="57"/>
      <c r="VIF29" s="57"/>
      <c r="VIG29" s="57"/>
      <c r="VIH29" s="57"/>
      <c r="VII29" s="57"/>
      <c r="VIO29" s="56"/>
      <c r="VIP29" s="57"/>
      <c r="VIQ29" s="57"/>
      <c r="VIR29" s="57"/>
      <c r="VIS29" s="57"/>
      <c r="VIT29" s="57"/>
      <c r="VIU29" s="57"/>
      <c r="VJA29" s="56"/>
      <c r="VJB29" s="57"/>
      <c r="VJC29" s="57"/>
      <c r="VJD29" s="57"/>
      <c r="VJE29" s="57"/>
      <c r="VJF29" s="57"/>
      <c r="VJG29" s="57"/>
      <c r="VJM29" s="56"/>
      <c r="VJN29" s="57"/>
      <c r="VJO29" s="57"/>
      <c r="VJP29" s="57"/>
      <c r="VJQ29" s="57"/>
      <c r="VJR29" s="57"/>
      <c r="VJS29" s="57"/>
      <c r="VJY29" s="56"/>
      <c r="VJZ29" s="57"/>
      <c r="VKA29" s="57"/>
      <c r="VKB29" s="57"/>
      <c r="VKC29" s="57"/>
      <c r="VKD29" s="57"/>
      <c r="VKE29" s="57"/>
      <c r="VKK29" s="56"/>
      <c r="VKL29" s="57"/>
      <c r="VKM29" s="57"/>
      <c r="VKN29" s="57"/>
      <c r="VKO29" s="57"/>
      <c r="VKP29" s="57"/>
      <c r="VKQ29" s="57"/>
      <c r="VKW29" s="56"/>
      <c r="VKX29" s="57"/>
      <c r="VKY29" s="57"/>
      <c r="VKZ29" s="57"/>
      <c r="VLA29" s="57"/>
      <c r="VLB29" s="57"/>
      <c r="VLC29" s="57"/>
      <c r="VLI29" s="56"/>
      <c r="VLJ29" s="57"/>
      <c r="VLK29" s="57"/>
      <c r="VLL29" s="57"/>
      <c r="VLM29" s="57"/>
      <c r="VLN29" s="57"/>
      <c r="VLO29" s="57"/>
      <c r="VLU29" s="56"/>
      <c r="VLV29" s="57"/>
      <c r="VLW29" s="57"/>
      <c r="VLX29" s="57"/>
      <c r="VLY29" s="57"/>
      <c r="VLZ29" s="57"/>
      <c r="VMA29" s="57"/>
      <c r="VMG29" s="56"/>
      <c r="VMH29" s="57"/>
      <c r="VMI29" s="57"/>
      <c r="VMJ29" s="57"/>
      <c r="VMK29" s="57"/>
      <c r="VML29" s="57"/>
      <c r="VMM29" s="57"/>
      <c r="VMS29" s="56"/>
      <c r="VMT29" s="57"/>
      <c r="VMU29" s="57"/>
      <c r="VMV29" s="57"/>
      <c r="VMW29" s="57"/>
      <c r="VMX29" s="57"/>
      <c r="VMY29" s="57"/>
      <c r="VNE29" s="56"/>
      <c r="VNF29" s="57"/>
      <c r="VNG29" s="57"/>
      <c r="VNH29" s="57"/>
      <c r="VNI29" s="57"/>
      <c r="VNJ29" s="57"/>
      <c r="VNK29" s="57"/>
      <c r="VNQ29" s="56"/>
      <c r="VNR29" s="57"/>
      <c r="VNS29" s="57"/>
      <c r="VNT29" s="57"/>
      <c r="VNU29" s="57"/>
      <c r="VNV29" s="57"/>
      <c r="VNW29" s="57"/>
      <c r="VOC29" s="56"/>
      <c r="VOD29" s="57"/>
      <c r="VOE29" s="57"/>
      <c r="VOF29" s="57"/>
      <c r="VOG29" s="57"/>
      <c r="VOH29" s="57"/>
      <c r="VOI29" s="57"/>
      <c r="VOO29" s="56"/>
      <c r="VOP29" s="57"/>
      <c r="VOQ29" s="57"/>
      <c r="VOR29" s="57"/>
      <c r="VOS29" s="57"/>
      <c r="VOT29" s="57"/>
      <c r="VOU29" s="57"/>
      <c r="VPA29" s="56"/>
      <c r="VPB29" s="57"/>
      <c r="VPC29" s="57"/>
      <c r="VPD29" s="57"/>
      <c r="VPE29" s="57"/>
      <c r="VPF29" s="57"/>
      <c r="VPG29" s="57"/>
      <c r="VPM29" s="56"/>
      <c r="VPN29" s="57"/>
      <c r="VPO29" s="57"/>
      <c r="VPP29" s="57"/>
      <c r="VPQ29" s="57"/>
      <c r="VPR29" s="57"/>
      <c r="VPS29" s="57"/>
      <c r="VPY29" s="56"/>
      <c r="VPZ29" s="57"/>
      <c r="VQA29" s="57"/>
      <c r="VQB29" s="57"/>
      <c r="VQC29" s="57"/>
      <c r="VQD29" s="57"/>
      <c r="VQE29" s="57"/>
      <c r="VQK29" s="56"/>
      <c r="VQL29" s="57"/>
      <c r="VQM29" s="57"/>
      <c r="VQN29" s="57"/>
      <c r="VQO29" s="57"/>
      <c r="VQP29" s="57"/>
      <c r="VQQ29" s="57"/>
      <c r="VQW29" s="56"/>
      <c r="VQX29" s="57"/>
      <c r="VQY29" s="57"/>
      <c r="VQZ29" s="57"/>
      <c r="VRA29" s="57"/>
      <c r="VRB29" s="57"/>
      <c r="VRC29" s="57"/>
      <c r="VRI29" s="56"/>
      <c r="VRJ29" s="57"/>
      <c r="VRK29" s="57"/>
      <c r="VRL29" s="57"/>
      <c r="VRM29" s="57"/>
      <c r="VRN29" s="57"/>
      <c r="VRO29" s="57"/>
      <c r="VRU29" s="56"/>
      <c r="VRV29" s="57"/>
      <c r="VRW29" s="57"/>
      <c r="VRX29" s="57"/>
      <c r="VRY29" s="57"/>
      <c r="VRZ29" s="57"/>
      <c r="VSA29" s="57"/>
      <c r="VSG29" s="56"/>
      <c r="VSH29" s="57"/>
      <c r="VSI29" s="57"/>
      <c r="VSJ29" s="57"/>
      <c r="VSK29" s="57"/>
      <c r="VSL29" s="57"/>
      <c r="VSM29" s="57"/>
      <c r="VSS29" s="56"/>
      <c r="VST29" s="57"/>
      <c r="VSU29" s="57"/>
      <c r="VSV29" s="57"/>
      <c r="VSW29" s="57"/>
      <c r="VSX29" s="57"/>
      <c r="VSY29" s="57"/>
      <c r="VTE29" s="56"/>
      <c r="VTF29" s="57"/>
      <c r="VTG29" s="57"/>
      <c r="VTH29" s="57"/>
      <c r="VTI29" s="57"/>
      <c r="VTJ29" s="57"/>
      <c r="VTK29" s="57"/>
      <c r="VTQ29" s="56"/>
      <c r="VTR29" s="57"/>
      <c r="VTS29" s="57"/>
      <c r="VTT29" s="57"/>
      <c r="VTU29" s="57"/>
      <c r="VTV29" s="57"/>
      <c r="VTW29" s="57"/>
      <c r="VUC29" s="56"/>
      <c r="VUD29" s="57"/>
      <c r="VUE29" s="57"/>
      <c r="VUF29" s="57"/>
      <c r="VUG29" s="57"/>
      <c r="VUH29" s="57"/>
      <c r="VUI29" s="57"/>
      <c r="VUO29" s="56"/>
      <c r="VUP29" s="57"/>
      <c r="VUQ29" s="57"/>
      <c r="VUR29" s="57"/>
      <c r="VUS29" s="57"/>
      <c r="VUT29" s="57"/>
      <c r="VUU29" s="57"/>
      <c r="VVA29" s="56"/>
      <c r="VVB29" s="57"/>
      <c r="VVC29" s="57"/>
      <c r="VVD29" s="57"/>
      <c r="VVE29" s="57"/>
      <c r="VVF29" s="57"/>
      <c r="VVG29" s="57"/>
      <c r="VVM29" s="56"/>
      <c r="VVN29" s="57"/>
      <c r="VVO29" s="57"/>
      <c r="VVP29" s="57"/>
      <c r="VVQ29" s="57"/>
      <c r="VVR29" s="57"/>
      <c r="VVS29" s="57"/>
      <c r="VVY29" s="56"/>
      <c r="VVZ29" s="57"/>
      <c r="VWA29" s="57"/>
      <c r="VWB29" s="57"/>
      <c r="VWC29" s="57"/>
      <c r="VWD29" s="57"/>
      <c r="VWE29" s="57"/>
      <c r="VWK29" s="56"/>
      <c r="VWL29" s="57"/>
      <c r="VWM29" s="57"/>
      <c r="VWN29" s="57"/>
      <c r="VWO29" s="57"/>
      <c r="VWP29" s="57"/>
      <c r="VWQ29" s="57"/>
      <c r="VWW29" s="56"/>
      <c r="VWX29" s="57"/>
      <c r="VWY29" s="57"/>
      <c r="VWZ29" s="57"/>
      <c r="VXA29" s="57"/>
      <c r="VXB29" s="57"/>
      <c r="VXC29" s="57"/>
      <c r="VXI29" s="56"/>
      <c r="VXJ29" s="57"/>
      <c r="VXK29" s="57"/>
      <c r="VXL29" s="57"/>
      <c r="VXM29" s="57"/>
      <c r="VXN29" s="57"/>
      <c r="VXO29" s="57"/>
      <c r="VXU29" s="56"/>
      <c r="VXV29" s="57"/>
      <c r="VXW29" s="57"/>
      <c r="VXX29" s="57"/>
      <c r="VXY29" s="57"/>
      <c r="VXZ29" s="57"/>
      <c r="VYA29" s="57"/>
      <c r="VYG29" s="56"/>
      <c r="VYH29" s="57"/>
      <c r="VYI29" s="57"/>
      <c r="VYJ29" s="57"/>
      <c r="VYK29" s="57"/>
      <c r="VYL29" s="57"/>
      <c r="VYM29" s="57"/>
      <c r="VYS29" s="56"/>
      <c r="VYT29" s="57"/>
      <c r="VYU29" s="57"/>
      <c r="VYV29" s="57"/>
      <c r="VYW29" s="57"/>
      <c r="VYX29" s="57"/>
      <c r="VYY29" s="57"/>
      <c r="VZE29" s="56"/>
      <c r="VZF29" s="57"/>
      <c r="VZG29" s="57"/>
      <c r="VZH29" s="57"/>
      <c r="VZI29" s="57"/>
      <c r="VZJ29" s="57"/>
      <c r="VZK29" s="57"/>
      <c r="VZQ29" s="56"/>
      <c r="VZR29" s="57"/>
      <c r="VZS29" s="57"/>
      <c r="VZT29" s="57"/>
      <c r="VZU29" s="57"/>
      <c r="VZV29" s="57"/>
      <c r="VZW29" s="57"/>
      <c r="WAC29" s="56"/>
      <c r="WAD29" s="57"/>
      <c r="WAE29" s="57"/>
      <c r="WAF29" s="57"/>
      <c r="WAG29" s="57"/>
      <c r="WAH29" s="57"/>
      <c r="WAI29" s="57"/>
      <c r="WAO29" s="56"/>
      <c r="WAP29" s="57"/>
      <c r="WAQ29" s="57"/>
      <c r="WAR29" s="57"/>
      <c r="WAS29" s="57"/>
      <c r="WAT29" s="57"/>
      <c r="WAU29" s="57"/>
      <c r="WBA29" s="56"/>
      <c r="WBB29" s="57"/>
      <c r="WBC29" s="57"/>
      <c r="WBD29" s="57"/>
      <c r="WBE29" s="57"/>
      <c r="WBF29" s="57"/>
      <c r="WBG29" s="57"/>
      <c r="WBM29" s="56"/>
      <c r="WBN29" s="57"/>
      <c r="WBO29" s="57"/>
      <c r="WBP29" s="57"/>
      <c r="WBQ29" s="57"/>
      <c r="WBR29" s="57"/>
      <c r="WBS29" s="57"/>
      <c r="WBY29" s="56"/>
      <c r="WBZ29" s="57"/>
      <c r="WCA29" s="57"/>
      <c r="WCB29" s="57"/>
      <c r="WCC29" s="57"/>
      <c r="WCD29" s="57"/>
      <c r="WCE29" s="57"/>
      <c r="WCK29" s="56"/>
      <c r="WCL29" s="57"/>
      <c r="WCM29" s="57"/>
      <c r="WCN29" s="57"/>
      <c r="WCO29" s="57"/>
      <c r="WCP29" s="57"/>
      <c r="WCQ29" s="57"/>
      <c r="WCW29" s="56"/>
      <c r="WCX29" s="57"/>
      <c r="WCY29" s="57"/>
      <c r="WCZ29" s="57"/>
      <c r="WDA29" s="57"/>
      <c r="WDB29" s="57"/>
      <c r="WDC29" s="57"/>
      <c r="WDI29" s="56"/>
      <c r="WDJ29" s="57"/>
      <c r="WDK29" s="57"/>
      <c r="WDL29" s="57"/>
      <c r="WDM29" s="57"/>
      <c r="WDN29" s="57"/>
      <c r="WDO29" s="57"/>
      <c r="WDU29" s="56"/>
      <c r="WDV29" s="57"/>
      <c r="WDW29" s="57"/>
      <c r="WDX29" s="57"/>
      <c r="WDY29" s="57"/>
      <c r="WDZ29" s="57"/>
      <c r="WEA29" s="57"/>
      <c r="WEG29" s="56"/>
      <c r="WEH29" s="57"/>
      <c r="WEI29" s="57"/>
      <c r="WEJ29" s="57"/>
      <c r="WEK29" s="57"/>
      <c r="WEL29" s="57"/>
      <c r="WEM29" s="57"/>
      <c r="WES29" s="56"/>
      <c r="WET29" s="57"/>
      <c r="WEU29" s="57"/>
      <c r="WEV29" s="57"/>
      <c r="WEW29" s="57"/>
      <c r="WEX29" s="57"/>
      <c r="WEY29" s="57"/>
      <c r="WFE29" s="56"/>
      <c r="WFF29" s="57"/>
      <c r="WFG29" s="57"/>
      <c r="WFH29" s="57"/>
      <c r="WFI29" s="57"/>
      <c r="WFJ29" s="57"/>
      <c r="WFK29" s="57"/>
      <c r="WFQ29" s="56"/>
      <c r="WFR29" s="57"/>
      <c r="WFS29" s="57"/>
      <c r="WFT29" s="57"/>
      <c r="WFU29" s="57"/>
      <c r="WFV29" s="57"/>
      <c r="WFW29" s="57"/>
      <c r="WGC29" s="56"/>
      <c r="WGD29" s="57"/>
      <c r="WGE29" s="57"/>
      <c r="WGF29" s="57"/>
      <c r="WGG29" s="57"/>
      <c r="WGH29" s="57"/>
      <c r="WGI29" s="57"/>
      <c r="WGO29" s="56"/>
      <c r="WGP29" s="57"/>
      <c r="WGQ29" s="57"/>
      <c r="WGR29" s="57"/>
      <c r="WGS29" s="57"/>
      <c r="WGT29" s="57"/>
      <c r="WGU29" s="57"/>
      <c r="WHA29" s="56"/>
      <c r="WHB29" s="57"/>
      <c r="WHC29" s="57"/>
      <c r="WHD29" s="57"/>
      <c r="WHE29" s="57"/>
      <c r="WHF29" s="57"/>
      <c r="WHG29" s="57"/>
      <c r="WHM29" s="56"/>
      <c r="WHN29" s="57"/>
      <c r="WHO29" s="57"/>
      <c r="WHP29" s="57"/>
      <c r="WHQ29" s="57"/>
      <c r="WHR29" s="57"/>
      <c r="WHS29" s="57"/>
      <c r="WHY29" s="56"/>
      <c r="WHZ29" s="57"/>
      <c r="WIA29" s="57"/>
      <c r="WIB29" s="57"/>
      <c r="WIC29" s="57"/>
      <c r="WID29" s="57"/>
      <c r="WIE29" s="57"/>
      <c r="WIK29" s="56"/>
      <c r="WIL29" s="57"/>
      <c r="WIM29" s="57"/>
      <c r="WIN29" s="57"/>
      <c r="WIO29" s="57"/>
      <c r="WIP29" s="57"/>
      <c r="WIQ29" s="57"/>
      <c r="WIW29" s="56"/>
      <c r="WIX29" s="57"/>
      <c r="WIY29" s="57"/>
      <c r="WIZ29" s="57"/>
      <c r="WJA29" s="57"/>
      <c r="WJB29" s="57"/>
      <c r="WJC29" s="57"/>
      <c r="WJI29" s="56"/>
      <c r="WJJ29" s="57"/>
      <c r="WJK29" s="57"/>
      <c r="WJL29" s="57"/>
      <c r="WJM29" s="57"/>
      <c r="WJN29" s="57"/>
      <c r="WJO29" s="57"/>
      <c r="WJU29" s="56"/>
      <c r="WJV29" s="57"/>
      <c r="WJW29" s="57"/>
      <c r="WJX29" s="57"/>
      <c r="WJY29" s="57"/>
      <c r="WJZ29" s="57"/>
      <c r="WKA29" s="57"/>
      <c r="WKG29" s="56"/>
      <c r="WKH29" s="57"/>
      <c r="WKI29" s="57"/>
      <c r="WKJ29" s="57"/>
      <c r="WKK29" s="57"/>
      <c r="WKL29" s="57"/>
      <c r="WKM29" s="57"/>
      <c r="WKS29" s="56"/>
      <c r="WKT29" s="57"/>
      <c r="WKU29" s="57"/>
      <c r="WKV29" s="57"/>
      <c r="WKW29" s="57"/>
      <c r="WKX29" s="57"/>
      <c r="WKY29" s="57"/>
      <c r="WLE29" s="56"/>
      <c r="WLF29" s="57"/>
      <c r="WLG29" s="57"/>
      <c r="WLH29" s="57"/>
      <c r="WLI29" s="57"/>
      <c r="WLJ29" s="57"/>
      <c r="WLK29" s="57"/>
      <c r="WLQ29" s="56"/>
      <c r="WLR29" s="57"/>
      <c r="WLS29" s="57"/>
      <c r="WLT29" s="57"/>
      <c r="WLU29" s="57"/>
      <c r="WLV29" s="57"/>
      <c r="WLW29" s="57"/>
      <c r="WMC29" s="56"/>
      <c r="WMD29" s="57"/>
      <c r="WME29" s="57"/>
      <c r="WMF29" s="57"/>
      <c r="WMG29" s="57"/>
      <c r="WMH29" s="57"/>
      <c r="WMI29" s="57"/>
      <c r="WMO29" s="56"/>
      <c r="WMP29" s="57"/>
      <c r="WMQ29" s="57"/>
      <c r="WMR29" s="57"/>
      <c r="WMS29" s="57"/>
      <c r="WMT29" s="57"/>
      <c r="WMU29" s="57"/>
      <c r="WNA29" s="56"/>
      <c r="WNB29" s="57"/>
      <c r="WNC29" s="57"/>
      <c r="WND29" s="57"/>
      <c r="WNE29" s="57"/>
      <c r="WNF29" s="57"/>
      <c r="WNG29" s="57"/>
      <c r="WNM29" s="56"/>
      <c r="WNN29" s="57"/>
      <c r="WNO29" s="57"/>
      <c r="WNP29" s="57"/>
      <c r="WNQ29" s="57"/>
      <c r="WNR29" s="57"/>
      <c r="WNS29" s="57"/>
      <c r="WNY29" s="56"/>
      <c r="WNZ29" s="57"/>
      <c r="WOA29" s="57"/>
      <c r="WOB29" s="57"/>
      <c r="WOC29" s="57"/>
      <c r="WOD29" s="57"/>
      <c r="WOE29" s="57"/>
      <c r="WOK29" s="56"/>
      <c r="WOL29" s="57"/>
      <c r="WOM29" s="57"/>
      <c r="WON29" s="57"/>
      <c r="WOO29" s="57"/>
      <c r="WOP29" s="57"/>
      <c r="WOQ29" s="57"/>
      <c r="WOW29" s="56"/>
      <c r="WOX29" s="57"/>
      <c r="WOY29" s="57"/>
      <c r="WOZ29" s="57"/>
      <c r="WPA29" s="57"/>
      <c r="WPB29" s="57"/>
      <c r="WPC29" s="57"/>
      <c r="WPI29" s="56"/>
      <c r="WPJ29" s="57"/>
      <c r="WPK29" s="57"/>
      <c r="WPL29" s="57"/>
      <c r="WPM29" s="57"/>
      <c r="WPN29" s="57"/>
      <c r="WPO29" s="57"/>
      <c r="WPU29" s="56"/>
      <c r="WPV29" s="57"/>
      <c r="WPW29" s="57"/>
      <c r="WPX29" s="57"/>
      <c r="WPY29" s="57"/>
      <c r="WPZ29" s="57"/>
      <c r="WQA29" s="57"/>
      <c r="WQG29" s="56"/>
      <c r="WQH29" s="57"/>
      <c r="WQI29" s="57"/>
      <c r="WQJ29" s="57"/>
      <c r="WQK29" s="57"/>
      <c r="WQL29" s="57"/>
      <c r="WQM29" s="57"/>
      <c r="WQS29" s="56"/>
      <c r="WQT29" s="57"/>
      <c r="WQU29" s="57"/>
      <c r="WQV29" s="57"/>
      <c r="WQW29" s="57"/>
      <c r="WQX29" s="57"/>
      <c r="WQY29" s="57"/>
      <c r="WRE29" s="56"/>
      <c r="WRF29" s="57"/>
      <c r="WRG29" s="57"/>
      <c r="WRH29" s="57"/>
      <c r="WRI29" s="57"/>
      <c r="WRJ29" s="57"/>
      <c r="WRK29" s="57"/>
      <c r="WRQ29" s="56"/>
      <c r="WRR29" s="57"/>
      <c r="WRS29" s="57"/>
      <c r="WRT29" s="57"/>
      <c r="WRU29" s="57"/>
      <c r="WRV29" s="57"/>
      <c r="WRW29" s="57"/>
      <c r="WSC29" s="56"/>
      <c r="WSD29" s="57"/>
      <c r="WSE29" s="57"/>
      <c r="WSF29" s="57"/>
      <c r="WSG29" s="57"/>
      <c r="WSH29" s="57"/>
      <c r="WSI29" s="57"/>
      <c r="WSO29" s="56"/>
      <c r="WSP29" s="57"/>
      <c r="WSQ29" s="57"/>
      <c r="WSR29" s="57"/>
      <c r="WSS29" s="57"/>
      <c r="WST29" s="57"/>
      <c r="WSU29" s="57"/>
      <c r="WTA29" s="56"/>
      <c r="WTB29" s="57"/>
      <c r="WTC29" s="57"/>
      <c r="WTD29" s="57"/>
      <c r="WTE29" s="57"/>
      <c r="WTF29" s="57"/>
      <c r="WTG29" s="57"/>
      <c r="WTM29" s="56"/>
      <c r="WTN29" s="57"/>
      <c r="WTO29" s="57"/>
      <c r="WTP29" s="57"/>
      <c r="WTQ29" s="57"/>
      <c r="WTR29" s="57"/>
      <c r="WTS29" s="57"/>
      <c r="WTY29" s="56"/>
      <c r="WTZ29" s="57"/>
      <c r="WUA29" s="57"/>
      <c r="WUB29" s="57"/>
      <c r="WUC29" s="57"/>
      <c r="WUD29" s="57"/>
      <c r="WUE29" s="57"/>
      <c r="WUK29" s="56"/>
      <c r="WUL29" s="57"/>
      <c r="WUM29" s="57"/>
      <c r="WUN29" s="57"/>
      <c r="WUO29" s="57"/>
      <c r="WUP29" s="57"/>
      <c r="WUQ29" s="57"/>
      <c r="WUW29" s="56"/>
      <c r="WUX29" s="57"/>
      <c r="WUY29" s="57"/>
      <c r="WUZ29" s="57"/>
      <c r="WVA29" s="57"/>
      <c r="WVB29" s="57"/>
      <c r="WVC29" s="57"/>
      <c r="WVI29" s="56"/>
      <c r="WVJ29" s="57"/>
      <c r="WVK29" s="57"/>
      <c r="WVL29" s="57"/>
      <c r="WVM29" s="57"/>
      <c r="WVN29" s="57"/>
      <c r="WVO29" s="57"/>
      <c r="WVU29" s="56"/>
      <c r="WVV29" s="57"/>
      <c r="WVW29" s="57"/>
      <c r="WVX29" s="57"/>
      <c r="WVY29" s="57"/>
      <c r="WVZ29" s="57"/>
      <c r="WWA29" s="57"/>
      <c r="WWG29" s="56"/>
      <c r="WWH29" s="57"/>
      <c r="WWI29" s="57"/>
      <c r="WWJ29" s="57"/>
      <c r="WWK29" s="57"/>
      <c r="WWL29" s="57"/>
      <c r="WWM29" s="57"/>
      <c r="WWS29" s="56"/>
      <c r="WWT29" s="57"/>
      <c r="WWU29" s="57"/>
      <c r="WWV29" s="57"/>
      <c r="WWW29" s="57"/>
      <c r="WWX29" s="57"/>
      <c r="WWY29" s="57"/>
      <c r="WXE29" s="56"/>
      <c r="WXF29" s="57"/>
      <c r="WXG29" s="57"/>
      <c r="WXH29" s="57"/>
      <c r="WXI29" s="57"/>
      <c r="WXJ29" s="57"/>
      <c r="WXK29" s="57"/>
      <c r="WXQ29" s="56"/>
      <c r="WXR29" s="57"/>
      <c r="WXS29" s="57"/>
      <c r="WXT29" s="57"/>
      <c r="WXU29" s="57"/>
      <c r="WXV29" s="57"/>
      <c r="WXW29" s="57"/>
      <c r="WYC29" s="56"/>
      <c r="WYD29" s="57"/>
      <c r="WYE29" s="57"/>
      <c r="WYF29" s="57"/>
      <c r="WYG29" s="57"/>
      <c r="WYH29" s="57"/>
      <c r="WYI29" s="57"/>
      <c r="WYO29" s="56"/>
      <c r="WYP29" s="57"/>
      <c r="WYQ29" s="57"/>
      <c r="WYR29" s="57"/>
      <c r="WYS29" s="57"/>
      <c r="WYT29" s="57"/>
      <c r="WYU29" s="57"/>
      <c r="WZA29" s="56"/>
      <c r="WZB29" s="57"/>
      <c r="WZC29" s="57"/>
      <c r="WZD29" s="57"/>
      <c r="WZE29" s="57"/>
      <c r="WZF29" s="57"/>
      <c r="WZG29" s="57"/>
      <c r="WZM29" s="56"/>
      <c r="WZN29" s="57"/>
      <c r="WZO29" s="57"/>
      <c r="WZP29" s="57"/>
      <c r="WZQ29" s="57"/>
      <c r="WZR29" s="57"/>
      <c r="WZS29" s="57"/>
      <c r="WZY29" s="56"/>
      <c r="WZZ29" s="57"/>
      <c r="XAA29" s="57"/>
      <c r="XAB29" s="57"/>
      <c r="XAC29" s="57"/>
      <c r="XAD29" s="57"/>
      <c r="XAE29" s="57"/>
      <c r="XAK29" s="56"/>
      <c r="XAL29" s="57"/>
      <c r="XAM29" s="57"/>
      <c r="XAN29" s="57"/>
      <c r="XAO29" s="57"/>
      <c r="XAP29" s="57"/>
      <c r="XAQ29" s="57"/>
      <c r="XAW29" s="56"/>
      <c r="XAX29" s="57"/>
      <c r="XAY29" s="57"/>
      <c r="XAZ29" s="57"/>
      <c r="XBA29" s="57"/>
      <c r="XBB29" s="57"/>
      <c r="XBC29" s="57"/>
      <c r="XBI29" s="56"/>
      <c r="XBJ29" s="57"/>
      <c r="XBK29" s="57"/>
      <c r="XBL29" s="57"/>
      <c r="XBM29" s="57"/>
      <c r="XBN29" s="57"/>
      <c r="XBO29" s="57"/>
      <c r="XBU29" s="56"/>
      <c r="XBV29" s="57"/>
      <c r="XBW29" s="57"/>
      <c r="XBX29" s="57"/>
      <c r="XBY29" s="57"/>
      <c r="XBZ29" s="57"/>
      <c r="XCA29" s="57"/>
      <c r="XCG29" s="56"/>
      <c r="XCH29" s="57"/>
      <c r="XCI29" s="57"/>
      <c r="XCJ29" s="57"/>
      <c r="XCK29" s="57"/>
      <c r="XCL29" s="57"/>
      <c r="XCM29" s="57"/>
      <c r="XCS29" s="56"/>
      <c r="XCT29" s="57"/>
      <c r="XCU29" s="57"/>
      <c r="XCV29" s="57"/>
      <c r="XCW29" s="57"/>
      <c r="XCX29" s="57"/>
      <c r="XCY29" s="57"/>
      <c r="XDE29" s="56"/>
      <c r="XDF29" s="57"/>
      <c r="XDG29" s="57"/>
      <c r="XDH29" s="57"/>
      <c r="XDI29" s="57"/>
      <c r="XDJ29" s="57"/>
      <c r="XDK29" s="57"/>
      <c r="XDQ29" s="56"/>
      <c r="XDR29" s="57"/>
      <c r="XDS29" s="57"/>
      <c r="XDT29" s="57"/>
      <c r="XDU29" s="57"/>
      <c r="XDV29" s="57"/>
      <c r="XDW29" s="57"/>
      <c r="XEC29" s="56"/>
      <c r="XED29" s="57"/>
      <c r="XEE29" s="57"/>
      <c r="XEF29" s="57"/>
      <c r="XEG29" s="57"/>
      <c r="XEH29" s="57"/>
      <c r="XEI29" s="57"/>
      <c r="XEO29" s="56"/>
      <c r="XEP29" s="57"/>
      <c r="XEQ29" s="57"/>
      <c r="XER29" s="57"/>
      <c r="XES29" s="57"/>
      <c r="XET29" s="57"/>
      <c r="XEU29" s="57"/>
      <c r="XFA29" s="56"/>
      <c r="XFB29" s="57"/>
      <c r="XFC29" s="57"/>
    </row>
    <row r="30" spans="1:2047 2053:3067 3073:5119 5125:6139 6145:8191 8197:9211 9217:11263 11269:12283 12289:14335 14341:15355 15361:16383" ht="17.25" thickBot="1" x14ac:dyDescent="0.35">
      <c r="A30" s="58" t="s">
        <v>143</v>
      </c>
      <c r="B30" s="59">
        <f>B11+B17+B24+B29</f>
        <v>382000</v>
      </c>
      <c r="C30" s="59">
        <f t="shared" ref="C30:L30" si="41">C11+C17+C24+C29</f>
        <v>350000</v>
      </c>
      <c r="D30" s="59">
        <f t="shared" si="41"/>
        <v>339000</v>
      </c>
      <c r="E30" s="59">
        <f t="shared" si="41"/>
        <v>341000</v>
      </c>
      <c r="F30" s="59">
        <f t="shared" si="41"/>
        <v>149000</v>
      </c>
      <c r="G30" s="59">
        <f t="shared" si="41"/>
        <v>135000</v>
      </c>
      <c r="H30" s="59">
        <f t="shared" si="41"/>
        <v>135000</v>
      </c>
      <c r="I30" s="59">
        <f t="shared" si="41"/>
        <v>135000</v>
      </c>
      <c r="J30" s="59">
        <f t="shared" si="41"/>
        <v>135000</v>
      </c>
      <c r="K30" s="59">
        <f t="shared" si="41"/>
        <v>135000</v>
      </c>
      <c r="L30" s="59">
        <f t="shared" si="41"/>
        <v>135000</v>
      </c>
      <c r="M30" s="409"/>
      <c r="N30" s="409"/>
      <c r="O30" s="409"/>
    </row>
    <row r="31" spans="1:2047 2053:3067 3073:5119 5125:6139 6145:8191 8197:9211 9217:11263 11269:12283 12289:14335 14341:15355 15361:16383" ht="6" customHeight="1" thickTop="1" x14ac:dyDescent="0.3">
      <c r="B31" s="6"/>
      <c r="C31" s="6"/>
      <c r="D31" s="6"/>
      <c r="E31" s="6"/>
      <c r="F31" s="6"/>
      <c r="G31" s="6"/>
      <c r="H31" s="6"/>
      <c r="I31" s="6"/>
      <c r="J31" s="6"/>
      <c r="K31" s="6"/>
      <c r="L31" s="6"/>
    </row>
    <row r="32" spans="1:2047 2053:3067 3073:5119 5125:6139 6145:8191 8197:9211 9217:11263 11269:12283 12289:14335 14341:15355 15361:16383" ht="17.25" thickBot="1" x14ac:dyDescent="0.35">
      <c r="A32" s="58" t="str">
        <f>CONCATENATE("Passivierung Bilanz latente Steuern (",ROUND(Basisdaten!G63*50,3),"%)")</f>
        <v>Passivierung Bilanz latente Steuern (6.412%)</v>
      </c>
      <c r="B32" s="59">
        <f>ROUND(B30*(Basisdaten!$G$63/2),0)</f>
        <v>24492</v>
      </c>
      <c r="C32" s="59">
        <f>ROUND(C30*(Basisdaten!$G$63/2),0)</f>
        <v>22441</v>
      </c>
      <c r="D32" s="59">
        <f>ROUND(D30*(Basisdaten!$G$63/2),0)</f>
        <v>21735</v>
      </c>
      <c r="E32" s="59">
        <f>ROUND(E30*(Basisdaten!$G$63/2),0)</f>
        <v>21864</v>
      </c>
      <c r="F32" s="59">
        <f>ROUND(F30*(Basisdaten!$G$63/2),0)</f>
        <v>9553</v>
      </c>
      <c r="G32" s="59">
        <f>ROUND(G30*(Basisdaten!$G$63/2),0)</f>
        <v>8656</v>
      </c>
      <c r="H32" s="59">
        <f>ROUND(H30*(Basisdaten!$G$63/2),0)</f>
        <v>8656</v>
      </c>
      <c r="I32" s="59">
        <f>ROUND(I30*(Basisdaten!$G$63/2),0)</f>
        <v>8656</v>
      </c>
      <c r="J32" s="59">
        <f>ROUND(J30*(Basisdaten!$G$63/2),0)</f>
        <v>8656</v>
      </c>
      <c r="K32" s="59">
        <f>ROUND(K30*(Basisdaten!$G$63/2),0)</f>
        <v>8656</v>
      </c>
      <c r="L32" s="59">
        <f>ROUND(L30*(Basisdaten!$G$63/2),0)</f>
        <v>8656</v>
      </c>
    </row>
    <row r="33" spans="1:2047 2053:3067 3073:5119 5125:6139 6145:8191 8197:9211 9217:11263 11269:12283 12289:14335 14341:15355 15361:16383" ht="6" customHeight="1" thickTop="1" x14ac:dyDescent="0.3">
      <c r="B33" s="6"/>
      <c r="C33" s="6"/>
      <c r="D33" s="6"/>
      <c r="E33" s="6"/>
      <c r="F33" s="6"/>
      <c r="G33" s="6"/>
      <c r="H33" s="6"/>
      <c r="I33" s="6"/>
      <c r="J33" s="6"/>
      <c r="K33" s="6"/>
      <c r="L33" s="6"/>
    </row>
    <row r="34" spans="1:2047 2053:3067 3073:5119 5125:6139 6145:8191 8197:9211 9217:11263 11269:12283 12289:14335 14341:15355 15361:16383" ht="17.25" thickBot="1" x14ac:dyDescent="0.35">
      <c r="A34" s="58" t="s">
        <v>360</v>
      </c>
      <c r="B34" s="59">
        <f>B30-B32</f>
        <v>357508</v>
      </c>
      <c r="C34" s="59">
        <f t="shared" ref="C34:L34" si="42">C30-C32</f>
        <v>327559</v>
      </c>
      <c r="D34" s="59">
        <f t="shared" si="42"/>
        <v>317265</v>
      </c>
      <c r="E34" s="59">
        <f t="shared" si="42"/>
        <v>319136</v>
      </c>
      <c r="F34" s="59">
        <f t="shared" si="42"/>
        <v>139447</v>
      </c>
      <c r="G34" s="59">
        <f t="shared" si="42"/>
        <v>126344</v>
      </c>
      <c r="H34" s="59">
        <f t="shared" si="42"/>
        <v>126344</v>
      </c>
      <c r="I34" s="59">
        <f t="shared" si="42"/>
        <v>126344</v>
      </c>
      <c r="J34" s="59">
        <f t="shared" si="42"/>
        <v>126344</v>
      </c>
      <c r="K34" s="59">
        <f t="shared" si="42"/>
        <v>126344</v>
      </c>
      <c r="L34" s="59">
        <f t="shared" si="42"/>
        <v>126344</v>
      </c>
    </row>
    <row r="35" spans="1:2047 2053:3067 3073:5119 5125:6139 6145:8191 8197:9211 9217:11263 11269:12283 12289:14335 14341:15355 15361:16383" s="77" customFormat="1" ht="17.25" thickTop="1" x14ac:dyDescent="0.3">
      <c r="A35" s="78"/>
      <c r="B35" s="79"/>
      <c r="C35" s="79"/>
      <c r="D35" s="79"/>
      <c r="E35" s="79"/>
      <c r="F35" s="79"/>
      <c r="G35" s="79"/>
      <c r="H35" s="79"/>
      <c r="I35" s="79"/>
      <c r="J35" s="79"/>
      <c r="K35" s="79"/>
      <c r="L35" s="79"/>
      <c r="M35" s="76"/>
      <c r="N35" s="76"/>
      <c r="O35" s="76"/>
      <c r="P35" s="76"/>
      <c r="Q35" s="76"/>
      <c r="R35" s="76"/>
      <c r="S35" s="76"/>
    </row>
    <row r="36" spans="1:2047 2053:3067 3073:5119 5125:6139 6145:8191 8197:9211 9217:11263 11269:12283 12289:14335 14341:15355 15361:16383" s="54" customFormat="1" ht="20.25" x14ac:dyDescent="0.3">
      <c r="A36" s="2" t="s">
        <v>391</v>
      </c>
      <c r="B36" s="3">
        <f t="shared" ref="B36:L36" si="43">B2</f>
        <v>2018</v>
      </c>
      <c r="C36" s="3">
        <f t="shared" si="43"/>
        <v>2019</v>
      </c>
      <c r="D36" s="3">
        <f t="shared" si="43"/>
        <v>2020</v>
      </c>
      <c r="E36" s="3">
        <f t="shared" si="43"/>
        <v>2021</v>
      </c>
      <c r="F36" s="3">
        <f t="shared" si="43"/>
        <v>2022</v>
      </c>
      <c r="G36" s="3">
        <f t="shared" si="43"/>
        <v>2023</v>
      </c>
      <c r="H36" s="4">
        <f t="shared" si="43"/>
        <v>2024</v>
      </c>
      <c r="I36" s="4">
        <f t="shared" si="43"/>
        <v>2025</v>
      </c>
      <c r="J36" s="4">
        <f t="shared" si="43"/>
        <v>2026</v>
      </c>
      <c r="K36" s="4">
        <f t="shared" si="43"/>
        <v>2027</v>
      </c>
      <c r="L36" s="4">
        <f t="shared" si="43"/>
        <v>2028</v>
      </c>
      <c r="M36" s="70"/>
      <c r="N36" s="70"/>
      <c r="O36" s="70"/>
      <c r="P36" s="70"/>
      <c r="Q36" s="70"/>
      <c r="R36" s="70"/>
      <c r="S36" s="70"/>
    </row>
    <row r="37" spans="1:2047 2053:3067 3073:5119 5125:6139 6145:8191 8197:9211 9217:11263 11269:12283 12289:14335 14341:15355 15361:16383" ht="16.5" customHeight="1" x14ac:dyDescent="0.3">
      <c r="A37" s="1" t="str">
        <f>Bewertung!A86</f>
        <v>Erlös aus Lieferungen und Leistungen</v>
      </c>
      <c r="B37" s="9">
        <v>0</v>
      </c>
      <c r="C37" s="9">
        <v>0</v>
      </c>
      <c r="D37" s="9">
        <v>0</v>
      </c>
      <c r="E37" s="9">
        <v>0</v>
      </c>
      <c r="F37" s="9">
        <v>0</v>
      </c>
      <c r="G37" s="9">
        <v>0</v>
      </c>
      <c r="H37" s="6">
        <f t="shared" ref="H37" si="44">ROUND(AVERAGE(B37:G37),-2)</f>
        <v>0</v>
      </c>
      <c r="I37" s="6">
        <f t="shared" ref="I37" si="45">ROUND(AVERAGE(C37:H37),-2)</f>
        <v>0</v>
      </c>
      <c r="J37" s="6">
        <f t="shared" ref="J37" si="46">ROUND(AVERAGE(D37:I37),-2)</f>
        <v>0</v>
      </c>
      <c r="K37" s="6">
        <f t="shared" ref="K37" si="47">ROUND(AVERAGE(E37:J37),-2)</f>
        <v>0</v>
      </c>
      <c r="L37" s="6">
        <f t="shared" ref="L37" si="48">ROUND(AVERAGE(F37:K37),-2)</f>
        <v>0</v>
      </c>
      <c r="M37" s="409" t="s">
        <v>387</v>
      </c>
      <c r="N37" s="409"/>
      <c r="O37" s="409"/>
    </row>
    <row r="38" spans="1:2047 2053:3067 3073:5119 5125:6139 6145:8191 8197:9211 9217:11263 11269:12283 12289:14335 14341:15355 15361:16383" x14ac:dyDescent="0.3">
      <c r="A38" s="1" t="str">
        <f>Bewertung!A88</f>
        <v>Übrige Erlöse</v>
      </c>
      <c r="B38" s="9">
        <v>0</v>
      </c>
      <c r="C38" s="9">
        <v>0</v>
      </c>
      <c r="D38" s="9">
        <v>0</v>
      </c>
      <c r="E38" s="9">
        <v>0</v>
      </c>
      <c r="F38" s="9">
        <v>0</v>
      </c>
      <c r="G38" s="9">
        <v>0</v>
      </c>
      <c r="H38" s="6">
        <f t="shared" ref="H38:H39" si="49">ROUND(AVERAGE(B38:G38),-2)</f>
        <v>0</v>
      </c>
      <c r="I38" s="6">
        <f t="shared" ref="I38:I39" si="50">ROUND(AVERAGE(C38:H38),-2)</f>
        <v>0</v>
      </c>
      <c r="J38" s="6">
        <f t="shared" ref="J38:J39" si="51">ROUND(AVERAGE(D38:I38),-2)</f>
        <v>0</v>
      </c>
      <c r="K38" s="6">
        <f t="shared" ref="K38:K39" si="52">ROUND(AVERAGE(E38:J38),-2)</f>
        <v>0</v>
      </c>
      <c r="L38" s="6">
        <f t="shared" ref="L38:L39" si="53">ROUND(AVERAGE(F38:K38),-2)</f>
        <v>0</v>
      </c>
      <c r="M38" s="409"/>
      <c r="N38" s="409"/>
      <c r="O38" s="409"/>
    </row>
    <row r="39" spans="1:2047 2053:3067 3073:5119 5125:6139 6145:8191 8197:9211 9217:11263 11269:12283 12289:14335 14341:15355 15361:16383" x14ac:dyDescent="0.3">
      <c r="A39" s="1" t="str">
        <f>Bewertung!A90</f>
        <v>Bestandesänderungen / Elösminderungen etc.</v>
      </c>
      <c r="B39" s="9">
        <v>0</v>
      </c>
      <c r="C39" s="9">
        <v>0</v>
      </c>
      <c r="D39" s="9">
        <v>0</v>
      </c>
      <c r="E39" s="9">
        <v>0</v>
      </c>
      <c r="F39" s="9">
        <v>0</v>
      </c>
      <c r="G39" s="9">
        <v>0</v>
      </c>
      <c r="H39" s="6">
        <f t="shared" si="49"/>
        <v>0</v>
      </c>
      <c r="I39" s="6">
        <f t="shared" si="50"/>
        <v>0</v>
      </c>
      <c r="J39" s="6">
        <f t="shared" si="51"/>
        <v>0</v>
      </c>
      <c r="K39" s="6">
        <f t="shared" si="52"/>
        <v>0</v>
      </c>
      <c r="L39" s="6">
        <f t="shared" si="53"/>
        <v>0</v>
      </c>
      <c r="M39" s="409"/>
      <c r="N39" s="409"/>
      <c r="O39" s="409"/>
    </row>
    <row r="40" spans="1:2047 2053:3067 3073:5119 5125:6139 6145:8191 8197:9211 9217:11263 11269:12283 12289:14335 14341:15355 15361:16383" x14ac:dyDescent="0.3">
      <c r="A40" s="55" t="s">
        <v>392</v>
      </c>
      <c r="B40" s="80">
        <f>SUM(B37:B39)</f>
        <v>0</v>
      </c>
      <c r="C40" s="80">
        <f t="shared" ref="C40:L40" si="54">SUM(C37:C39)</f>
        <v>0</v>
      </c>
      <c r="D40" s="80">
        <f t="shared" si="54"/>
        <v>0</v>
      </c>
      <c r="E40" s="80">
        <f t="shared" si="54"/>
        <v>0</v>
      </c>
      <c r="F40" s="80">
        <f t="shared" si="54"/>
        <v>0</v>
      </c>
      <c r="G40" s="80">
        <f t="shared" si="54"/>
        <v>0</v>
      </c>
      <c r="H40" s="80">
        <f t="shared" si="54"/>
        <v>0</v>
      </c>
      <c r="I40" s="80">
        <f t="shared" si="54"/>
        <v>0</v>
      </c>
      <c r="J40" s="80">
        <f t="shared" si="54"/>
        <v>0</v>
      </c>
      <c r="K40" s="80">
        <f t="shared" si="54"/>
        <v>0</v>
      </c>
      <c r="L40" s="80">
        <f t="shared" si="54"/>
        <v>0</v>
      </c>
      <c r="M40" s="409"/>
      <c r="N40" s="409"/>
      <c r="O40" s="409"/>
      <c r="P40" s="71"/>
      <c r="Q40" s="71"/>
      <c r="R40" s="71"/>
      <c r="S40" s="71"/>
      <c r="Y40" s="56"/>
      <c r="Z40" s="57"/>
      <c r="AA40" s="57"/>
      <c r="AB40" s="57"/>
      <c r="AC40" s="57"/>
      <c r="AD40" s="57"/>
      <c r="AE40" s="57"/>
      <c r="AK40" s="56"/>
      <c r="AL40" s="57"/>
      <c r="AM40" s="57"/>
      <c r="AN40" s="57"/>
      <c r="AO40" s="57"/>
      <c r="AP40" s="57"/>
      <c r="AQ40" s="57"/>
      <c r="AW40" s="56"/>
      <c r="AX40" s="57"/>
      <c r="AY40" s="57"/>
      <c r="AZ40" s="57"/>
      <c r="BA40" s="57"/>
      <c r="BB40" s="57"/>
      <c r="BC40" s="57"/>
      <c r="BI40" s="56"/>
      <c r="BJ40" s="57"/>
      <c r="BK40" s="57"/>
      <c r="BL40" s="57"/>
      <c r="BM40" s="57"/>
      <c r="BN40" s="57"/>
      <c r="BO40" s="57"/>
      <c r="BU40" s="56"/>
      <c r="BV40" s="57"/>
      <c r="BW40" s="57"/>
      <c r="BX40" s="57"/>
      <c r="BY40" s="57"/>
      <c r="BZ40" s="57"/>
      <c r="CA40" s="57"/>
      <c r="CG40" s="56"/>
      <c r="CH40" s="57"/>
      <c r="CI40" s="57"/>
      <c r="CJ40" s="57"/>
      <c r="CK40" s="57"/>
      <c r="CL40" s="57"/>
      <c r="CM40" s="57"/>
      <c r="CS40" s="56"/>
      <c r="CT40" s="57"/>
      <c r="CU40" s="57"/>
      <c r="CV40" s="57"/>
      <c r="CW40" s="57"/>
      <c r="CX40" s="57"/>
      <c r="CY40" s="57"/>
      <c r="DE40" s="56"/>
      <c r="DF40" s="57"/>
      <c r="DG40" s="57"/>
      <c r="DH40" s="57"/>
      <c r="DI40" s="57"/>
      <c r="DJ40" s="57"/>
      <c r="DK40" s="57"/>
      <c r="DQ40" s="56"/>
      <c r="DR40" s="57"/>
      <c r="DS40" s="57"/>
      <c r="DT40" s="57"/>
      <c r="DU40" s="57"/>
      <c r="DV40" s="57"/>
      <c r="DW40" s="57"/>
      <c r="EC40" s="56"/>
      <c r="ED40" s="57"/>
      <c r="EE40" s="57"/>
      <c r="EF40" s="57"/>
      <c r="EG40" s="57"/>
      <c r="EH40" s="57"/>
      <c r="EI40" s="57"/>
      <c r="EO40" s="56"/>
      <c r="EP40" s="57"/>
      <c r="EQ40" s="57"/>
      <c r="ER40" s="57"/>
      <c r="ES40" s="57"/>
      <c r="ET40" s="57"/>
      <c r="EU40" s="57"/>
      <c r="FA40" s="56"/>
      <c r="FB40" s="57"/>
      <c r="FC40" s="57"/>
      <c r="FD40" s="57"/>
      <c r="FE40" s="57"/>
      <c r="FF40" s="57"/>
      <c r="FG40" s="57"/>
      <c r="FM40" s="56"/>
      <c r="FN40" s="57"/>
      <c r="FO40" s="57"/>
      <c r="FP40" s="57"/>
      <c r="FQ40" s="57"/>
      <c r="FR40" s="57"/>
      <c r="FS40" s="57"/>
      <c r="FY40" s="56"/>
      <c r="FZ40" s="57"/>
      <c r="GA40" s="57"/>
      <c r="GB40" s="57"/>
      <c r="GC40" s="57"/>
      <c r="GD40" s="57"/>
      <c r="GE40" s="57"/>
      <c r="GK40" s="56"/>
      <c r="GL40" s="57"/>
      <c r="GM40" s="57"/>
      <c r="GN40" s="57"/>
      <c r="GO40" s="57"/>
      <c r="GP40" s="57"/>
      <c r="GQ40" s="57"/>
      <c r="GW40" s="56"/>
      <c r="GX40" s="57"/>
      <c r="GY40" s="57"/>
      <c r="GZ40" s="57"/>
      <c r="HA40" s="57"/>
      <c r="HB40" s="57"/>
      <c r="HC40" s="57"/>
      <c r="HI40" s="56"/>
      <c r="HJ40" s="57"/>
      <c r="HK40" s="57"/>
      <c r="HL40" s="57"/>
      <c r="HM40" s="57"/>
      <c r="HN40" s="57"/>
      <c r="HO40" s="57"/>
      <c r="HU40" s="56"/>
      <c r="HV40" s="57"/>
      <c r="HW40" s="57"/>
      <c r="HX40" s="57"/>
      <c r="HY40" s="57"/>
      <c r="HZ40" s="57"/>
      <c r="IA40" s="57"/>
      <c r="IG40" s="56"/>
      <c r="IH40" s="57"/>
      <c r="II40" s="57"/>
      <c r="IJ40" s="57"/>
      <c r="IK40" s="57"/>
      <c r="IL40" s="57"/>
      <c r="IM40" s="57"/>
      <c r="IS40" s="56"/>
      <c r="IT40" s="57"/>
      <c r="IU40" s="57"/>
      <c r="IV40" s="57"/>
      <c r="IW40" s="57"/>
      <c r="IX40" s="57"/>
      <c r="IY40" s="57"/>
      <c r="JE40" s="56"/>
      <c r="JF40" s="57"/>
      <c r="JG40" s="57"/>
      <c r="JH40" s="57"/>
      <c r="JI40" s="57"/>
      <c r="JJ40" s="57"/>
      <c r="JK40" s="57"/>
      <c r="JQ40" s="56"/>
      <c r="JR40" s="57"/>
      <c r="JS40" s="57"/>
      <c r="JT40" s="57"/>
      <c r="JU40" s="57"/>
      <c r="JV40" s="57"/>
      <c r="JW40" s="57"/>
      <c r="KC40" s="56"/>
      <c r="KD40" s="57"/>
      <c r="KE40" s="57"/>
      <c r="KF40" s="57"/>
      <c r="KG40" s="57"/>
      <c r="KH40" s="57"/>
      <c r="KI40" s="57"/>
      <c r="KO40" s="56"/>
      <c r="KP40" s="57"/>
      <c r="KQ40" s="57"/>
      <c r="KR40" s="57"/>
      <c r="KS40" s="57"/>
      <c r="KT40" s="57"/>
      <c r="KU40" s="57"/>
      <c r="LA40" s="56"/>
      <c r="LB40" s="57"/>
      <c r="LC40" s="57"/>
      <c r="LD40" s="57"/>
      <c r="LE40" s="57"/>
      <c r="LF40" s="57"/>
      <c r="LG40" s="57"/>
      <c r="LM40" s="56"/>
      <c r="LN40" s="57"/>
      <c r="LO40" s="57"/>
      <c r="LP40" s="57"/>
      <c r="LQ40" s="57"/>
      <c r="LR40" s="57"/>
      <c r="LS40" s="57"/>
      <c r="LY40" s="56"/>
      <c r="LZ40" s="57"/>
      <c r="MA40" s="57"/>
      <c r="MB40" s="57"/>
      <c r="MC40" s="57"/>
      <c r="MD40" s="57"/>
      <c r="ME40" s="57"/>
      <c r="MK40" s="56"/>
      <c r="ML40" s="57"/>
      <c r="MM40" s="57"/>
      <c r="MN40" s="57"/>
      <c r="MO40" s="57"/>
      <c r="MP40" s="57"/>
      <c r="MQ40" s="57"/>
      <c r="MW40" s="56"/>
      <c r="MX40" s="57"/>
      <c r="MY40" s="57"/>
      <c r="MZ40" s="57"/>
      <c r="NA40" s="57"/>
      <c r="NB40" s="57"/>
      <c r="NC40" s="57"/>
      <c r="NI40" s="56"/>
      <c r="NJ40" s="57"/>
      <c r="NK40" s="57"/>
      <c r="NL40" s="57"/>
      <c r="NM40" s="57"/>
      <c r="NN40" s="57"/>
      <c r="NO40" s="57"/>
      <c r="NU40" s="56"/>
      <c r="NV40" s="57"/>
      <c r="NW40" s="57"/>
      <c r="NX40" s="57"/>
      <c r="NY40" s="57"/>
      <c r="NZ40" s="57"/>
      <c r="OA40" s="57"/>
      <c r="OG40" s="56"/>
      <c r="OH40" s="57"/>
      <c r="OI40" s="57"/>
      <c r="OJ40" s="57"/>
      <c r="OK40" s="57"/>
      <c r="OL40" s="57"/>
      <c r="OM40" s="57"/>
      <c r="OS40" s="56"/>
      <c r="OT40" s="57"/>
      <c r="OU40" s="57"/>
      <c r="OV40" s="57"/>
      <c r="OW40" s="57"/>
      <c r="OX40" s="57"/>
      <c r="OY40" s="57"/>
      <c r="PE40" s="56"/>
      <c r="PF40" s="57"/>
      <c r="PG40" s="57"/>
      <c r="PH40" s="57"/>
      <c r="PI40" s="57"/>
      <c r="PJ40" s="57"/>
      <c r="PK40" s="57"/>
      <c r="PQ40" s="56"/>
      <c r="PR40" s="57"/>
      <c r="PS40" s="57"/>
      <c r="PT40" s="57"/>
      <c r="PU40" s="57"/>
      <c r="PV40" s="57"/>
      <c r="PW40" s="57"/>
      <c r="QC40" s="56"/>
      <c r="QD40" s="57"/>
      <c r="QE40" s="57"/>
      <c r="QF40" s="57"/>
      <c r="QG40" s="57"/>
      <c r="QH40" s="57"/>
      <c r="QI40" s="57"/>
      <c r="QO40" s="56"/>
      <c r="QP40" s="57"/>
      <c r="QQ40" s="57"/>
      <c r="QR40" s="57"/>
      <c r="QS40" s="57"/>
      <c r="QT40" s="57"/>
      <c r="QU40" s="57"/>
      <c r="RA40" s="56"/>
      <c r="RB40" s="57"/>
      <c r="RC40" s="57"/>
      <c r="RD40" s="57"/>
      <c r="RE40" s="57"/>
      <c r="RF40" s="57"/>
      <c r="RG40" s="57"/>
      <c r="RM40" s="56"/>
      <c r="RN40" s="57"/>
      <c r="RO40" s="57"/>
      <c r="RP40" s="57"/>
      <c r="RQ40" s="57"/>
      <c r="RR40" s="57"/>
      <c r="RS40" s="57"/>
      <c r="RY40" s="56"/>
      <c r="RZ40" s="57"/>
      <c r="SA40" s="57"/>
      <c r="SB40" s="57"/>
      <c r="SC40" s="57"/>
      <c r="SD40" s="57"/>
      <c r="SE40" s="57"/>
      <c r="SK40" s="56"/>
      <c r="SL40" s="57"/>
      <c r="SM40" s="57"/>
      <c r="SN40" s="57"/>
      <c r="SO40" s="57"/>
      <c r="SP40" s="57"/>
      <c r="SQ40" s="57"/>
      <c r="SW40" s="56"/>
      <c r="SX40" s="57"/>
      <c r="SY40" s="57"/>
      <c r="SZ40" s="57"/>
      <c r="TA40" s="57"/>
      <c r="TB40" s="57"/>
      <c r="TC40" s="57"/>
      <c r="TI40" s="56"/>
      <c r="TJ40" s="57"/>
      <c r="TK40" s="57"/>
      <c r="TL40" s="57"/>
      <c r="TM40" s="57"/>
      <c r="TN40" s="57"/>
      <c r="TO40" s="57"/>
      <c r="TU40" s="56"/>
      <c r="TV40" s="57"/>
      <c r="TW40" s="57"/>
      <c r="TX40" s="57"/>
      <c r="TY40" s="57"/>
      <c r="TZ40" s="57"/>
      <c r="UA40" s="57"/>
      <c r="UG40" s="56"/>
      <c r="UH40" s="57"/>
      <c r="UI40" s="57"/>
      <c r="UJ40" s="57"/>
      <c r="UK40" s="57"/>
      <c r="UL40" s="57"/>
      <c r="UM40" s="57"/>
      <c r="US40" s="56"/>
      <c r="UT40" s="57"/>
      <c r="UU40" s="57"/>
      <c r="UV40" s="57"/>
      <c r="UW40" s="57"/>
      <c r="UX40" s="57"/>
      <c r="UY40" s="57"/>
      <c r="VE40" s="56"/>
      <c r="VF40" s="57"/>
      <c r="VG40" s="57"/>
      <c r="VH40" s="57"/>
      <c r="VI40" s="57"/>
      <c r="VJ40" s="57"/>
      <c r="VK40" s="57"/>
      <c r="VQ40" s="56"/>
      <c r="VR40" s="57"/>
      <c r="VS40" s="57"/>
      <c r="VT40" s="57"/>
      <c r="VU40" s="57"/>
      <c r="VV40" s="57"/>
      <c r="VW40" s="57"/>
      <c r="WC40" s="56"/>
      <c r="WD40" s="57"/>
      <c r="WE40" s="57"/>
      <c r="WF40" s="57"/>
      <c r="WG40" s="57"/>
      <c r="WH40" s="57"/>
      <c r="WI40" s="57"/>
      <c r="WO40" s="56"/>
      <c r="WP40" s="57"/>
      <c r="WQ40" s="57"/>
      <c r="WR40" s="57"/>
      <c r="WS40" s="57"/>
      <c r="WT40" s="57"/>
      <c r="WU40" s="57"/>
      <c r="XA40" s="56"/>
      <c r="XB40" s="57"/>
      <c r="XC40" s="57"/>
      <c r="XD40" s="57"/>
      <c r="XE40" s="57"/>
      <c r="XF40" s="57"/>
      <c r="XG40" s="57"/>
      <c r="XM40" s="56"/>
      <c r="XN40" s="57"/>
      <c r="XO40" s="57"/>
      <c r="XP40" s="57"/>
      <c r="XQ40" s="57"/>
      <c r="XR40" s="57"/>
      <c r="XS40" s="57"/>
      <c r="XY40" s="56"/>
      <c r="XZ40" s="57"/>
      <c r="YA40" s="57"/>
      <c r="YB40" s="57"/>
      <c r="YC40" s="57"/>
      <c r="YD40" s="57"/>
      <c r="YE40" s="57"/>
      <c r="YK40" s="56"/>
      <c r="YL40" s="57"/>
      <c r="YM40" s="57"/>
      <c r="YN40" s="57"/>
      <c r="YO40" s="57"/>
      <c r="YP40" s="57"/>
      <c r="YQ40" s="57"/>
      <c r="YW40" s="56"/>
      <c r="YX40" s="57"/>
      <c r="YY40" s="57"/>
      <c r="YZ40" s="57"/>
      <c r="ZA40" s="57"/>
      <c r="ZB40" s="57"/>
      <c r="ZC40" s="57"/>
      <c r="ZI40" s="56"/>
      <c r="ZJ40" s="57"/>
      <c r="ZK40" s="57"/>
      <c r="ZL40" s="57"/>
      <c r="ZM40" s="57"/>
      <c r="ZN40" s="57"/>
      <c r="ZO40" s="57"/>
      <c r="ZU40" s="56"/>
      <c r="ZV40" s="57"/>
      <c r="ZW40" s="57"/>
      <c r="ZX40" s="57"/>
      <c r="ZY40" s="57"/>
      <c r="ZZ40" s="57"/>
      <c r="AAA40" s="57"/>
      <c r="AAG40" s="56"/>
      <c r="AAH40" s="57"/>
      <c r="AAI40" s="57"/>
      <c r="AAJ40" s="57"/>
      <c r="AAK40" s="57"/>
      <c r="AAL40" s="57"/>
      <c r="AAM40" s="57"/>
      <c r="AAS40" s="56"/>
      <c r="AAT40" s="57"/>
      <c r="AAU40" s="57"/>
      <c r="AAV40" s="57"/>
      <c r="AAW40" s="57"/>
      <c r="AAX40" s="57"/>
      <c r="AAY40" s="57"/>
      <c r="ABE40" s="56"/>
      <c r="ABF40" s="57"/>
      <c r="ABG40" s="57"/>
      <c r="ABH40" s="57"/>
      <c r="ABI40" s="57"/>
      <c r="ABJ40" s="57"/>
      <c r="ABK40" s="57"/>
      <c r="ABQ40" s="56"/>
      <c r="ABR40" s="57"/>
      <c r="ABS40" s="57"/>
      <c r="ABT40" s="57"/>
      <c r="ABU40" s="57"/>
      <c r="ABV40" s="57"/>
      <c r="ABW40" s="57"/>
      <c r="ACC40" s="56"/>
      <c r="ACD40" s="57"/>
      <c r="ACE40" s="57"/>
      <c r="ACF40" s="57"/>
      <c r="ACG40" s="57"/>
      <c r="ACH40" s="57"/>
      <c r="ACI40" s="57"/>
      <c r="ACO40" s="56"/>
      <c r="ACP40" s="57"/>
      <c r="ACQ40" s="57"/>
      <c r="ACR40" s="57"/>
      <c r="ACS40" s="57"/>
      <c r="ACT40" s="57"/>
      <c r="ACU40" s="57"/>
      <c r="ADA40" s="56"/>
      <c r="ADB40" s="57"/>
      <c r="ADC40" s="57"/>
      <c r="ADD40" s="57"/>
      <c r="ADE40" s="57"/>
      <c r="ADF40" s="57"/>
      <c r="ADG40" s="57"/>
      <c r="ADM40" s="56"/>
      <c r="ADN40" s="57"/>
      <c r="ADO40" s="57"/>
      <c r="ADP40" s="57"/>
      <c r="ADQ40" s="57"/>
      <c r="ADR40" s="57"/>
      <c r="ADS40" s="57"/>
      <c r="ADY40" s="56"/>
      <c r="ADZ40" s="57"/>
      <c r="AEA40" s="57"/>
      <c r="AEB40" s="57"/>
      <c r="AEC40" s="57"/>
      <c r="AED40" s="57"/>
      <c r="AEE40" s="57"/>
      <c r="AEK40" s="56"/>
      <c r="AEL40" s="57"/>
      <c r="AEM40" s="57"/>
      <c r="AEN40" s="57"/>
      <c r="AEO40" s="57"/>
      <c r="AEP40" s="57"/>
      <c r="AEQ40" s="57"/>
      <c r="AEW40" s="56"/>
      <c r="AEX40" s="57"/>
      <c r="AEY40" s="57"/>
      <c r="AEZ40" s="57"/>
      <c r="AFA40" s="57"/>
      <c r="AFB40" s="57"/>
      <c r="AFC40" s="57"/>
      <c r="AFI40" s="56"/>
      <c r="AFJ40" s="57"/>
      <c r="AFK40" s="57"/>
      <c r="AFL40" s="57"/>
      <c r="AFM40" s="57"/>
      <c r="AFN40" s="57"/>
      <c r="AFO40" s="57"/>
      <c r="AFU40" s="56"/>
      <c r="AFV40" s="57"/>
      <c r="AFW40" s="57"/>
      <c r="AFX40" s="57"/>
      <c r="AFY40" s="57"/>
      <c r="AFZ40" s="57"/>
      <c r="AGA40" s="57"/>
      <c r="AGG40" s="56"/>
      <c r="AGH40" s="57"/>
      <c r="AGI40" s="57"/>
      <c r="AGJ40" s="57"/>
      <c r="AGK40" s="57"/>
      <c r="AGL40" s="57"/>
      <c r="AGM40" s="57"/>
      <c r="AGS40" s="56"/>
      <c r="AGT40" s="57"/>
      <c r="AGU40" s="57"/>
      <c r="AGV40" s="57"/>
      <c r="AGW40" s="57"/>
      <c r="AGX40" s="57"/>
      <c r="AGY40" s="57"/>
      <c r="AHE40" s="56"/>
      <c r="AHF40" s="57"/>
      <c r="AHG40" s="57"/>
      <c r="AHH40" s="57"/>
      <c r="AHI40" s="57"/>
      <c r="AHJ40" s="57"/>
      <c r="AHK40" s="57"/>
      <c r="AHQ40" s="56"/>
      <c r="AHR40" s="57"/>
      <c r="AHS40" s="57"/>
      <c r="AHT40" s="57"/>
      <c r="AHU40" s="57"/>
      <c r="AHV40" s="57"/>
      <c r="AHW40" s="57"/>
      <c r="AIC40" s="56"/>
      <c r="AID40" s="57"/>
      <c r="AIE40" s="57"/>
      <c r="AIF40" s="57"/>
      <c r="AIG40" s="57"/>
      <c r="AIH40" s="57"/>
      <c r="AII40" s="57"/>
      <c r="AIO40" s="56"/>
      <c r="AIP40" s="57"/>
      <c r="AIQ40" s="57"/>
      <c r="AIR40" s="57"/>
      <c r="AIS40" s="57"/>
      <c r="AIT40" s="57"/>
      <c r="AIU40" s="57"/>
      <c r="AJA40" s="56"/>
      <c r="AJB40" s="57"/>
      <c r="AJC40" s="57"/>
      <c r="AJD40" s="57"/>
      <c r="AJE40" s="57"/>
      <c r="AJF40" s="57"/>
      <c r="AJG40" s="57"/>
      <c r="AJM40" s="56"/>
      <c r="AJN40" s="57"/>
      <c r="AJO40" s="57"/>
      <c r="AJP40" s="57"/>
      <c r="AJQ40" s="57"/>
      <c r="AJR40" s="57"/>
      <c r="AJS40" s="57"/>
      <c r="AJY40" s="56"/>
      <c r="AJZ40" s="57"/>
      <c r="AKA40" s="57"/>
      <c r="AKB40" s="57"/>
      <c r="AKC40" s="57"/>
      <c r="AKD40" s="57"/>
      <c r="AKE40" s="57"/>
      <c r="AKK40" s="56"/>
      <c r="AKL40" s="57"/>
      <c r="AKM40" s="57"/>
      <c r="AKN40" s="57"/>
      <c r="AKO40" s="57"/>
      <c r="AKP40" s="57"/>
      <c r="AKQ40" s="57"/>
      <c r="AKW40" s="56"/>
      <c r="AKX40" s="57"/>
      <c r="AKY40" s="57"/>
      <c r="AKZ40" s="57"/>
      <c r="ALA40" s="57"/>
      <c r="ALB40" s="57"/>
      <c r="ALC40" s="57"/>
      <c r="ALI40" s="56"/>
      <c r="ALJ40" s="57"/>
      <c r="ALK40" s="57"/>
      <c r="ALL40" s="57"/>
      <c r="ALM40" s="57"/>
      <c r="ALN40" s="57"/>
      <c r="ALO40" s="57"/>
      <c r="ALU40" s="56"/>
      <c r="ALV40" s="57"/>
      <c r="ALW40" s="57"/>
      <c r="ALX40" s="57"/>
      <c r="ALY40" s="57"/>
      <c r="ALZ40" s="57"/>
      <c r="AMA40" s="57"/>
      <c r="AMG40" s="56"/>
      <c r="AMH40" s="57"/>
      <c r="AMI40" s="57"/>
      <c r="AMJ40" s="57"/>
      <c r="AMK40" s="57"/>
      <c r="AML40" s="57"/>
      <c r="AMM40" s="57"/>
      <c r="AMS40" s="56"/>
      <c r="AMT40" s="57"/>
      <c r="AMU40" s="57"/>
      <c r="AMV40" s="57"/>
      <c r="AMW40" s="57"/>
      <c r="AMX40" s="57"/>
      <c r="AMY40" s="57"/>
      <c r="ANE40" s="56"/>
      <c r="ANF40" s="57"/>
      <c r="ANG40" s="57"/>
      <c r="ANH40" s="57"/>
      <c r="ANI40" s="57"/>
      <c r="ANJ40" s="57"/>
      <c r="ANK40" s="57"/>
      <c r="ANQ40" s="56"/>
      <c r="ANR40" s="57"/>
      <c r="ANS40" s="57"/>
      <c r="ANT40" s="57"/>
      <c r="ANU40" s="57"/>
      <c r="ANV40" s="57"/>
      <c r="ANW40" s="57"/>
      <c r="AOC40" s="56"/>
      <c r="AOD40" s="57"/>
      <c r="AOE40" s="57"/>
      <c r="AOF40" s="57"/>
      <c r="AOG40" s="57"/>
      <c r="AOH40" s="57"/>
      <c r="AOI40" s="57"/>
      <c r="AOO40" s="56"/>
      <c r="AOP40" s="57"/>
      <c r="AOQ40" s="57"/>
      <c r="AOR40" s="57"/>
      <c r="AOS40" s="57"/>
      <c r="AOT40" s="57"/>
      <c r="AOU40" s="57"/>
      <c r="APA40" s="56"/>
      <c r="APB40" s="57"/>
      <c r="APC40" s="57"/>
      <c r="APD40" s="57"/>
      <c r="APE40" s="57"/>
      <c r="APF40" s="57"/>
      <c r="APG40" s="57"/>
      <c r="APM40" s="56"/>
      <c r="APN40" s="57"/>
      <c r="APO40" s="57"/>
      <c r="APP40" s="57"/>
      <c r="APQ40" s="57"/>
      <c r="APR40" s="57"/>
      <c r="APS40" s="57"/>
      <c r="APY40" s="56"/>
      <c r="APZ40" s="57"/>
      <c r="AQA40" s="57"/>
      <c r="AQB40" s="57"/>
      <c r="AQC40" s="57"/>
      <c r="AQD40" s="57"/>
      <c r="AQE40" s="57"/>
      <c r="AQK40" s="56"/>
      <c r="AQL40" s="57"/>
      <c r="AQM40" s="57"/>
      <c r="AQN40" s="57"/>
      <c r="AQO40" s="57"/>
      <c r="AQP40" s="57"/>
      <c r="AQQ40" s="57"/>
      <c r="AQW40" s="56"/>
      <c r="AQX40" s="57"/>
      <c r="AQY40" s="57"/>
      <c r="AQZ40" s="57"/>
      <c r="ARA40" s="57"/>
      <c r="ARB40" s="57"/>
      <c r="ARC40" s="57"/>
      <c r="ARI40" s="56"/>
      <c r="ARJ40" s="57"/>
      <c r="ARK40" s="57"/>
      <c r="ARL40" s="57"/>
      <c r="ARM40" s="57"/>
      <c r="ARN40" s="57"/>
      <c r="ARO40" s="57"/>
      <c r="ARU40" s="56"/>
      <c r="ARV40" s="57"/>
      <c r="ARW40" s="57"/>
      <c r="ARX40" s="57"/>
      <c r="ARY40" s="57"/>
      <c r="ARZ40" s="57"/>
      <c r="ASA40" s="57"/>
      <c r="ASG40" s="56"/>
      <c r="ASH40" s="57"/>
      <c r="ASI40" s="57"/>
      <c r="ASJ40" s="57"/>
      <c r="ASK40" s="57"/>
      <c r="ASL40" s="57"/>
      <c r="ASM40" s="57"/>
      <c r="ASS40" s="56"/>
      <c r="AST40" s="57"/>
      <c r="ASU40" s="57"/>
      <c r="ASV40" s="57"/>
      <c r="ASW40" s="57"/>
      <c r="ASX40" s="57"/>
      <c r="ASY40" s="57"/>
      <c r="ATE40" s="56"/>
      <c r="ATF40" s="57"/>
      <c r="ATG40" s="57"/>
      <c r="ATH40" s="57"/>
      <c r="ATI40" s="57"/>
      <c r="ATJ40" s="57"/>
      <c r="ATK40" s="57"/>
      <c r="ATQ40" s="56"/>
      <c r="ATR40" s="57"/>
      <c r="ATS40" s="57"/>
      <c r="ATT40" s="57"/>
      <c r="ATU40" s="57"/>
      <c r="ATV40" s="57"/>
      <c r="ATW40" s="57"/>
      <c r="AUC40" s="56"/>
      <c r="AUD40" s="57"/>
      <c r="AUE40" s="57"/>
      <c r="AUF40" s="57"/>
      <c r="AUG40" s="57"/>
      <c r="AUH40" s="57"/>
      <c r="AUI40" s="57"/>
      <c r="AUO40" s="56"/>
      <c r="AUP40" s="57"/>
      <c r="AUQ40" s="57"/>
      <c r="AUR40" s="57"/>
      <c r="AUS40" s="57"/>
      <c r="AUT40" s="57"/>
      <c r="AUU40" s="57"/>
      <c r="AVA40" s="56"/>
      <c r="AVB40" s="57"/>
      <c r="AVC40" s="57"/>
      <c r="AVD40" s="57"/>
      <c r="AVE40" s="57"/>
      <c r="AVF40" s="57"/>
      <c r="AVG40" s="57"/>
      <c r="AVM40" s="56"/>
      <c r="AVN40" s="57"/>
      <c r="AVO40" s="57"/>
      <c r="AVP40" s="57"/>
      <c r="AVQ40" s="57"/>
      <c r="AVR40" s="57"/>
      <c r="AVS40" s="57"/>
      <c r="AVY40" s="56"/>
      <c r="AVZ40" s="57"/>
      <c r="AWA40" s="57"/>
      <c r="AWB40" s="57"/>
      <c r="AWC40" s="57"/>
      <c r="AWD40" s="57"/>
      <c r="AWE40" s="57"/>
      <c r="AWK40" s="56"/>
      <c r="AWL40" s="57"/>
      <c r="AWM40" s="57"/>
      <c r="AWN40" s="57"/>
      <c r="AWO40" s="57"/>
      <c r="AWP40" s="57"/>
      <c r="AWQ40" s="57"/>
      <c r="AWW40" s="56"/>
      <c r="AWX40" s="57"/>
      <c r="AWY40" s="57"/>
      <c r="AWZ40" s="57"/>
      <c r="AXA40" s="57"/>
      <c r="AXB40" s="57"/>
      <c r="AXC40" s="57"/>
      <c r="AXI40" s="56"/>
      <c r="AXJ40" s="57"/>
      <c r="AXK40" s="57"/>
      <c r="AXL40" s="57"/>
      <c r="AXM40" s="57"/>
      <c r="AXN40" s="57"/>
      <c r="AXO40" s="57"/>
      <c r="AXU40" s="56"/>
      <c r="AXV40" s="57"/>
      <c r="AXW40" s="57"/>
      <c r="AXX40" s="57"/>
      <c r="AXY40" s="57"/>
      <c r="AXZ40" s="57"/>
      <c r="AYA40" s="57"/>
      <c r="AYG40" s="56"/>
      <c r="AYH40" s="57"/>
      <c r="AYI40" s="57"/>
      <c r="AYJ40" s="57"/>
      <c r="AYK40" s="57"/>
      <c r="AYL40" s="57"/>
      <c r="AYM40" s="57"/>
      <c r="AYS40" s="56"/>
      <c r="AYT40" s="57"/>
      <c r="AYU40" s="57"/>
      <c r="AYV40" s="57"/>
      <c r="AYW40" s="57"/>
      <c r="AYX40" s="57"/>
      <c r="AYY40" s="57"/>
      <c r="AZE40" s="56"/>
      <c r="AZF40" s="57"/>
      <c r="AZG40" s="57"/>
      <c r="AZH40" s="57"/>
      <c r="AZI40" s="57"/>
      <c r="AZJ40" s="57"/>
      <c r="AZK40" s="57"/>
      <c r="AZQ40" s="56"/>
      <c r="AZR40" s="57"/>
      <c r="AZS40" s="57"/>
      <c r="AZT40" s="57"/>
      <c r="AZU40" s="57"/>
      <c r="AZV40" s="57"/>
      <c r="AZW40" s="57"/>
      <c r="BAC40" s="56"/>
      <c r="BAD40" s="57"/>
      <c r="BAE40" s="57"/>
      <c r="BAF40" s="57"/>
      <c r="BAG40" s="57"/>
      <c r="BAH40" s="57"/>
      <c r="BAI40" s="57"/>
      <c r="BAO40" s="56"/>
      <c r="BAP40" s="57"/>
      <c r="BAQ40" s="57"/>
      <c r="BAR40" s="57"/>
      <c r="BAS40" s="57"/>
      <c r="BAT40" s="57"/>
      <c r="BAU40" s="57"/>
      <c r="BBA40" s="56"/>
      <c r="BBB40" s="57"/>
      <c r="BBC40" s="57"/>
      <c r="BBD40" s="57"/>
      <c r="BBE40" s="57"/>
      <c r="BBF40" s="57"/>
      <c r="BBG40" s="57"/>
      <c r="BBM40" s="56"/>
      <c r="BBN40" s="57"/>
      <c r="BBO40" s="57"/>
      <c r="BBP40" s="57"/>
      <c r="BBQ40" s="57"/>
      <c r="BBR40" s="57"/>
      <c r="BBS40" s="57"/>
      <c r="BBY40" s="56"/>
      <c r="BBZ40" s="57"/>
      <c r="BCA40" s="57"/>
      <c r="BCB40" s="57"/>
      <c r="BCC40" s="57"/>
      <c r="BCD40" s="57"/>
      <c r="BCE40" s="57"/>
      <c r="BCK40" s="56"/>
      <c r="BCL40" s="57"/>
      <c r="BCM40" s="57"/>
      <c r="BCN40" s="57"/>
      <c r="BCO40" s="57"/>
      <c r="BCP40" s="57"/>
      <c r="BCQ40" s="57"/>
      <c r="BCW40" s="56"/>
      <c r="BCX40" s="57"/>
      <c r="BCY40" s="57"/>
      <c r="BCZ40" s="57"/>
      <c r="BDA40" s="57"/>
      <c r="BDB40" s="57"/>
      <c r="BDC40" s="57"/>
      <c r="BDI40" s="56"/>
      <c r="BDJ40" s="57"/>
      <c r="BDK40" s="57"/>
      <c r="BDL40" s="57"/>
      <c r="BDM40" s="57"/>
      <c r="BDN40" s="57"/>
      <c r="BDO40" s="57"/>
      <c r="BDU40" s="56"/>
      <c r="BDV40" s="57"/>
      <c r="BDW40" s="57"/>
      <c r="BDX40" s="57"/>
      <c r="BDY40" s="57"/>
      <c r="BDZ40" s="57"/>
      <c r="BEA40" s="57"/>
      <c r="BEG40" s="56"/>
      <c r="BEH40" s="57"/>
      <c r="BEI40" s="57"/>
      <c r="BEJ40" s="57"/>
      <c r="BEK40" s="57"/>
      <c r="BEL40" s="57"/>
      <c r="BEM40" s="57"/>
      <c r="BES40" s="56"/>
      <c r="BET40" s="57"/>
      <c r="BEU40" s="57"/>
      <c r="BEV40" s="57"/>
      <c r="BEW40" s="57"/>
      <c r="BEX40" s="57"/>
      <c r="BEY40" s="57"/>
      <c r="BFE40" s="56"/>
      <c r="BFF40" s="57"/>
      <c r="BFG40" s="57"/>
      <c r="BFH40" s="57"/>
      <c r="BFI40" s="57"/>
      <c r="BFJ40" s="57"/>
      <c r="BFK40" s="57"/>
      <c r="BFQ40" s="56"/>
      <c r="BFR40" s="57"/>
      <c r="BFS40" s="57"/>
      <c r="BFT40" s="57"/>
      <c r="BFU40" s="57"/>
      <c r="BFV40" s="57"/>
      <c r="BFW40" s="57"/>
      <c r="BGC40" s="56"/>
      <c r="BGD40" s="57"/>
      <c r="BGE40" s="57"/>
      <c r="BGF40" s="57"/>
      <c r="BGG40" s="57"/>
      <c r="BGH40" s="57"/>
      <c r="BGI40" s="57"/>
      <c r="BGO40" s="56"/>
      <c r="BGP40" s="57"/>
      <c r="BGQ40" s="57"/>
      <c r="BGR40" s="57"/>
      <c r="BGS40" s="57"/>
      <c r="BGT40" s="57"/>
      <c r="BGU40" s="57"/>
      <c r="BHA40" s="56"/>
      <c r="BHB40" s="57"/>
      <c r="BHC40" s="57"/>
      <c r="BHD40" s="57"/>
      <c r="BHE40" s="57"/>
      <c r="BHF40" s="57"/>
      <c r="BHG40" s="57"/>
      <c r="BHM40" s="56"/>
      <c r="BHN40" s="57"/>
      <c r="BHO40" s="57"/>
      <c r="BHP40" s="57"/>
      <c r="BHQ40" s="57"/>
      <c r="BHR40" s="57"/>
      <c r="BHS40" s="57"/>
      <c r="BHY40" s="56"/>
      <c r="BHZ40" s="57"/>
      <c r="BIA40" s="57"/>
      <c r="BIB40" s="57"/>
      <c r="BIC40" s="57"/>
      <c r="BID40" s="57"/>
      <c r="BIE40" s="57"/>
      <c r="BIK40" s="56"/>
      <c r="BIL40" s="57"/>
      <c r="BIM40" s="57"/>
      <c r="BIN40" s="57"/>
      <c r="BIO40" s="57"/>
      <c r="BIP40" s="57"/>
      <c r="BIQ40" s="57"/>
      <c r="BIW40" s="56"/>
      <c r="BIX40" s="57"/>
      <c r="BIY40" s="57"/>
      <c r="BIZ40" s="57"/>
      <c r="BJA40" s="57"/>
      <c r="BJB40" s="57"/>
      <c r="BJC40" s="57"/>
      <c r="BJI40" s="56"/>
      <c r="BJJ40" s="57"/>
      <c r="BJK40" s="57"/>
      <c r="BJL40" s="57"/>
      <c r="BJM40" s="57"/>
      <c r="BJN40" s="57"/>
      <c r="BJO40" s="57"/>
      <c r="BJU40" s="56"/>
      <c r="BJV40" s="57"/>
      <c r="BJW40" s="57"/>
      <c r="BJX40" s="57"/>
      <c r="BJY40" s="57"/>
      <c r="BJZ40" s="57"/>
      <c r="BKA40" s="57"/>
      <c r="BKG40" s="56"/>
      <c r="BKH40" s="57"/>
      <c r="BKI40" s="57"/>
      <c r="BKJ40" s="57"/>
      <c r="BKK40" s="57"/>
      <c r="BKL40" s="57"/>
      <c r="BKM40" s="57"/>
      <c r="BKS40" s="56"/>
      <c r="BKT40" s="57"/>
      <c r="BKU40" s="57"/>
      <c r="BKV40" s="57"/>
      <c r="BKW40" s="57"/>
      <c r="BKX40" s="57"/>
      <c r="BKY40" s="57"/>
      <c r="BLE40" s="56"/>
      <c r="BLF40" s="57"/>
      <c r="BLG40" s="57"/>
      <c r="BLH40" s="57"/>
      <c r="BLI40" s="57"/>
      <c r="BLJ40" s="57"/>
      <c r="BLK40" s="57"/>
      <c r="BLQ40" s="56"/>
      <c r="BLR40" s="57"/>
      <c r="BLS40" s="57"/>
      <c r="BLT40" s="57"/>
      <c r="BLU40" s="57"/>
      <c r="BLV40" s="57"/>
      <c r="BLW40" s="57"/>
      <c r="BMC40" s="56"/>
      <c r="BMD40" s="57"/>
      <c r="BME40" s="57"/>
      <c r="BMF40" s="57"/>
      <c r="BMG40" s="57"/>
      <c r="BMH40" s="57"/>
      <c r="BMI40" s="57"/>
      <c r="BMO40" s="56"/>
      <c r="BMP40" s="57"/>
      <c r="BMQ40" s="57"/>
      <c r="BMR40" s="57"/>
      <c r="BMS40" s="57"/>
      <c r="BMT40" s="57"/>
      <c r="BMU40" s="57"/>
      <c r="BNA40" s="56"/>
      <c r="BNB40" s="57"/>
      <c r="BNC40" s="57"/>
      <c r="BND40" s="57"/>
      <c r="BNE40" s="57"/>
      <c r="BNF40" s="57"/>
      <c r="BNG40" s="57"/>
      <c r="BNM40" s="56"/>
      <c r="BNN40" s="57"/>
      <c r="BNO40" s="57"/>
      <c r="BNP40" s="57"/>
      <c r="BNQ40" s="57"/>
      <c r="BNR40" s="57"/>
      <c r="BNS40" s="57"/>
      <c r="BNY40" s="56"/>
      <c r="BNZ40" s="57"/>
      <c r="BOA40" s="57"/>
      <c r="BOB40" s="57"/>
      <c r="BOC40" s="57"/>
      <c r="BOD40" s="57"/>
      <c r="BOE40" s="57"/>
      <c r="BOK40" s="56"/>
      <c r="BOL40" s="57"/>
      <c r="BOM40" s="57"/>
      <c r="BON40" s="57"/>
      <c r="BOO40" s="57"/>
      <c r="BOP40" s="57"/>
      <c r="BOQ40" s="57"/>
      <c r="BOW40" s="56"/>
      <c r="BOX40" s="57"/>
      <c r="BOY40" s="57"/>
      <c r="BOZ40" s="57"/>
      <c r="BPA40" s="57"/>
      <c r="BPB40" s="57"/>
      <c r="BPC40" s="57"/>
      <c r="BPI40" s="56"/>
      <c r="BPJ40" s="57"/>
      <c r="BPK40" s="57"/>
      <c r="BPL40" s="57"/>
      <c r="BPM40" s="57"/>
      <c r="BPN40" s="57"/>
      <c r="BPO40" s="57"/>
      <c r="BPU40" s="56"/>
      <c r="BPV40" s="57"/>
      <c r="BPW40" s="57"/>
      <c r="BPX40" s="57"/>
      <c r="BPY40" s="57"/>
      <c r="BPZ40" s="57"/>
      <c r="BQA40" s="57"/>
      <c r="BQG40" s="56"/>
      <c r="BQH40" s="57"/>
      <c r="BQI40" s="57"/>
      <c r="BQJ40" s="57"/>
      <c r="BQK40" s="57"/>
      <c r="BQL40" s="57"/>
      <c r="BQM40" s="57"/>
      <c r="BQS40" s="56"/>
      <c r="BQT40" s="57"/>
      <c r="BQU40" s="57"/>
      <c r="BQV40" s="57"/>
      <c r="BQW40" s="57"/>
      <c r="BQX40" s="57"/>
      <c r="BQY40" s="57"/>
      <c r="BRE40" s="56"/>
      <c r="BRF40" s="57"/>
      <c r="BRG40" s="57"/>
      <c r="BRH40" s="57"/>
      <c r="BRI40" s="57"/>
      <c r="BRJ40" s="57"/>
      <c r="BRK40" s="57"/>
      <c r="BRQ40" s="56"/>
      <c r="BRR40" s="57"/>
      <c r="BRS40" s="57"/>
      <c r="BRT40" s="57"/>
      <c r="BRU40" s="57"/>
      <c r="BRV40" s="57"/>
      <c r="BRW40" s="57"/>
      <c r="BSC40" s="56"/>
      <c r="BSD40" s="57"/>
      <c r="BSE40" s="57"/>
      <c r="BSF40" s="57"/>
      <c r="BSG40" s="57"/>
      <c r="BSH40" s="57"/>
      <c r="BSI40" s="57"/>
      <c r="BSO40" s="56"/>
      <c r="BSP40" s="57"/>
      <c r="BSQ40" s="57"/>
      <c r="BSR40" s="57"/>
      <c r="BSS40" s="57"/>
      <c r="BST40" s="57"/>
      <c r="BSU40" s="57"/>
      <c r="BTA40" s="56"/>
      <c r="BTB40" s="57"/>
      <c r="BTC40" s="57"/>
      <c r="BTD40" s="57"/>
      <c r="BTE40" s="57"/>
      <c r="BTF40" s="57"/>
      <c r="BTG40" s="57"/>
      <c r="BTM40" s="56"/>
      <c r="BTN40" s="57"/>
      <c r="BTO40" s="57"/>
      <c r="BTP40" s="57"/>
      <c r="BTQ40" s="57"/>
      <c r="BTR40" s="57"/>
      <c r="BTS40" s="57"/>
      <c r="BTY40" s="56"/>
      <c r="BTZ40" s="57"/>
      <c r="BUA40" s="57"/>
      <c r="BUB40" s="57"/>
      <c r="BUC40" s="57"/>
      <c r="BUD40" s="57"/>
      <c r="BUE40" s="57"/>
      <c r="BUK40" s="56"/>
      <c r="BUL40" s="57"/>
      <c r="BUM40" s="57"/>
      <c r="BUN40" s="57"/>
      <c r="BUO40" s="57"/>
      <c r="BUP40" s="57"/>
      <c r="BUQ40" s="57"/>
      <c r="BUW40" s="56"/>
      <c r="BUX40" s="57"/>
      <c r="BUY40" s="57"/>
      <c r="BUZ40" s="57"/>
      <c r="BVA40" s="57"/>
      <c r="BVB40" s="57"/>
      <c r="BVC40" s="57"/>
      <c r="BVI40" s="56"/>
      <c r="BVJ40" s="57"/>
      <c r="BVK40" s="57"/>
      <c r="BVL40" s="57"/>
      <c r="BVM40" s="57"/>
      <c r="BVN40" s="57"/>
      <c r="BVO40" s="57"/>
      <c r="BVU40" s="56"/>
      <c r="BVV40" s="57"/>
      <c r="BVW40" s="57"/>
      <c r="BVX40" s="57"/>
      <c r="BVY40" s="57"/>
      <c r="BVZ40" s="57"/>
      <c r="BWA40" s="57"/>
      <c r="BWG40" s="56"/>
      <c r="BWH40" s="57"/>
      <c r="BWI40" s="57"/>
      <c r="BWJ40" s="57"/>
      <c r="BWK40" s="57"/>
      <c r="BWL40" s="57"/>
      <c r="BWM40" s="57"/>
      <c r="BWS40" s="56"/>
      <c r="BWT40" s="57"/>
      <c r="BWU40" s="57"/>
      <c r="BWV40" s="57"/>
      <c r="BWW40" s="57"/>
      <c r="BWX40" s="57"/>
      <c r="BWY40" s="57"/>
      <c r="BXE40" s="56"/>
      <c r="BXF40" s="57"/>
      <c r="BXG40" s="57"/>
      <c r="BXH40" s="57"/>
      <c r="BXI40" s="57"/>
      <c r="BXJ40" s="57"/>
      <c r="BXK40" s="57"/>
      <c r="BXQ40" s="56"/>
      <c r="BXR40" s="57"/>
      <c r="BXS40" s="57"/>
      <c r="BXT40" s="57"/>
      <c r="BXU40" s="57"/>
      <c r="BXV40" s="57"/>
      <c r="BXW40" s="57"/>
      <c r="BYC40" s="56"/>
      <c r="BYD40" s="57"/>
      <c r="BYE40" s="57"/>
      <c r="BYF40" s="57"/>
      <c r="BYG40" s="57"/>
      <c r="BYH40" s="57"/>
      <c r="BYI40" s="57"/>
      <c r="BYO40" s="56"/>
      <c r="BYP40" s="57"/>
      <c r="BYQ40" s="57"/>
      <c r="BYR40" s="57"/>
      <c r="BYS40" s="57"/>
      <c r="BYT40" s="57"/>
      <c r="BYU40" s="57"/>
      <c r="BZA40" s="56"/>
      <c r="BZB40" s="57"/>
      <c r="BZC40" s="57"/>
      <c r="BZD40" s="57"/>
      <c r="BZE40" s="57"/>
      <c r="BZF40" s="57"/>
      <c r="BZG40" s="57"/>
      <c r="BZM40" s="56"/>
      <c r="BZN40" s="57"/>
      <c r="BZO40" s="57"/>
      <c r="BZP40" s="57"/>
      <c r="BZQ40" s="57"/>
      <c r="BZR40" s="57"/>
      <c r="BZS40" s="57"/>
      <c r="BZY40" s="56"/>
      <c r="BZZ40" s="57"/>
      <c r="CAA40" s="57"/>
      <c r="CAB40" s="57"/>
      <c r="CAC40" s="57"/>
      <c r="CAD40" s="57"/>
      <c r="CAE40" s="57"/>
      <c r="CAK40" s="56"/>
      <c r="CAL40" s="57"/>
      <c r="CAM40" s="57"/>
      <c r="CAN40" s="57"/>
      <c r="CAO40" s="57"/>
      <c r="CAP40" s="57"/>
      <c r="CAQ40" s="57"/>
      <c r="CAW40" s="56"/>
      <c r="CAX40" s="57"/>
      <c r="CAY40" s="57"/>
      <c r="CAZ40" s="57"/>
      <c r="CBA40" s="57"/>
      <c r="CBB40" s="57"/>
      <c r="CBC40" s="57"/>
      <c r="CBI40" s="56"/>
      <c r="CBJ40" s="57"/>
      <c r="CBK40" s="57"/>
      <c r="CBL40" s="57"/>
      <c r="CBM40" s="57"/>
      <c r="CBN40" s="57"/>
      <c r="CBO40" s="57"/>
      <c r="CBU40" s="56"/>
      <c r="CBV40" s="57"/>
      <c r="CBW40" s="57"/>
      <c r="CBX40" s="57"/>
      <c r="CBY40" s="57"/>
      <c r="CBZ40" s="57"/>
      <c r="CCA40" s="57"/>
      <c r="CCG40" s="56"/>
      <c r="CCH40" s="57"/>
      <c r="CCI40" s="57"/>
      <c r="CCJ40" s="57"/>
      <c r="CCK40" s="57"/>
      <c r="CCL40" s="57"/>
      <c r="CCM40" s="57"/>
      <c r="CCS40" s="56"/>
      <c r="CCT40" s="57"/>
      <c r="CCU40" s="57"/>
      <c r="CCV40" s="57"/>
      <c r="CCW40" s="57"/>
      <c r="CCX40" s="57"/>
      <c r="CCY40" s="57"/>
      <c r="CDE40" s="56"/>
      <c r="CDF40" s="57"/>
      <c r="CDG40" s="57"/>
      <c r="CDH40" s="57"/>
      <c r="CDI40" s="57"/>
      <c r="CDJ40" s="57"/>
      <c r="CDK40" s="57"/>
      <c r="CDQ40" s="56"/>
      <c r="CDR40" s="57"/>
      <c r="CDS40" s="57"/>
      <c r="CDT40" s="57"/>
      <c r="CDU40" s="57"/>
      <c r="CDV40" s="57"/>
      <c r="CDW40" s="57"/>
      <c r="CEC40" s="56"/>
      <c r="CED40" s="57"/>
      <c r="CEE40" s="57"/>
      <c r="CEF40" s="57"/>
      <c r="CEG40" s="57"/>
      <c r="CEH40" s="57"/>
      <c r="CEI40" s="57"/>
      <c r="CEO40" s="56"/>
      <c r="CEP40" s="57"/>
      <c r="CEQ40" s="57"/>
      <c r="CER40" s="57"/>
      <c r="CES40" s="57"/>
      <c r="CET40" s="57"/>
      <c r="CEU40" s="57"/>
      <c r="CFA40" s="56"/>
      <c r="CFB40" s="57"/>
      <c r="CFC40" s="57"/>
      <c r="CFD40" s="57"/>
      <c r="CFE40" s="57"/>
      <c r="CFF40" s="57"/>
      <c r="CFG40" s="57"/>
      <c r="CFM40" s="56"/>
      <c r="CFN40" s="57"/>
      <c r="CFO40" s="57"/>
      <c r="CFP40" s="57"/>
      <c r="CFQ40" s="57"/>
      <c r="CFR40" s="57"/>
      <c r="CFS40" s="57"/>
      <c r="CFY40" s="56"/>
      <c r="CFZ40" s="57"/>
      <c r="CGA40" s="57"/>
      <c r="CGB40" s="57"/>
      <c r="CGC40" s="57"/>
      <c r="CGD40" s="57"/>
      <c r="CGE40" s="57"/>
      <c r="CGK40" s="56"/>
      <c r="CGL40" s="57"/>
      <c r="CGM40" s="57"/>
      <c r="CGN40" s="57"/>
      <c r="CGO40" s="57"/>
      <c r="CGP40" s="57"/>
      <c r="CGQ40" s="57"/>
      <c r="CGW40" s="56"/>
      <c r="CGX40" s="57"/>
      <c r="CGY40" s="57"/>
      <c r="CGZ40" s="57"/>
      <c r="CHA40" s="57"/>
      <c r="CHB40" s="57"/>
      <c r="CHC40" s="57"/>
      <c r="CHI40" s="56"/>
      <c r="CHJ40" s="57"/>
      <c r="CHK40" s="57"/>
      <c r="CHL40" s="57"/>
      <c r="CHM40" s="57"/>
      <c r="CHN40" s="57"/>
      <c r="CHO40" s="57"/>
      <c r="CHU40" s="56"/>
      <c r="CHV40" s="57"/>
      <c r="CHW40" s="57"/>
      <c r="CHX40" s="57"/>
      <c r="CHY40" s="57"/>
      <c r="CHZ40" s="57"/>
      <c r="CIA40" s="57"/>
      <c r="CIG40" s="56"/>
      <c r="CIH40" s="57"/>
      <c r="CII40" s="57"/>
      <c r="CIJ40" s="57"/>
      <c r="CIK40" s="57"/>
      <c r="CIL40" s="57"/>
      <c r="CIM40" s="57"/>
      <c r="CIS40" s="56"/>
      <c r="CIT40" s="57"/>
      <c r="CIU40" s="57"/>
      <c r="CIV40" s="57"/>
      <c r="CIW40" s="57"/>
      <c r="CIX40" s="57"/>
      <c r="CIY40" s="57"/>
      <c r="CJE40" s="56"/>
      <c r="CJF40" s="57"/>
      <c r="CJG40" s="57"/>
      <c r="CJH40" s="57"/>
      <c r="CJI40" s="57"/>
      <c r="CJJ40" s="57"/>
      <c r="CJK40" s="57"/>
      <c r="CJQ40" s="56"/>
      <c r="CJR40" s="57"/>
      <c r="CJS40" s="57"/>
      <c r="CJT40" s="57"/>
      <c r="CJU40" s="57"/>
      <c r="CJV40" s="57"/>
      <c r="CJW40" s="57"/>
      <c r="CKC40" s="56"/>
      <c r="CKD40" s="57"/>
      <c r="CKE40" s="57"/>
      <c r="CKF40" s="57"/>
      <c r="CKG40" s="57"/>
      <c r="CKH40" s="57"/>
      <c r="CKI40" s="57"/>
      <c r="CKO40" s="56"/>
      <c r="CKP40" s="57"/>
      <c r="CKQ40" s="57"/>
      <c r="CKR40" s="57"/>
      <c r="CKS40" s="57"/>
      <c r="CKT40" s="57"/>
      <c r="CKU40" s="57"/>
      <c r="CLA40" s="56"/>
      <c r="CLB40" s="57"/>
      <c r="CLC40" s="57"/>
      <c r="CLD40" s="57"/>
      <c r="CLE40" s="57"/>
      <c r="CLF40" s="57"/>
      <c r="CLG40" s="57"/>
      <c r="CLM40" s="56"/>
      <c r="CLN40" s="57"/>
      <c r="CLO40" s="57"/>
      <c r="CLP40" s="57"/>
      <c r="CLQ40" s="57"/>
      <c r="CLR40" s="57"/>
      <c r="CLS40" s="57"/>
      <c r="CLY40" s="56"/>
      <c r="CLZ40" s="57"/>
      <c r="CMA40" s="57"/>
      <c r="CMB40" s="57"/>
      <c r="CMC40" s="57"/>
      <c r="CMD40" s="57"/>
      <c r="CME40" s="57"/>
      <c r="CMK40" s="56"/>
      <c r="CML40" s="57"/>
      <c r="CMM40" s="57"/>
      <c r="CMN40" s="57"/>
      <c r="CMO40" s="57"/>
      <c r="CMP40" s="57"/>
      <c r="CMQ40" s="57"/>
      <c r="CMW40" s="56"/>
      <c r="CMX40" s="57"/>
      <c r="CMY40" s="57"/>
      <c r="CMZ40" s="57"/>
      <c r="CNA40" s="57"/>
      <c r="CNB40" s="57"/>
      <c r="CNC40" s="57"/>
      <c r="CNI40" s="56"/>
      <c r="CNJ40" s="57"/>
      <c r="CNK40" s="57"/>
      <c r="CNL40" s="57"/>
      <c r="CNM40" s="57"/>
      <c r="CNN40" s="57"/>
      <c r="CNO40" s="57"/>
      <c r="CNU40" s="56"/>
      <c r="CNV40" s="57"/>
      <c r="CNW40" s="57"/>
      <c r="CNX40" s="57"/>
      <c r="CNY40" s="57"/>
      <c r="CNZ40" s="57"/>
      <c r="COA40" s="57"/>
      <c r="COG40" s="56"/>
      <c r="COH40" s="57"/>
      <c r="COI40" s="57"/>
      <c r="COJ40" s="57"/>
      <c r="COK40" s="57"/>
      <c r="COL40" s="57"/>
      <c r="COM40" s="57"/>
      <c r="COS40" s="56"/>
      <c r="COT40" s="57"/>
      <c r="COU40" s="57"/>
      <c r="COV40" s="57"/>
      <c r="COW40" s="57"/>
      <c r="COX40" s="57"/>
      <c r="COY40" s="57"/>
      <c r="CPE40" s="56"/>
      <c r="CPF40" s="57"/>
      <c r="CPG40" s="57"/>
      <c r="CPH40" s="57"/>
      <c r="CPI40" s="57"/>
      <c r="CPJ40" s="57"/>
      <c r="CPK40" s="57"/>
      <c r="CPQ40" s="56"/>
      <c r="CPR40" s="57"/>
      <c r="CPS40" s="57"/>
      <c r="CPT40" s="57"/>
      <c r="CPU40" s="57"/>
      <c r="CPV40" s="57"/>
      <c r="CPW40" s="57"/>
      <c r="CQC40" s="56"/>
      <c r="CQD40" s="57"/>
      <c r="CQE40" s="57"/>
      <c r="CQF40" s="57"/>
      <c r="CQG40" s="57"/>
      <c r="CQH40" s="57"/>
      <c r="CQI40" s="57"/>
      <c r="CQO40" s="56"/>
      <c r="CQP40" s="57"/>
      <c r="CQQ40" s="57"/>
      <c r="CQR40" s="57"/>
      <c r="CQS40" s="57"/>
      <c r="CQT40" s="57"/>
      <c r="CQU40" s="57"/>
      <c r="CRA40" s="56"/>
      <c r="CRB40" s="57"/>
      <c r="CRC40" s="57"/>
      <c r="CRD40" s="57"/>
      <c r="CRE40" s="57"/>
      <c r="CRF40" s="57"/>
      <c r="CRG40" s="57"/>
      <c r="CRM40" s="56"/>
      <c r="CRN40" s="57"/>
      <c r="CRO40" s="57"/>
      <c r="CRP40" s="57"/>
      <c r="CRQ40" s="57"/>
      <c r="CRR40" s="57"/>
      <c r="CRS40" s="57"/>
      <c r="CRY40" s="56"/>
      <c r="CRZ40" s="57"/>
      <c r="CSA40" s="57"/>
      <c r="CSB40" s="57"/>
      <c r="CSC40" s="57"/>
      <c r="CSD40" s="57"/>
      <c r="CSE40" s="57"/>
      <c r="CSK40" s="56"/>
      <c r="CSL40" s="57"/>
      <c r="CSM40" s="57"/>
      <c r="CSN40" s="57"/>
      <c r="CSO40" s="57"/>
      <c r="CSP40" s="57"/>
      <c r="CSQ40" s="57"/>
      <c r="CSW40" s="56"/>
      <c r="CSX40" s="57"/>
      <c r="CSY40" s="57"/>
      <c r="CSZ40" s="57"/>
      <c r="CTA40" s="57"/>
      <c r="CTB40" s="57"/>
      <c r="CTC40" s="57"/>
      <c r="CTI40" s="56"/>
      <c r="CTJ40" s="57"/>
      <c r="CTK40" s="57"/>
      <c r="CTL40" s="57"/>
      <c r="CTM40" s="57"/>
      <c r="CTN40" s="57"/>
      <c r="CTO40" s="57"/>
      <c r="CTU40" s="56"/>
      <c r="CTV40" s="57"/>
      <c r="CTW40" s="57"/>
      <c r="CTX40" s="57"/>
      <c r="CTY40" s="57"/>
      <c r="CTZ40" s="57"/>
      <c r="CUA40" s="57"/>
      <c r="CUG40" s="56"/>
      <c r="CUH40" s="57"/>
      <c r="CUI40" s="57"/>
      <c r="CUJ40" s="57"/>
      <c r="CUK40" s="57"/>
      <c r="CUL40" s="57"/>
      <c r="CUM40" s="57"/>
      <c r="CUS40" s="56"/>
      <c r="CUT40" s="57"/>
      <c r="CUU40" s="57"/>
      <c r="CUV40" s="57"/>
      <c r="CUW40" s="57"/>
      <c r="CUX40" s="57"/>
      <c r="CUY40" s="57"/>
      <c r="CVE40" s="56"/>
      <c r="CVF40" s="57"/>
      <c r="CVG40" s="57"/>
      <c r="CVH40" s="57"/>
      <c r="CVI40" s="57"/>
      <c r="CVJ40" s="57"/>
      <c r="CVK40" s="57"/>
      <c r="CVQ40" s="56"/>
      <c r="CVR40" s="57"/>
      <c r="CVS40" s="57"/>
      <c r="CVT40" s="57"/>
      <c r="CVU40" s="57"/>
      <c r="CVV40" s="57"/>
      <c r="CVW40" s="57"/>
      <c r="CWC40" s="56"/>
      <c r="CWD40" s="57"/>
      <c r="CWE40" s="57"/>
      <c r="CWF40" s="57"/>
      <c r="CWG40" s="57"/>
      <c r="CWH40" s="57"/>
      <c r="CWI40" s="57"/>
      <c r="CWO40" s="56"/>
      <c r="CWP40" s="57"/>
      <c r="CWQ40" s="57"/>
      <c r="CWR40" s="57"/>
      <c r="CWS40" s="57"/>
      <c r="CWT40" s="57"/>
      <c r="CWU40" s="57"/>
      <c r="CXA40" s="56"/>
      <c r="CXB40" s="57"/>
      <c r="CXC40" s="57"/>
      <c r="CXD40" s="57"/>
      <c r="CXE40" s="57"/>
      <c r="CXF40" s="57"/>
      <c r="CXG40" s="57"/>
      <c r="CXM40" s="56"/>
      <c r="CXN40" s="57"/>
      <c r="CXO40" s="57"/>
      <c r="CXP40" s="57"/>
      <c r="CXQ40" s="57"/>
      <c r="CXR40" s="57"/>
      <c r="CXS40" s="57"/>
      <c r="CXY40" s="56"/>
      <c r="CXZ40" s="57"/>
      <c r="CYA40" s="57"/>
      <c r="CYB40" s="57"/>
      <c r="CYC40" s="57"/>
      <c r="CYD40" s="57"/>
      <c r="CYE40" s="57"/>
      <c r="CYK40" s="56"/>
      <c r="CYL40" s="57"/>
      <c r="CYM40" s="57"/>
      <c r="CYN40" s="57"/>
      <c r="CYO40" s="57"/>
      <c r="CYP40" s="57"/>
      <c r="CYQ40" s="57"/>
      <c r="CYW40" s="56"/>
      <c r="CYX40" s="57"/>
      <c r="CYY40" s="57"/>
      <c r="CYZ40" s="57"/>
      <c r="CZA40" s="57"/>
      <c r="CZB40" s="57"/>
      <c r="CZC40" s="57"/>
      <c r="CZI40" s="56"/>
      <c r="CZJ40" s="57"/>
      <c r="CZK40" s="57"/>
      <c r="CZL40" s="57"/>
      <c r="CZM40" s="57"/>
      <c r="CZN40" s="57"/>
      <c r="CZO40" s="57"/>
      <c r="CZU40" s="56"/>
      <c r="CZV40" s="57"/>
      <c r="CZW40" s="57"/>
      <c r="CZX40" s="57"/>
      <c r="CZY40" s="57"/>
      <c r="CZZ40" s="57"/>
      <c r="DAA40" s="57"/>
      <c r="DAG40" s="56"/>
      <c r="DAH40" s="57"/>
      <c r="DAI40" s="57"/>
      <c r="DAJ40" s="57"/>
      <c r="DAK40" s="57"/>
      <c r="DAL40" s="57"/>
      <c r="DAM40" s="57"/>
      <c r="DAS40" s="56"/>
      <c r="DAT40" s="57"/>
      <c r="DAU40" s="57"/>
      <c r="DAV40" s="57"/>
      <c r="DAW40" s="57"/>
      <c r="DAX40" s="57"/>
      <c r="DAY40" s="57"/>
      <c r="DBE40" s="56"/>
      <c r="DBF40" s="57"/>
      <c r="DBG40" s="57"/>
      <c r="DBH40" s="57"/>
      <c r="DBI40" s="57"/>
      <c r="DBJ40" s="57"/>
      <c r="DBK40" s="57"/>
      <c r="DBQ40" s="56"/>
      <c r="DBR40" s="57"/>
      <c r="DBS40" s="57"/>
      <c r="DBT40" s="57"/>
      <c r="DBU40" s="57"/>
      <c r="DBV40" s="57"/>
      <c r="DBW40" s="57"/>
      <c r="DCC40" s="56"/>
      <c r="DCD40" s="57"/>
      <c r="DCE40" s="57"/>
      <c r="DCF40" s="57"/>
      <c r="DCG40" s="57"/>
      <c r="DCH40" s="57"/>
      <c r="DCI40" s="57"/>
      <c r="DCO40" s="56"/>
      <c r="DCP40" s="57"/>
      <c r="DCQ40" s="57"/>
      <c r="DCR40" s="57"/>
      <c r="DCS40" s="57"/>
      <c r="DCT40" s="57"/>
      <c r="DCU40" s="57"/>
      <c r="DDA40" s="56"/>
      <c r="DDB40" s="57"/>
      <c r="DDC40" s="57"/>
      <c r="DDD40" s="57"/>
      <c r="DDE40" s="57"/>
      <c r="DDF40" s="57"/>
      <c r="DDG40" s="57"/>
      <c r="DDM40" s="56"/>
      <c r="DDN40" s="57"/>
      <c r="DDO40" s="57"/>
      <c r="DDP40" s="57"/>
      <c r="DDQ40" s="57"/>
      <c r="DDR40" s="57"/>
      <c r="DDS40" s="57"/>
      <c r="DDY40" s="56"/>
      <c r="DDZ40" s="57"/>
      <c r="DEA40" s="57"/>
      <c r="DEB40" s="57"/>
      <c r="DEC40" s="57"/>
      <c r="DED40" s="57"/>
      <c r="DEE40" s="57"/>
      <c r="DEK40" s="56"/>
      <c r="DEL40" s="57"/>
      <c r="DEM40" s="57"/>
      <c r="DEN40" s="57"/>
      <c r="DEO40" s="57"/>
      <c r="DEP40" s="57"/>
      <c r="DEQ40" s="57"/>
      <c r="DEW40" s="56"/>
      <c r="DEX40" s="57"/>
      <c r="DEY40" s="57"/>
      <c r="DEZ40" s="57"/>
      <c r="DFA40" s="57"/>
      <c r="DFB40" s="57"/>
      <c r="DFC40" s="57"/>
      <c r="DFI40" s="56"/>
      <c r="DFJ40" s="57"/>
      <c r="DFK40" s="57"/>
      <c r="DFL40" s="57"/>
      <c r="DFM40" s="57"/>
      <c r="DFN40" s="57"/>
      <c r="DFO40" s="57"/>
      <c r="DFU40" s="56"/>
      <c r="DFV40" s="57"/>
      <c r="DFW40" s="57"/>
      <c r="DFX40" s="57"/>
      <c r="DFY40" s="57"/>
      <c r="DFZ40" s="57"/>
      <c r="DGA40" s="57"/>
      <c r="DGG40" s="56"/>
      <c r="DGH40" s="57"/>
      <c r="DGI40" s="57"/>
      <c r="DGJ40" s="57"/>
      <c r="DGK40" s="57"/>
      <c r="DGL40" s="57"/>
      <c r="DGM40" s="57"/>
      <c r="DGS40" s="56"/>
      <c r="DGT40" s="57"/>
      <c r="DGU40" s="57"/>
      <c r="DGV40" s="57"/>
      <c r="DGW40" s="57"/>
      <c r="DGX40" s="57"/>
      <c r="DGY40" s="57"/>
      <c r="DHE40" s="56"/>
      <c r="DHF40" s="57"/>
      <c r="DHG40" s="57"/>
      <c r="DHH40" s="57"/>
      <c r="DHI40" s="57"/>
      <c r="DHJ40" s="57"/>
      <c r="DHK40" s="57"/>
      <c r="DHQ40" s="56"/>
      <c r="DHR40" s="57"/>
      <c r="DHS40" s="57"/>
      <c r="DHT40" s="57"/>
      <c r="DHU40" s="57"/>
      <c r="DHV40" s="57"/>
      <c r="DHW40" s="57"/>
      <c r="DIC40" s="56"/>
      <c r="DID40" s="57"/>
      <c r="DIE40" s="57"/>
      <c r="DIF40" s="57"/>
      <c r="DIG40" s="57"/>
      <c r="DIH40" s="57"/>
      <c r="DII40" s="57"/>
      <c r="DIO40" s="56"/>
      <c r="DIP40" s="57"/>
      <c r="DIQ40" s="57"/>
      <c r="DIR40" s="57"/>
      <c r="DIS40" s="57"/>
      <c r="DIT40" s="57"/>
      <c r="DIU40" s="57"/>
      <c r="DJA40" s="56"/>
      <c r="DJB40" s="57"/>
      <c r="DJC40" s="57"/>
      <c r="DJD40" s="57"/>
      <c r="DJE40" s="57"/>
      <c r="DJF40" s="57"/>
      <c r="DJG40" s="57"/>
      <c r="DJM40" s="56"/>
      <c r="DJN40" s="57"/>
      <c r="DJO40" s="57"/>
      <c r="DJP40" s="57"/>
      <c r="DJQ40" s="57"/>
      <c r="DJR40" s="57"/>
      <c r="DJS40" s="57"/>
      <c r="DJY40" s="56"/>
      <c r="DJZ40" s="57"/>
      <c r="DKA40" s="57"/>
      <c r="DKB40" s="57"/>
      <c r="DKC40" s="57"/>
      <c r="DKD40" s="57"/>
      <c r="DKE40" s="57"/>
      <c r="DKK40" s="56"/>
      <c r="DKL40" s="57"/>
      <c r="DKM40" s="57"/>
      <c r="DKN40" s="57"/>
      <c r="DKO40" s="57"/>
      <c r="DKP40" s="57"/>
      <c r="DKQ40" s="57"/>
      <c r="DKW40" s="56"/>
      <c r="DKX40" s="57"/>
      <c r="DKY40" s="57"/>
      <c r="DKZ40" s="57"/>
      <c r="DLA40" s="57"/>
      <c r="DLB40" s="57"/>
      <c r="DLC40" s="57"/>
      <c r="DLI40" s="56"/>
      <c r="DLJ40" s="57"/>
      <c r="DLK40" s="57"/>
      <c r="DLL40" s="57"/>
      <c r="DLM40" s="57"/>
      <c r="DLN40" s="57"/>
      <c r="DLO40" s="57"/>
      <c r="DLU40" s="56"/>
      <c r="DLV40" s="57"/>
      <c r="DLW40" s="57"/>
      <c r="DLX40" s="57"/>
      <c r="DLY40" s="57"/>
      <c r="DLZ40" s="57"/>
      <c r="DMA40" s="57"/>
      <c r="DMG40" s="56"/>
      <c r="DMH40" s="57"/>
      <c r="DMI40" s="57"/>
      <c r="DMJ40" s="57"/>
      <c r="DMK40" s="57"/>
      <c r="DML40" s="57"/>
      <c r="DMM40" s="57"/>
      <c r="DMS40" s="56"/>
      <c r="DMT40" s="57"/>
      <c r="DMU40" s="57"/>
      <c r="DMV40" s="57"/>
      <c r="DMW40" s="57"/>
      <c r="DMX40" s="57"/>
      <c r="DMY40" s="57"/>
      <c r="DNE40" s="56"/>
      <c r="DNF40" s="57"/>
      <c r="DNG40" s="57"/>
      <c r="DNH40" s="57"/>
      <c r="DNI40" s="57"/>
      <c r="DNJ40" s="57"/>
      <c r="DNK40" s="57"/>
      <c r="DNQ40" s="56"/>
      <c r="DNR40" s="57"/>
      <c r="DNS40" s="57"/>
      <c r="DNT40" s="57"/>
      <c r="DNU40" s="57"/>
      <c r="DNV40" s="57"/>
      <c r="DNW40" s="57"/>
      <c r="DOC40" s="56"/>
      <c r="DOD40" s="57"/>
      <c r="DOE40" s="57"/>
      <c r="DOF40" s="57"/>
      <c r="DOG40" s="57"/>
      <c r="DOH40" s="57"/>
      <c r="DOI40" s="57"/>
      <c r="DOO40" s="56"/>
      <c r="DOP40" s="57"/>
      <c r="DOQ40" s="57"/>
      <c r="DOR40" s="57"/>
      <c r="DOS40" s="57"/>
      <c r="DOT40" s="57"/>
      <c r="DOU40" s="57"/>
      <c r="DPA40" s="56"/>
      <c r="DPB40" s="57"/>
      <c r="DPC40" s="57"/>
      <c r="DPD40" s="57"/>
      <c r="DPE40" s="57"/>
      <c r="DPF40" s="57"/>
      <c r="DPG40" s="57"/>
      <c r="DPM40" s="56"/>
      <c r="DPN40" s="57"/>
      <c r="DPO40" s="57"/>
      <c r="DPP40" s="57"/>
      <c r="DPQ40" s="57"/>
      <c r="DPR40" s="57"/>
      <c r="DPS40" s="57"/>
      <c r="DPY40" s="56"/>
      <c r="DPZ40" s="57"/>
      <c r="DQA40" s="57"/>
      <c r="DQB40" s="57"/>
      <c r="DQC40" s="57"/>
      <c r="DQD40" s="57"/>
      <c r="DQE40" s="57"/>
      <c r="DQK40" s="56"/>
      <c r="DQL40" s="57"/>
      <c r="DQM40" s="57"/>
      <c r="DQN40" s="57"/>
      <c r="DQO40" s="57"/>
      <c r="DQP40" s="57"/>
      <c r="DQQ40" s="57"/>
      <c r="DQW40" s="56"/>
      <c r="DQX40" s="57"/>
      <c r="DQY40" s="57"/>
      <c r="DQZ40" s="57"/>
      <c r="DRA40" s="57"/>
      <c r="DRB40" s="57"/>
      <c r="DRC40" s="57"/>
      <c r="DRI40" s="56"/>
      <c r="DRJ40" s="57"/>
      <c r="DRK40" s="57"/>
      <c r="DRL40" s="57"/>
      <c r="DRM40" s="57"/>
      <c r="DRN40" s="57"/>
      <c r="DRO40" s="57"/>
      <c r="DRU40" s="56"/>
      <c r="DRV40" s="57"/>
      <c r="DRW40" s="57"/>
      <c r="DRX40" s="57"/>
      <c r="DRY40" s="57"/>
      <c r="DRZ40" s="57"/>
      <c r="DSA40" s="57"/>
      <c r="DSG40" s="56"/>
      <c r="DSH40" s="57"/>
      <c r="DSI40" s="57"/>
      <c r="DSJ40" s="57"/>
      <c r="DSK40" s="57"/>
      <c r="DSL40" s="57"/>
      <c r="DSM40" s="57"/>
      <c r="DSS40" s="56"/>
      <c r="DST40" s="57"/>
      <c r="DSU40" s="57"/>
      <c r="DSV40" s="57"/>
      <c r="DSW40" s="57"/>
      <c r="DSX40" s="57"/>
      <c r="DSY40" s="57"/>
      <c r="DTE40" s="56"/>
      <c r="DTF40" s="57"/>
      <c r="DTG40" s="57"/>
      <c r="DTH40" s="57"/>
      <c r="DTI40" s="57"/>
      <c r="DTJ40" s="57"/>
      <c r="DTK40" s="57"/>
      <c r="DTQ40" s="56"/>
      <c r="DTR40" s="57"/>
      <c r="DTS40" s="57"/>
      <c r="DTT40" s="57"/>
      <c r="DTU40" s="57"/>
      <c r="DTV40" s="57"/>
      <c r="DTW40" s="57"/>
      <c r="DUC40" s="56"/>
      <c r="DUD40" s="57"/>
      <c r="DUE40" s="57"/>
      <c r="DUF40" s="57"/>
      <c r="DUG40" s="57"/>
      <c r="DUH40" s="57"/>
      <c r="DUI40" s="57"/>
      <c r="DUO40" s="56"/>
      <c r="DUP40" s="57"/>
      <c r="DUQ40" s="57"/>
      <c r="DUR40" s="57"/>
      <c r="DUS40" s="57"/>
      <c r="DUT40" s="57"/>
      <c r="DUU40" s="57"/>
      <c r="DVA40" s="56"/>
      <c r="DVB40" s="57"/>
      <c r="DVC40" s="57"/>
      <c r="DVD40" s="57"/>
      <c r="DVE40" s="57"/>
      <c r="DVF40" s="57"/>
      <c r="DVG40" s="57"/>
      <c r="DVM40" s="56"/>
      <c r="DVN40" s="57"/>
      <c r="DVO40" s="57"/>
      <c r="DVP40" s="57"/>
      <c r="DVQ40" s="57"/>
      <c r="DVR40" s="57"/>
      <c r="DVS40" s="57"/>
      <c r="DVY40" s="56"/>
      <c r="DVZ40" s="57"/>
      <c r="DWA40" s="57"/>
      <c r="DWB40" s="57"/>
      <c r="DWC40" s="57"/>
      <c r="DWD40" s="57"/>
      <c r="DWE40" s="57"/>
      <c r="DWK40" s="56"/>
      <c r="DWL40" s="57"/>
      <c r="DWM40" s="57"/>
      <c r="DWN40" s="57"/>
      <c r="DWO40" s="57"/>
      <c r="DWP40" s="57"/>
      <c r="DWQ40" s="57"/>
      <c r="DWW40" s="56"/>
      <c r="DWX40" s="57"/>
      <c r="DWY40" s="57"/>
      <c r="DWZ40" s="57"/>
      <c r="DXA40" s="57"/>
      <c r="DXB40" s="57"/>
      <c r="DXC40" s="57"/>
      <c r="DXI40" s="56"/>
      <c r="DXJ40" s="57"/>
      <c r="DXK40" s="57"/>
      <c r="DXL40" s="57"/>
      <c r="DXM40" s="57"/>
      <c r="DXN40" s="57"/>
      <c r="DXO40" s="57"/>
      <c r="DXU40" s="56"/>
      <c r="DXV40" s="57"/>
      <c r="DXW40" s="57"/>
      <c r="DXX40" s="57"/>
      <c r="DXY40" s="57"/>
      <c r="DXZ40" s="57"/>
      <c r="DYA40" s="57"/>
      <c r="DYG40" s="56"/>
      <c r="DYH40" s="57"/>
      <c r="DYI40" s="57"/>
      <c r="DYJ40" s="57"/>
      <c r="DYK40" s="57"/>
      <c r="DYL40" s="57"/>
      <c r="DYM40" s="57"/>
      <c r="DYS40" s="56"/>
      <c r="DYT40" s="57"/>
      <c r="DYU40" s="57"/>
      <c r="DYV40" s="57"/>
      <c r="DYW40" s="57"/>
      <c r="DYX40" s="57"/>
      <c r="DYY40" s="57"/>
      <c r="DZE40" s="56"/>
      <c r="DZF40" s="57"/>
      <c r="DZG40" s="57"/>
      <c r="DZH40" s="57"/>
      <c r="DZI40" s="57"/>
      <c r="DZJ40" s="57"/>
      <c r="DZK40" s="57"/>
      <c r="DZQ40" s="56"/>
      <c r="DZR40" s="57"/>
      <c r="DZS40" s="57"/>
      <c r="DZT40" s="57"/>
      <c r="DZU40" s="57"/>
      <c r="DZV40" s="57"/>
      <c r="DZW40" s="57"/>
      <c r="EAC40" s="56"/>
      <c r="EAD40" s="57"/>
      <c r="EAE40" s="57"/>
      <c r="EAF40" s="57"/>
      <c r="EAG40" s="57"/>
      <c r="EAH40" s="57"/>
      <c r="EAI40" s="57"/>
      <c r="EAO40" s="56"/>
      <c r="EAP40" s="57"/>
      <c r="EAQ40" s="57"/>
      <c r="EAR40" s="57"/>
      <c r="EAS40" s="57"/>
      <c r="EAT40" s="57"/>
      <c r="EAU40" s="57"/>
      <c r="EBA40" s="56"/>
      <c r="EBB40" s="57"/>
      <c r="EBC40" s="57"/>
      <c r="EBD40" s="57"/>
      <c r="EBE40" s="57"/>
      <c r="EBF40" s="57"/>
      <c r="EBG40" s="57"/>
      <c r="EBM40" s="56"/>
      <c r="EBN40" s="57"/>
      <c r="EBO40" s="57"/>
      <c r="EBP40" s="57"/>
      <c r="EBQ40" s="57"/>
      <c r="EBR40" s="57"/>
      <c r="EBS40" s="57"/>
      <c r="EBY40" s="56"/>
      <c r="EBZ40" s="57"/>
      <c r="ECA40" s="57"/>
      <c r="ECB40" s="57"/>
      <c r="ECC40" s="57"/>
      <c r="ECD40" s="57"/>
      <c r="ECE40" s="57"/>
      <c r="ECK40" s="56"/>
      <c r="ECL40" s="57"/>
      <c r="ECM40" s="57"/>
      <c r="ECN40" s="57"/>
      <c r="ECO40" s="57"/>
      <c r="ECP40" s="57"/>
      <c r="ECQ40" s="57"/>
      <c r="ECW40" s="56"/>
      <c r="ECX40" s="57"/>
      <c r="ECY40" s="57"/>
      <c r="ECZ40" s="57"/>
      <c r="EDA40" s="57"/>
      <c r="EDB40" s="57"/>
      <c r="EDC40" s="57"/>
      <c r="EDI40" s="56"/>
      <c r="EDJ40" s="57"/>
      <c r="EDK40" s="57"/>
      <c r="EDL40" s="57"/>
      <c r="EDM40" s="57"/>
      <c r="EDN40" s="57"/>
      <c r="EDO40" s="57"/>
      <c r="EDU40" s="56"/>
      <c r="EDV40" s="57"/>
      <c r="EDW40" s="57"/>
      <c r="EDX40" s="57"/>
      <c r="EDY40" s="57"/>
      <c r="EDZ40" s="57"/>
      <c r="EEA40" s="57"/>
      <c r="EEG40" s="56"/>
      <c r="EEH40" s="57"/>
      <c r="EEI40" s="57"/>
      <c r="EEJ40" s="57"/>
      <c r="EEK40" s="57"/>
      <c r="EEL40" s="57"/>
      <c r="EEM40" s="57"/>
      <c r="EES40" s="56"/>
      <c r="EET40" s="57"/>
      <c r="EEU40" s="57"/>
      <c r="EEV40" s="57"/>
      <c r="EEW40" s="57"/>
      <c r="EEX40" s="57"/>
      <c r="EEY40" s="57"/>
      <c r="EFE40" s="56"/>
      <c r="EFF40" s="57"/>
      <c r="EFG40" s="57"/>
      <c r="EFH40" s="57"/>
      <c r="EFI40" s="57"/>
      <c r="EFJ40" s="57"/>
      <c r="EFK40" s="57"/>
      <c r="EFQ40" s="56"/>
      <c r="EFR40" s="57"/>
      <c r="EFS40" s="57"/>
      <c r="EFT40" s="57"/>
      <c r="EFU40" s="57"/>
      <c r="EFV40" s="57"/>
      <c r="EFW40" s="57"/>
      <c r="EGC40" s="56"/>
      <c r="EGD40" s="57"/>
      <c r="EGE40" s="57"/>
      <c r="EGF40" s="57"/>
      <c r="EGG40" s="57"/>
      <c r="EGH40" s="57"/>
      <c r="EGI40" s="57"/>
      <c r="EGO40" s="56"/>
      <c r="EGP40" s="57"/>
      <c r="EGQ40" s="57"/>
      <c r="EGR40" s="57"/>
      <c r="EGS40" s="57"/>
      <c r="EGT40" s="57"/>
      <c r="EGU40" s="57"/>
      <c r="EHA40" s="56"/>
      <c r="EHB40" s="57"/>
      <c r="EHC40" s="57"/>
      <c r="EHD40" s="57"/>
      <c r="EHE40" s="57"/>
      <c r="EHF40" s="57"/>
      <c r="EHG40" s="57"/>
      <c r="EHM40" s="56"/>
      <c r="EHN40" s="57"/>
      <c r="EHO40" s="57"/>
      <c r="EHP40" s="57"/>
      <c r="EHQ40" s="57"/>
      <c r="EHR40" s="57"/>
      <c r="EHS40" s="57"/>
      <c r="EHY40" s="56"/>
      <c r="EHZ40" s="57"/>
      <c r="EIA40" s="57"/>
      <c r="EIB40" s="57"/>
      <c r="EIC40" s="57"/>
      <c r="EID40" s="57"/>
      <c r="EIE40" s="57"/>
      <c r="EIK40" s="56"/>
      <c r="EIL40" s="57"/>
      <c r="EIM40" s="57"/>
      <c r="EIN40" s="57"/>
      <c r="EIO40" s="57"/>
      <c r="EIP40" s="57"/>
      <c r="EIQ40" s="57"/>
      <c r="EIW40" s="56"/>
      <c r="EIX40" s="57"/>
      <c r="EIY40" s="57"/>
      <c r="EIZ40" s="57"/>
      <c r="EJA40" s="57"/>
      <c r="EJB40" s="57"/>
      <c r="EJC40" s="57"/>
      <c r="EJI40" s="56"/>
      <c r="EJJ40" s="57"/>
      <c r="EJK40" s="57"/>
      <c r="EJL40" s="57"/>
      <c r="EJM40" s="57"/>
      <c r="EJN40" s="57"/>
      <c r="EJO40" s="57"/>
      <c r="EJU40" s="56"/>
      <c r="EJV40" s="57"/>
      <c r="EJW40" s="57"/>
      <c r="EJX40" s="57"/>
      <c r="EJY40" s="57"/>
      <c r="EJZ40" s="57"/>
      <c r="EKA40" s="57"/>
      <c r="EKG40" s="56"/>
      <c r="EKH40" s="57"/>
      <c r="EKI40" s="57"/>
      <c r="EKJ40" s="57"/>
      <c r="EKK40" s="57"/>
      <c r="EKL40" s="57"/>
      <c r="EKM40" s="57"/>
      <c r="EKS40" s="56"/>
      <c r="EKT40" s="57"/>
      <c r="EKU40" s="57"/>
      <c r="EKV40" s="57"/>
      <c r="EKW40" s="57"/>
      <c r="EKX40" s="57"/>
      <c r="EKY40" s="57"/>
      <c r="ELE40" s="56"/>
      <c r="ELF40" s="57"/>
      <c r="ELG40" s="57"/>
      <c r="ELH40" s="57"/>
      <c r="ELI40" s="57"/>
      <c r="ELJ40" s="57"/>
      <c r="ELK40" s="57"/>
      <c r="ELQ40" s="56"/>
      <c r="ELR40" s="57"/>
      <c r="ELS40" s="57"/>
      <c r="ELT40" s="57"/>
      <c r="ELU40" s="57"/>
      <c r="ELV40" s="57"/>
      <c r="ELW40" s="57"/>
      <c r="EMC40" s="56"/>
      <c r="EMD40" s="57"/>
      <c r="EME40" s="57"/>
      <c r="EMF40" s="57"/>
      <c r="EMG40" s="57"/>
      <c r="EMH40" s="57"/>
      <c r="EMI40" s="57"/>
      <c r="EMO40" s="56"/>
      <c r="EMP40" s="57"/>
      <c r="EMQ40" s="57"/>
      <c r="EMR40" s="57"/>
      <c r="EMS40" s="57"/>
      <c r="EMT40" s="57"/>
      <c r="EMU40" s="57"/>
      <c r="ENA40" s="56"/>
      <c r="ENB40" s="57"/>
      <c r="ENC40" s="57"/>
      <c r="END40" s="57"/>
      <c r="ENE40" s="57"/>
      <c r="ENF40" s="57"/>
      <c r="ENG40" s="57"/>
      <c r="ENM40" s="56"/>
      <c r="ENN40" s="57"/>
      <c r="ENO40" s="57"/>
      <c r="ENP40" s="57"/>
      <c r="ENQ40" s="57"/>
      <c r="ENR40" s="57"/>
      <c r="ENS40" s="57"/>
      <c r="ENY40" s="56"/>
      <c r="ENZ40" s="57"/>
      <c r="EOA40" s="57"/>
      <c r="EOB40" s="57"/>
      <c r="EOC40" s="57"/>
      <c r="EOD40" s="57"/>
      <c r="EOE40" s="57"/>
      <c r="EOK40" s="56"/>
      <c r="EOL40" s="57"/>
      <c r="EOM40" s="57"/>
      <c r="EON40" s="57"/>
      <c r="EOO40" s="57"/>
      <c r="EOP40" s="57"/>
      <c r="EOQ40" s="57"/>
      <c r="EOW40" s="56"/>
      <c r="EOX40" s="57"/>
      <c r="EOY40" s="57"/>
      <c r="EOZ40" s="57"/>
      <c r="EPA40" s="57"/>
      <c r="EPB40" s="57"/>
      <c r="EPC40" s="57"/>
      <c r="EPI40" s="56"/>
      <c r="EPJ40" s="57"/>
      <c r="EPK40" s="57"/>
      <c r="EPL40" s="57"/>
      <c r="EPM40" s="57"/>
      <c r="EPN40" s="57"/>
      <c r="EPO40" s="57"/>
      <c r="EPU40" s="56"/>
      <c r="EPV40" s="57"/>
      <c r="EPW40" s="57"/>
      <c r="EPX40" s="57"/>
      <c r="EPY40" s="57"/>
      <c r="EPZ40" s="57"/>
      <c r="EQA40" s="57"/>
      <c r="EQG40" s="56"/>
      <c r="EQH40" s="57"/>
      <c r="EQI40" s="57"/>
      <c r="EQJ40" s="57"/>
      <c r="EQK40" s="57"/>
      <c r="EQL40" s="57"/>
      <c r="EQM40" s="57"/>
      <c r="EQS40" s="56"/>
      <c r="EQT40" s="57"/>
      <c r="EQU40" s="57"/>
      <c r="EQV40" s="57"/>
      <c r="EQW40" s="57"/>
      <c r="EQX40" s="57"/>
      <c r="EQY40" s="57"/>
      <c r="ERE40" s="56"/>
      <c r="ERF40" s="57"/>
      <c r="ERG40" s="57"/>
      <c r="ERH40" s="57"/>
      <c r="ERI40" s="57"/>
      <c r="ERJ40" s="57"/>
      <c r="ERK40" s="57"/>
      <c r="ERQ40" s="56"/>
      <c r="ERR40" s="57"/>
      <c r="ERS40" s="57"/>
      <c r="ERT40" s="57"/>
      <c r="ERU40" s="57"/>
      <c r="ERV40" s="57"/>
      <c r="ERW40" s="57"/>
      <c r="ESC40" s="56"/>
      <c r="ESD40" s="57"/>
      <c r="ESE40" s="57"/>
      <c r="ESF40" s="57"/>
      <c r="ESG40" s="57"/>
      <c r="ESH40" s="57"/>
      <c r="ESI40" s="57"/>
      <c r="ESO40" s="56"/>
      <c r="ESP40" s="57"/>
      <c r="ESQ40" s="57"/>
      <c r="ESR40" s="57"/>
      <c r="ESS40" s="57"/>
      <c r="EST40" s="57"/>
      <c r="ESU40" s="57"/>
      <c r="ETA40" s="56"/>
      <c r="ETB40" s="57"/>
      <c r="ETC40" s="57"/>
      <c r="ETD40" s="57"/>
      <c r="ETE40" s="57"/>
      <c r="ETF40" s="57"/>
      <c r="ETG40" s="57"/>
      <c r="ETM40" s="56"/>
      <c r="ETN40" s="57"/>
      <c r="ETO40" s="57"/>
      <c r="ETP40" s="57"/>
      <c r="ETQ40" s="57"/>
      <c r="ETR40" s="57"/>
      <c r="ETS40" s="57"/>
      <c r="ETY40" s="56"/>
      <c r="ETZ40" s="57"/>
      <c r="EUA40" s="57"/>
      <c r="EUB40" s="57"/>
      <c r="EUC40" s="57"/>
      <c r="EUD40" s="57"/>
      <c r="EUE40" s="57"/>
      <c r="EUK40" s="56"/>
      <c r="EUL40" s="57"/>
      <c r="EUM40" s="57"/>
      <c r="EUN40" s="57"/>
      <c r="EUO40" s="57"/>
      <c r="EUP40" s="57"/>
      <c r="EUQ40" s="57"/>
      <c r="EUW40" s="56"/>
      <c r="EUX40" s="57"/>
      <c r="EUY40" s="57"/>
      <c r="EUZ40" s="57"/>
      <c r="EVA40" s="57"/>
      <c r="EVB40" s="57"/>
      <c r="EVC40" s="57"/>
      <c r="EVI40" s="56"/>
      <c r="EVJ40" s="57"/>
      <c r="EVK40" s="57"/>
      <c r="EVL40" s="57"/>
      <c r="EVM40" s="57"/>
      <c r="EVN40" s="57"/>
      <c r="EVO40" s="57"/>
      <c r="EVU40" s="56"/>
      <c r="EVV40" s="57"/>
      <c r="EVW40" s="57"/>
      <c r="EVX40" s="57"/>
      <c r="EVY40" s="57"/>
      <c r="EVZ40" s="57"/>
      <c r="EWA40" s="57"/>
      <c r="EWG40" s="56"/>
      <c r="EWH40" s="57"/>
      <c r="EWI40" s="57"/>
      <c r="EWJ40" s="57"/>
      <c r="EWK40" s="57"/>
      <c r="EWL40" s="57"/>
      <c r="EWM40" s="57"/>
      <c r="EWS40" s="56"/>
      <c r="EWT40" s="57"/>
      <c r="EWU40" s="57"/>
      <c r="EWV40" s="57"/>
      <c r="EWW40" s="57"/>
      <c r="EWX40" s="57"/>
      <c r="EWY40" s="57"/>
      <c r="EXE40" s="56"/>
      <c r="EXF40" s="57"/>
      <c r="EXG40" s="57"/>
      <c r="EXH40" s="57"/>
      <c r="EXI40" s="57"/>
      <c r="EXJ40" s="57"/>
      <c r="EXK40" s="57"/>
      <c r="EXQ40" s="56"/>
      <c r="EXR40" s="57"/>
      <c r="EXS40" s="57"/>
      <c r="EXT40" s="57"/>
      <c r="EXU40" s="57"/>
      <c r="EXV40" s="57"/>
      <c r="EXW40" s="57"/>
      <c r="EYC40" s="56"/>
      <c r="EYD40" s="57"/>
      <c r="EYE40" s="57"/>
      <c r="EYF40" s="57"/>
      <c r="EYG40" s="57"/>
      <c r="EYH40" s="57"/>
      <c r="EYI40" s="57"/>
      <c r="EYO40" s="56"/>
      <c r="EYP40" s="57"/>
      <c r="EYQ40" s="57"/>
      <c r="EYR40" s="57"/>
      <c r="EYS40" s="57"/>
      <c r="EYT40" s="57"/>
      <c r="EYU40" s="57"/>
      <c r="EZA40" s="56"/>
      <c r="EZB40" s="57"/>
      <c r="EZC40" s="57"/>
      <c r="EZD40" s="57"/>
      <c r="EZE40" s="57"/>
      <c r="EZF40" s="57"/>
      <c r="EZG40" s="57"/>
      <c r="EZM40" s="56"/>
      <c r="EZN40" s="57"/>
      <c r="EZO40" s="57"/>
      <c r="EZP40" s="57"/>
      <c r="EZQ40" s="57"/>
      <c r="EZR40" s="57"/>
      <c r="EZS40" s="57"/>
      <c r="EZY40" s="56"/>
      <c r="EZZ40" s="57"/>
      <c r="FAA40" s="57"/>
      <c r="FAB40" s="57"/>
      <c r="FAC40" s="57"/>
      <c r="FAD40" s="57"/>
      <c r="FAE40" s="57"/>
      <c r="FAK40" s="56"/>
      <c r="FAL40" s="57"/>
      <c r="FAM40" s="57"/>
      <c r="FAN40" s="57"/>
      <c r="FAO40" s="57"/>
      <c r="FAP40" s="57"/>
      <c r="FAQ40" s="57"/>
      <c r="FAW40" s="56"/>
      <c r="FAX40" s="57"/>
      <c r="FAY40" s="57"/>
      <c r="FAZ40" s="57"/>
      <c r="FBA40" s="57"/>
      <c r="FBB40" s="57"/>
      <c r="FBC40" s="57"/>
      <c r="FBI40" s="56"/>
      <c r="FBJ40" s="57"/>
      <c r="FBK40" s="57"/>
      <c r="FBL40" s="57"/>
      <c r="FBM40" s="57"/>
      <c r="FBN40" s="57"/>
      <c r="FBO40" s="57"/>
      <c r="FBU40" s="56"/>
      <c r="FBV40" s="57"/>
      <c r="FBW40" s="57"/>
      <c r="FBX40" s="57"/>
      <c r="FBY40" s="57"/>
      <c r="FBZ40" s="57"/>
      <c r="FCA40" s="57"/>
      <c r="FCG40" s="56"/>
      <c r="FCH40" s="57"/>
      <c r="FCI40" s="57"/>
      <c r="FCJ40" s="57"/>
      <c r="FCK40" s="57"/>
      <c r="FCL40" s="57"/>
      <c r="FCM40" s="57"/>
      <c r="FCS40" s="56"/>
      <c r="FCT40" s="57"/>
      <c r="FCU40" s="57"/>
      <c r="FCV40" s="57"/>
      <c r="FCW40" s="57"/>
      <c r="FCX40" s="57"/>
      <c r="FCY40" s="57"/>
      <c r="FDE40" s="56"/>
      <c r="FDF40" s="57"/>
      <c r="FDG40" s="57"/>
      <c r="FDH40" s="57"/>
      <c r="FDI40" s="57"/>
      <c r="FDJ40" s="57"/>
      <c r="FDK40" s="57"/>
      <c r="FDQ40" s="56"/>
      <c r="FDR40" s="57"/>
      <c r="FDS40" s="57"/>
      <c r="FDT40" s="57"/>
      <c r="FDU40" s="57"/>
      <c r="FDV40" s="57"/>
      <c r="FDW40" s="57"/>
      <c r="FEC40" s="56"/>
      <c r="FED40" s="57"/>
      <c r="FEE40" s="57"/>
      <c r="FEF40" s="57"/>
      <c r="FEG40" s="57"/>
      <c r="FEH40" s="57"/>
      <c r="FEI40" s="57"/>
      <c r="FEO40" s="56"/>
      <c r="FEP40" s="57"/>
      <c r="FEQ40" s="57"/>
      <c r="FER40" s="57"/>
      <c r="FES40" s="57"/>
      <c r="FET40" s="57"/>
      <c r="FEU40" s="57"/>
      <c r="FFA40" s="56"/>
      <c r="FFB40" s="57"/>
      <c r="FFC40" s="57"/>
      <c r="FFD40" s="57"/>
      <c r="FFE40" s="57"/>
      <c r="FFF40" s="57"/>
      <c r="FFG40" s="57"/>
      <c r="FFM40" s="56"/>
      <c r="FFN40" s="57"/>
      <c r="FFO40" s="57"/>
      <c r="FFP40" s="57"/>
      <c r="FFQ40" s="57"/>
      <c r="FFR40" s="57"/>
      <c r="FFS40" s="57"/>
      <c r="FFY40" s="56"/>
      <c r="FFZ40" s="57"/>
      <c r="FGA40" s="57"/>
      <c r="FGB40" s="57"/>
      <c r="FGC40" s="57"/>
      <c r="FGD40" s="57"/>
      <c r="FGE40" s="57"/>
      <c r="FGK40" s="56"/>
      <c r="FGL40" s="57"/>
      <c r="FGM40" s="57"/>
      <c r="FGN40" s="57"/>
      <c r="FGO40" s="57"/>
      <c r="FGP40" s="57"/>
      <c r="FGQ40" s="57"/>
      <c r="FGW40" s="56"/>
      <c r="FGX40" s="57"/>
      <c r="FGY40" s="57"/>
      <c r="FGZ40" s="57"/>
      <c r="FHA40" s="57"/>
      <c r="FHB40" s="57"/>
      <c r="FHC40" s="57"/>
      <c r="FHI40" s="56"/>
      <c r="FHJ40" s="57"/>
      <c r="FHK40" s="57"/>
      <c r="FHL40" s="57"/>
      <c r="FHM40" s="57"/>
      <c r="FHN40" s="57"/>
      <c r="FHO40" s="57"/>
      <c r="FHU40" s="56"/>
      <c r="FHV40" s="57"/>
      <c r="FHW40" s="57"/>
      <c r="FHX40" s="57"/>
      <c r="FHY40" s="57"/>
      <c r="FHZ40" s="57"/>
      <c r="FIA40" s="57"/>
      <c r="FIG40" s="56"/>
      <c r="FIH40" s="57"/>
      <c r="FII40" s="57"/>
      <c r="FIJ40" s="57"/>
      <c r="FIK40" s="57"/>
      <c r="FIL40" s="57"/>
      <c r="FIM40" s="57"/>
      <c r="FIS40" s="56"/>
      <c r="FIT40" s="57"/>
      <c r="FIU40" s="57"/>
      <c r="FIV40" s="57"/>
      <c r="FIW40" s="57"/>
      <c r="FIX40" s="57"/>
      <c r="FIY40" s="57"/>
      <c r="FJE40" s="56"/>
      <c r="FJF40" s="57"/>
      <c r="FJG40" s="57"/>
      <c r="FJH40" s="57"/>
      <c r="FJI40" s="57"/>
      <c r="FJJ40" s="57"/>
      <c r="FJK40" s="57"/>
      <c r="FJQ40" s="56"/>
      <c r="FJR40" s="57"/>
      <c r="FJS40" s="57"/>
      <c r="FJT40" s="57"/>
      <c r="FJU40" s="57"/>
      <c r="FJV40" s="57"/>
      <c r="FJW40" s="57"/>
      <c r="FKC40" s="56"/>
      <c r="FKD40" s="57"/>
      <c r="FKE40" s="57"/>
      <c r="FKF40" s="57"/>
      <c r="FKG40" s="57"/>
      <c r="FKH40" s="57"/>
      <c r="FKI40" s="57"/>
      <c r="FKO40" s="56"/>
      <c r="FKP40" s="57"/>
      <c r="FKQ40" s="57"/>
      <c r="FKR40" s="57"/>
      <c r="FKS40" s="57"/>
      <c r="FKT40" s="57"/>
      <c r="FKU40" s="57"/>
      <c r="FLA40" s="56"/>
      <c r="FLB40" s="57"/>
      <c r="FLC40" s="57"/>
      <c r="FLD40" s="57"/>
      <c r="FLE40" s="57"/>
      <c r="FLF40" s="57"/>
      <c r="FLG40" s="57"/>
      <c r="FLM40" s="56"/>
      <c r="FLN40" s="57"/>
      <c r="FLO40" s="57"/>
      <c r="FLP40" s="57"/>
      <c r="FLQ40" s="57"/>
      <c r="FLR40" s="57"/>
      <c r="FLS40" s="57"/>
      <c r="FLY40" s="56"/>
      <c r="FLZ40" s="57"/>
      <c r="FMA40" s="57"/>
      <c r="FMB40" s="57"/>
      <c r="FMC40" s="57"/>
      <c r="FMD40" s="57"/>
      <c r="FME40" s="57"/>
      <c r="FMK40" s="56"/>
      <c r="FML40" s="57"/>
      <c r="FMM40" s="57"/>
      <c r="FMN40" s="57"/>
      <c r="FMO40" s="57"/>
      <c r="FMP40" s="57"/>
      <c r="FMQ40" s="57"/>
      <c r="FMW40" s="56"/>
      <c r="FMX40" s="57"/>
      <c r="FMY40" s="57"/>
      <c r="FMZ40" s="57"/>
      <c r="FNA40" s="57"/>
      <c r="FNB40" s="57"/>
      <c r="FNC40" s="57"/>
      <c r="FNI40" s="56"/>
      <c r="FNJ40" s="57"/>
      <c r="FNK40" s="57"/>
      <c r="FNL40" s="57"/>
      <c r="FNM40" s="57"/>
      <c r="FNN40" s="57"/>
      <c r="FNO40" s="57"/>
      <c r="FNU40" s="56"/>
      <c r="FNV40" s="57"/>
      <c r="FNW40" s="57"/>
      <c r="FNX40" s="57"/>
      <c r="FNY40" s="57"/>
      <c r="FNZ40" s="57"/>
      <c r="FOA40" s="57"/>
      <c r="FOG40" s="56"/>
      <c r="FOH40" s="57"/>
      <c r="FOI40" s="57"/>
      <c r="FOJ40" s="57"/>
      <c r="FOK40" s="57"/>
      <c r="FOL40" s="57"/>
      <c r="FOM40" s="57"/>
      <c r="FOS40" s="56"/>
      <c r="FOT40" s="57"/>
      <c r="FOU40" s="57"/>
      <c r="FOV40" s="57"/>
      <c r="FOW40" s="57"/>
      <c r="FOX40" s="57"/>
      <c r="FOY40" s="57"/>
      <c r="FPE40" s="56"/>
      <c r="FPF40" s="57"/>
      <c r="FPG40" s="57"/>
      <c r="FPH40" s="57"/>
      <c r="FPI40" s="57"/>
      <c r="FPJ40" s="57"/>
      <c r="FPK40" s="57"/>
      <c r="FPQ40" s="56"/>
      <c r="FPR40" s="57"/>
      <c r="FPS40" s="57"/>
      <c r="FPT40" s="57"/>
      <c r="FPU40" s="57"/>
      <c r="FPV40" s="57"/>
      <c r="FPW40" s="57"/>
      <c r="FQC40" s="56"/>
      <c r="FQD40" s="57"/>
      <c r="FQE40" s="57"/>
      <c r="FQF40" s="57"/>
      <c r="FQG40" s="57"/>
      <c r="FQH40" s="57"/>
      <c r="FQI40" s="57"/>
      <c r="FQO40" s="56"/>
      <c r="FQP40" s="57"/>
      <c r="FQQ40" s="57"/>
      <c r="FQR40" s="57"/>
      <c r="FQS40" s="57"/>
      <c r="FQT40" s="57"/>
      <c r="FQU40" s="57"/>
      <c r="FRA40" s="56"/>
      <c r="FRB40" s="57"/>
      <c r="FRC40" s="57"/>
      <c r="FRD40" s="57"/>
      <c r="FRE40" s="57"/>
      <c r="FRF40" s="57"/>
      <c r="FRG40" s="57"/>
      <c r="FRM40" s="56"/>
      <c r="FRN40" s="57"/>
      <c r="FRO40" s="57"/>
      <c r="FRP40" s="57"/>
      <c r="FRQ40" s="57"/>
      <c r="FRR40" s="57"/>
      <c r="FRS40" s="57"/>
      <c r="FRY40" s="56"/>
      <c r="FRZ40" s="57"/>
      <c r="FSA40" s="57"/>
      <c r="FSB40" s="57"/>
      <c r="FSC40" s="57"/>
      <c r="FSD40" s="57"/>
      <c r="FSE40" s="57"/>
      <c r="FSK40" s="56"/>
      <c r="FSL40" s="57"/>
      <c r="FSM40" s="57"/>
      <c r="FSN40" s="57"/>
      <c r="FSO40" s="57"/>
      <c r="FSP40" s="57"/>
      <c r="FSQ40" s="57"/>
      <c r="FSW40" s="56"/>
      <c r="FSX40" s="57"/>
      <c r="FSY40" s="57"/>
      <c r="FSZ40" s="57"/>
      <c r="FTA40" s="57"/>
      <c r="FTB40" s="57"/>
      <c r="FTC40" s="57"/>
      <c r="FTI40" s="56"/>
      <c r="FTJ40" s="57"/>
      <c r="FTK40" s="57"/>
      <c r="FTL40" s="57"/>
      <c r="FTM40" s="57"/>
      <c r="FTN40" s="57"/>
      <c r="FTO40" s="57"/>
      <c r="FTU40" s="56"/>
      <c r="FTV40" s="57"/>
      <c r="FTW40" s="57"/>
      <c r="FTX40" s="57"/>
      <c r="FTY40" s="57"/>
      <c r="FTZ40" s="57"/>
      <c r="FUA40" s="57"/>
      <c r="FUG40" s="56"/>
      <c r="FUH40" s="57"/>
      <c r="FUI40" s="57"/>
      <c r="FUJ40" s="57"/>
      <c r="FUK40" s="57"/>
      <c r="FUL40" s="57"/>
      <c r="FUM40" s="57"/>
      <c r="FUS40" s="56"/>
      <c r="FUT40" s="57"/>
      <c r="FUU40" s="57"/>
      <c r="FUV40" s="57"/>
      <c r="FUW40" s="57"/>
      <c r="FUX40" s="57"/>
      <c r="FUY40" s="57"/>
      <c r="FVE40" s="56"/>
      <c r="FVF40" s="57"/>
      <c r="FVG40" s="57"/>
      <c r="FVH40" s="57"/>
      <c r="FVI40" s="57"/>
      <c r="FVJ40" s="57"/>
      <c r="FVK40" s="57"/>
      <c r="FVQ40" s="56"/>
      <c r="FVR40" s="57"/>
      <c r="FVS40" s="57"/>
      <c r="FVT40" s="57"/>
      <c r="FVU40" s="57"/>
      <c r="FVV40" s="57"/>
      <c r="FVW40" s="57"/>
      <c r="FWC40" s="56"/>
      <c r="FWD40" s="57"/>
      <c r="FWE40" s="57"/>
      <c r="FWF40" s="57"/>
      <c r="FWG40" s="57"/>
      <c r="FWH40" s="57"/>
      <c r="FWI40" s="57"/>
      <c r="FWO40" s="56"/>
      <c r="FWP40" s="57"/>
      <c r="FWQ40" s="57"/>
      <c r="FWR40" s="57"/>
      <c r="FWS40" s="57"/>
      <c r="FWT40" s="57"/>
      <c r="FWU40" s="57"/>
      <c r="FXA40" s="56"/>
      <c r="FXB40" s="57"/>
      <c r="FXC40" s="57"/>
      <c r="FXD40" s="57"/>
      <c r="FXE40" s="57"/>
      <c r="FXF40" s="57"/>
      <c r="FXG40" s="57"/>
      <c r="FXM40" s="56"/>
      <c r="FXN40" s="57"/>
      <c r="FXO40" s="57"/>
      <c r="FXP40" s="57"/>
      <c r="FXQ40" s="57"/>
      <c r="FXR40" s="57"/>
      <c r="FXS40" s="57"/>
      <c r="FXY40" s="56"/>
      <c r="FXZ40" s="57"/>
      <c r="FYA40" s="57"/>
      <c r="FYB40" s="57"/>
      <c r="FYC40" s="57"/>
      <c r="FYD40" s="57"/>
      <c r="FYE40" s="57"/>
      <c r="FYK40" s="56"/>
      <c r="FYL40" s="57"/>
      <c r="FYM40" s="57"/>
      <c r="FYN40" s="57"/>
      <c r="FYO40" s="57"/>
      <c r="FYP40" s="57"/>
      <c r="FYQ40" s="57"/>
      <c r="FYW40" s="56"/>
      <c r="FYX40" s="57"/>
      <c r="FYY40" s="57"/>
      <c r="FYZ40" s="57"/>
      <c r="FZA40" s="57"/>
      <c r="FZB40" s="57"/>
      <c r="FZC40" s="57"/>
      <c r="FZI40" s="56"/>
      <c r="FZJ40" s="57"/>
      <c r="FZK40" s="57"/>
      <c r="FZL40" s="57"/>
      <c r="FZM40" s="57"/>
      <c r="FZN40" s="57"/>
      <c r="FZO40" s="57"/>
      <c r="FZU40" s="56"/>
      <c r="FZV40" s="57"/>
      <c r="FZW40" s="57"/>
      <c r="FZX40" s="57"/>
      <c r="FZY40" s="57"/>
      <c r="FZZ40" s="57"/>
      <c r="GAA40" s="57"/>
      <c r="GAG40" s="56"/>
      <c r="GAH40" s="57"/>
      <c r="GAI40" s="57"/>
      <c r="GAJ40" s="57"/>
      <c r="GAK40" s="57"/>
      <c r="GAL40" s="57"/>
      <c r="GAM40" s="57"/>
      <c r="GAS40" s="56"/>
      <c r="GAT40" s="57"/>
      <c r="GAU40" s="57"/>
      <c r="GAV40" s="57"/>
      <c r="GAW40" s="57"/>
      <c r="GAX40" s="57"/>
      <c r="GAY40" s="57"/>
      <c r="GBE40" s="56"/>
      <c r="GBF40" s="57"/>
      <c r="GBG40" s="57"/>
      <c r="GBH40" s="57"/>
      <c r="GBI40" s="57"/>
      <c r="GBJ40" s="57"/>
      <c r="GBK40" s="57"/>
      <c r="GBQ40" s="56"/>
      <c r="GBR40" s="57"/>
      <c r="GBS40" s="57"/>
      <c r="GBT40" s="57"/>
      <c r="GBU40" s="57"/>
      <c r="GBV40" s="57"/>
      <c r="GBW40" s="57"/>
      <c r="GCC40" s="56"/>
      <c r="GCD40" s="57"/>
      <c r="GCE40" s="57"/>
      <c r="GCF40" s="57"/>
      <c r="GCG40" s="57"/>
      <c r="GCH40" s="57"/>
      <c r="GCI40" s="57"/>
      <c r="GCO40" s="56"/>
      <c r="GCP40" s="57"/>
      <c r="GCQ40" s="57"/>
      <c r="GCR40" s="57"/>
      <c r="GCS40" s="57"/>
      <c r="GCT40" s="57"/>
      <c r="GCU40" s="57"/>
      <c r="GDA40" s="56"/>
      <c r="GDB40" s="57"/>
      <c r="GDC40" s="57"/>
      <c r="GDD40" s="57"/>
      <c r="GDE40" s="57"/>
      <c r="GDF40" s="57"/>
      <c r="GDG40" s="57"/>
      <c r="GDM40" s="56"/>
      <c r="GDN40" s="57"/>
      <c r="GDO40" s="57"/>
      <c r="GDP40" s="57"/>
      <c r="GDQ40" s="57"/>
      <c r="GDR40" s="57"/>
      <c r="GDS40" s="57"/>
      <c r="GDY40" s="56"/>
      <c r="GDZ40" s="57"/>
      <c r="GEA40" s="57"/>
      <c r="GEB40" s="57"/>
      <c r="GEC40" s="57"/>
      <c r="GED40" s="57"/>
      <c r="GEE40" s="57"/>
      <c r="GEK40" s="56"/>
      <c r="GEL40" s="57"/>
      <c r="GEM40" s="57"/>
      <c r="GEN40" s="57"/>
      <c r="GEO40" s="57"/>
      <c r="GEP40" s="57"/>
      <c r="GEQ40" s="57"/>
      <c r="GEW40" s="56"/>
      <c r="GEX40" s="57"/>
      <c r="GEY40" s="57"/>
      <c r="GEZ40" s="57"/>
      <c r="GFA40" s="57"/>
      <c r="GFB40" s="57"/>
      <c r="GFC40" s="57"/>
      <c r="GFI40" s="56"/>
      <c r="GFJ40" s="57"/>
      <c r="GFK40" s="57"/>
      <c r="GFL40" s="57"/>
      <c r="GFM40" s="57"/>
      <c r="GFN40" s="57"/>
      <c r="GFO40" s="57"/>
      <c r="GFU40" s="56"/>
      <c r="GFV40" s="57"/>
      <c r="GFW40" s="57"/>
      <c r="GFX40" s="57"/>
      <c r="GFY40" s="57"/>
      <c r="GFZ40" s="57"/>
      <c r="GGA40" s="57"/>
      <c r="GGG40" s="56"/>
      <c r="GGH40" s="57"/>
      <c r="GGI40" s="57"/>
      <c r="GGJ40" s="57"/>
      <c r="GGK40" s="57"/>
      <c r="GGL40" s="57"/>
      <c r="GGM40" s="57"/>
      <c r="GGS40" s="56"/>
      <c r="GGT40" s="57"/>
      <c r="GGU40" s="57"/>
      <c r="GGV40" s="57"/>
      <c r="GGW40" s="57"/>
      <c r="GGX40" s="57"/>
      <c r="GGY40" s="57"/>
      <c r="GHE40" s="56"/>
      <c r="GHF40" s="57"/>
      <c r="GHG40" s="57"/>
      <c r="GHH40" s="57"/>
      <c r="GHI40" s="57"/>
      <c r="GHJ40" s="57"/>
      <c r="GHK40" s="57"/>
      <c r="GHQ40" s="56"/>
      <c r="GHR40" s="57"/>
      <c r="GHS40" s="57"/>
      <c r="GHT40" s="57"/>
      <c r="GHU40" s="57"/>
      <c r="GHV40" s="57"/>
      <c r="GHW40" s="57"/>
      <c r="GIC40" s="56"/>
      <c r="GID40" s="57"/>
      <c r="GIE40" s="57"/>
      <c r="GIF40" s="57"/>
      <c r="GIG40" s="57"/>
      <c r="GIH40" s="57"/>
      <c r="GII40" s="57"/>
      <c r="GIO40" s="56"/>
      <c r="GIP40" s="57"/>
      <c r="GIQ40" s="57"/>
      <c r="GIR40" s="57"/>
      <c r="GIS40" s="57"/>
      <c r="GIT40" s="57"/>
      <c r="GIU40" s="57"/>
      <c r="GJA40" s="56"/>
      <c r="GJB40" s="57"/>
      <c r="GJC40" s="57"/>
      <c r="GJD40" s="57"/>
      <c r="GJE40" s="57"/>
      <c r="GJF40" s="57"/>
      <c r="GJG40" s="57"/>
      <c r="GJM40" s="56"/>
      <c r="GJN40" s="57"/>
      <c r="GJO40" s="57"/>
      <c r="GJP40" s="57"/>
      <c r="GJQ40" s="57"/>
      <c r="GJR40" s="57"/>
      <c r="GJS40" s="57"/>
      <c r="GJY40" s="56"/>
      <c r="GJZ40" s="57"/>
      <c r="GKA40" s="57"/>
      <c r="GKB40" s="57"/>
      <c r="GKC40" s="57"/>
      <c r="GKD40" s="57"/>
      <c r="GKE40" s="57"/>
      <c r="GKK40" s="56"/>
      <c r="GKL40" s="57"/>
      <c r="GKM40" s="57"/>
      <c r="GKN40" s="57"/>
      <c r="GKO40" s="57"/>
      <c r="GKP40" s="57"/>
      <c r="GKQ40" s="57"/>
      <c r="GKW40" s="56"/>
      <c r="GKX40" s="57"/>
      <c r="GKY40" s="57"/>
      <c r="GKZ40" s="57"/>
      <c r="GLA40" s="57"/>
      <c r="GLB40" s="57"/>
      <c r="GLC40" s="57"/>
      <c r="GLI40" s="56"/>
      <c r="GLJ40" s="57"/>
      <c r="GLK40" s="57"/>
      <c r="GLL40" s="57"/>
      <c r="GLM40" s="57"/>
      <c r="GLN40" s="57"/>
      <c r="GLO40" s="57"/>
      <c r="GLU40" s="56"/>
      <c r="GLV40" s="57"/>
      <c r="GLW40" s="57"/>
      <c r="GLX40" s="57"/>
      <c r="GLY40" s="57"/>
      <c r="GLZ40" s="57"/>
      <c r="GMA40" s="57"/>
      <c r="GMG40" s="56"/>
      <c r="GMH40" s="57"/>
      <c r="GMI40" s="57"/>
      <c r="GMJ40" s="57"/>
      <c r="GMK40" s="57"/>
      <c r="GML40" s="57"/>
      <c r="GMM40" s="57"/>
      <c r="GMS40" s="56"/>
      <c r="GMT40" s="57"/>
      <c r="GMU40" s="57"/>
      <c r="GMV40" s="57"/>
      <c r="GMW40" s="57"/>
      <c r="GMX40" s="57"/>
      <c r="GMY40" s="57"/>
      <c r="GNE40" s="56"/>
      <c r="GNF40" s="57"/>
      <c r="GNG40" s="57"/>
      <c r="GNH40" s="57"/>
      <c r="GNI40" s="57"/>
      <c r="GNJ40" s="57"/>
      <c r="GNK40" s="57"/>
      <c r="GNQ40" s="56"/>
      <c r="GNR40" s="57"/>
      <c r="GNS40" s="57"/>
      <c r="GNT40" s="57"/>
      <c r="GNU40" s="57"/>
      <c r="GNV40" s="57"/>
      <c r="GNW40" s="57"/>
      <c r="GOC40" s="56"/>
      <c r="GOD40" s="57"/>
      <c r="GOE40" s="57"/>
      <c r="GOF40" s="57"/>
      <c r="GOG40" s="57"/>
      <c r="GOH40" s="57"/>
      <c r="GOI40" s="57"/>
      <c r="GOO40" s="56"/>
      <c r="GOP40" s="57"/>
      <c r="GOQ40" s="57"/>
      <c r="GOR40" s="57"/>
      <c r="GOS40" s="57"/>
      <c r="GOT40" s="57"/>
      <c r="GOU40" s="57"/>
      <c r="GPA40" s="56"/>
      <c r="GPB40" s="57"/>
      <c r="GPC40" s="57"/>
      <c r="GPD40" s="57"/>
      <c r="GPE40" s="57"/>
      <c r="GPF40" s="57"/>
      <c r="GPG40" s="57"/>
      <c r="GPM40" s="56"/>
      <c r="GPN40" s="57"/>
      <c r="GPO40" s="57"/>
      <c r="GPP40" s="57"/>
      <c r="GPQ40" s="57"/>
      <c r="GPR40" s="57"/>
      <c r="GPS40" s="57"/>
      <c r="GPY40" s="56"/>
      <c r="GPZ40" s="57"/>
      <c r="GQA40" s="57"/>
      <c r="GQB40" s="57"/>
      <c r="GQC40" s="57"/>
      <c r="GQD40" s="57"/>
      <c r="GQE40" s="57"/>
      <c r="GQK40" s="56"/>
      <c r="GQL40" s="57"/>
      <c r="GQM40" s="57"/>
      <c r="GQN40" s="57"/>
      <c r="GQO40" s="57"/>
      <c r="GQP40" s="57"/>
      <c r="GQQ40" s="57"/>
      <c r="GQW40" s="56"/>
      <c r="GQX40" s="57"/>
      <c r="GQY40" s="57"/>
      <c r="GQZ40" s="57"/>
      <c r="GRA40" s="57"/>
      <c r="GRB40" s="57"/>
      <c r="GRC40" s="57"/>
      <c r="GRI40" s="56"/>
      <c r="GRJ40" s="57"/>
      <c r="GRK40" s="57"/>
      <c r="GRL40" s="57"/>
      <c r="GRM40" s="57"/>
      <c r="GRN40" s="57"/>
      <c r="GRO40" s="57"/>
      <c r="GRU40" s="56"/>
      <c r="GRV40" s="57"/>
      <c r="GRW40" s="57"/>
      <c r="GRX40" s="57"/>
      <c r="GRY40" s="57"/>
      <c r="GRZ40" s="57"/>
      <c r="GSA40" s="57"/>
      <c r="GSG40" s="56"/>
      <c r="GSH40" s="57"/>
      <c r="GSI40" s="57"/>
      <c r="GSJ40" s="57"/>
      <c r="GSK40" s="57"/>
      <c r="GSL40" s="57"/>
      <c r="GSM40" s="57"/>
      <c r="GSS40" s="56"/>
      <c r="GST40" s="57"/>
      <c r="GSU40" s="57"/>
      <c r="GSV40" s="57"/>
      <c r="GSW40" s="57"/>
      <c r="GSX40" s="57"/>
      <c r="GSY40" s="57"/>
      <c r="GTE40" s="56"/>
      <c r="GTF40" s="57"/>
      <c r="GTG40" s="57"/>
      <c r="GTH40" s="57"/>
      <c r="GTI40" s="57"/>
      <c r="GTJ40" s="57"/>
      <c r="GTK40" s="57"/>
      <c r="GTQ40" s="56"/>
      <c r="GTR40" s="57"/>
      <c r="GTS40" s="57"/>
      <c r="GTT40" s="57"/>
      <c r="GTU40" s="57"/>
      <c r="GTV40" s="57"/>
      <c r="GTW40" s="57"/>
      <c r="GUC40" s="56"/>
      <c r="GUD40" s="57"/>
      <c r="GUE40" s="57"/>
      <c r="GUF40" s="57"/>
      <c r="GUG40" s="57"/>
      <c r="GUH40" s="57"/>
      <c r="GUI40" s="57"/>
      <c r="GUO40" s="56"/>
      <c r="GUP40" s="57"/>
      <c r="GUQ40" s="57"/>
      <c r="GUR40" s="57"/>
      <c r="GUS40" s="57"/>
      <c r="GUT40" s="57"/>
      <c r="GUU40" s="57"/>
      <c r="GVA40" s="56"/>
      <c r="GVB40" s="57"/>
      <c r="GVC40" s="57"/>
      <c r="GVD40" s="57"/>
      <c r="GVE40" s="57"/>
      <c r="GVF40" s="57"/>
      <c r="GVG40" s="57"/>
      <c r="GVM40" s="56"/>
      <c r="GVN40" s="57"/>
      <c r="GVO40" s="57"/>
      <c r="GVP40" s="57"/>
      <c r="GVQ40" s="57"/>
      <c r="GVR40" s="57"/>
      <c r="GVS40" s="57"/>
      <c r="GVY40" s="56"/>
      <c r="GVZ40" s="57"/>
      <c r="GWA40" s="57"/>
      <c r="GWB40" s="57"/>
      <c r="GWC40" s="57"/>
      <c r="GWD40" s="57"/>
      <c r="GWE40" s="57"/>
      <c r="GWK40" s="56"/>
      <c r="GWL40" s="57"/>
      <c r="GWM40" s="57"/>
      <c r="GWN40" s="57"/>
      <c r="GWO40" s="57"/>
      <c r="GWP40" s="57"/>
      <c r="GWQ40" s="57"/>
      <c r="GWW40" s="56"/>
      <c r="GWX40" s="57"/>
      <c r="GWY40" s="57"/>
      <c r="GWZ40" s="57"/>
      <c r="GXA40" s="57"/>
      <c r="GXB40" s="57"/>
      <c r="GXC40" s="57"/>
      <c r="GXI40" s="56"/>
      <c r="GXJ40" s="57"/>
      <c r="GXK40" s="57"/>
      <c r="GXL40" s="57"/>
      <c r="GXM40" s="57"/>
      <c r="GXN40" s="57"/>
      <c r="GXO40" s="57"/>
      <c r="GXU40" s="56"/>
      <c r="GXV40" s="57"/>
      <c r="GXW40" s="57"/>
      <c r="GXX40" s="57"/>
      <c r="GXY40" s="57"/>
      <c r="GXZ40" s="57"/>
      <c r="GYA40" s="57"/>
      <c r="GYG40" s="56"/>
      <c r="GYH40" s="57"/>
      <c r="GYI40" s="57"/>
      <c r="GYJ40" s="57"/>
      <c r="GYK40" s="57"/>
      <c r="GYL40" s="57"/>
      <c r="GYM40" s="57"/>
      <c r="GYS40" s="56"/>
      <c r="GYT40" s="57"/>
      <c r="GYU40" s="57"/>
      <c r="GYV40" s="57"/>
      <c r="GYW40" s="57"/>
      <c r="GYX40" s="57"/>
      <c r="GYY40" s="57"/>
      <c r="GZE40" s="56"/>
      <c r="GZF40" s="57"/>
      <c r="GZG40" s="57"/>
      <c r="GZH40" s="57"/>
      <c r="GZI40" s="57"/>
      <c r="GZJ40" s="57"/>
      <c r="GZK40" s="57"/>
      <c r="GZQ40" s="56"/>
      <c r="GZR40" s="57"/>
      <c r="GZS40" s="57"/>
      <c r="GZT40" s="57"/>
      <c r="GZU40" s="57"/>
      <c r="GZV40" s="57"/>
      <c r="GZW40" s="57"/>
      <c r="HAC40" s="56"/>
      <c r="HAD40" s="57"/>
      <c r="HAE40" s="57"/>
      <c r="HAF40" s="57"/>
      <c r="HAG40" s="57"/>
      <c r="HAH40" s="57"/>
      <c r="HAI40" s="57"/>
      <c r="HAO40" s="56"/>
      <c r="HAP40" s="57"/>
      <c r="HAQ40" s="57"/>
      <c r="HAR40" s="57"/>
      <c r="HAS40" s="57"/>
      <c r="HAT40" s="57"/>
      <c r="HAU40" s="57"/>
      <c r="HBA40" s="56"/>
      <c r="HBB40" s="57"/>
      <c r="HBC40" s="57"/>
      <c r="HBD40" s="57"/>
      <c r="HBE40" s="57"/>
      <c r="HBF40" s="57"/>
      <c r="HBG40" s="57"/>
      <c r="HBM40" s="56"/>
      <c r="HBN40" s="57"/>
      <c r="HBO40" s="57"/>
      <c r="HBP40" s="57"/>
      <c r="HBQ40" s="57"/>
      <c r="HBR40" s="57"/>
      <c r="HBS40" s="57"/>
      <c r="HBY40" s="56"/>
      <c r="HBZ40" s="57"/>
      <c r="HCA40" s="57"/>
      <c r="HCB40" s="57"/>
      <c r="HCC40" s="57"/>
      <c r="HCD40" s="57"/>
      <c r="HCE40" s="57"/>
      <c r="HCK40" s="56"/>
      <c r="HCL40" s="57"/>
      <c r="HCM40" s="57"/>
      <c r="HCN40" s="57"/>
      <c r="HCO40" s="57"/>
      <c r="HCP40" s="57"/>
      <c r="HCQ40" s="57"/>
      <c r="HCW40" s="56"/>
      <c r="HCX40" s="57"/>
      <c r="HCY40" s="57"/>
      <c r="HCZ40" s="57"/>
      <c r="HDA40" s="57"/>
      <c r="HDB40" s="57"/>
      <c r="HDC40" s="57"/>
      <c r="HDI40" s="56"/>
      <c r="HDJ40" s="57"/>
      <c r="HDK40" s="57"/>
      <c r="HDL40" s="57"/>
      <c r="HDM40" s="57"/>
      <c r="HDN40" s="57"/>
      <c r="HDO40" s="57"/>
      <c r="HDU40" s="56"/>
      <c r="HDV40" s="57"/>
      <c r="HDW40" s="57"/>
      <c r="HDX40" s="57"/>
      <c r="HDY40" s="57"/>
      <c r="HDZ40" s="57"/>
      <c r="HEA40" s="57"/>
      <c r="HEG40" s="56"/>
      <c r="HEH40" s="57"/>
      <c r="HEI40" s="57"/>
      <c r="HEJ40" s="57"/>
      <c r="HEK40" s="57"/>
      <c r="HEL40" s="57"/>
      <c r="HEM40" s="57"/>
      <c r="HES40" s="56"/>
      <c r="HET40" s="57"/>
      <c r="HEU40" s="57"/>
      <c r="HEV40" s="57"/>
      <c r="HEW40" s="57"/>
      <c r="HEX40" s="57"/>
      <c r="HEY40" s="57"/>
      <c r="HFE40" s="56"/>
      <c r="HFF40" s="57"/>
      <c r="HFG40" s="57"/>
      <c r="HFH40" s="57"/>
      <c r="HFI40" s="57"/>
      <c r="HFJ40" s="57"/>
      <c r="HFK40" s="57"/>
      <c r="HFQ40" s="56"/>
      <c r="HFR40" s="57"/>
      <c r="HFS40" s="57"/>
      <c r="HFT40" s="57"/>
      <c r="HFU40" s="57"/>
      <c r="HFV40" s="57"/>
      <c r="HFW40" s="57"/>
      <c r="HGC40" s="56"/>
      <c r="HGD40" s="57"/>
      <c r="HGE40" s="57"/>
      <c r="HGF40" s="57"/>
      <c r="HGG40" s="57"/>
      <c r="HGH40" s="57"/>
      <c r="HGI40" s="57"/>
      <c r="HGO40" s="56"/>
      <c r="HGP40" s="57"/>
      <c r="HGQ40" s="57"/>
      <c r="HGR40" s="57"/>
      <c r="HGS40" s="57"/>
      <c r="HGT40" s="57"/>
      <c r="HGU40" s="57"/>
      <c r="HHA40" s="56"/>
      <c r="HHB40" s="57"/>
      <c r="HHC40" s="57"/>
      <c r="HHD40" s="57"/>
      <c r="HHE40" s="57"/>
      <c r="HHF40" s="57"/>
      <c r="HHG40" s="57"/>
      <c r="HHM40" s="56"/>
      <c r="HHN40" s="57"/>
      <c r="HHO40" s="57"/>
      <c r="HHP40" s="57"/>
      <c r="HHQ40" s="57"/>
      <c r="HHR40" s="57"/>
      <c r="HHS40" s="57"/>
      <c r="HHY40" s="56"/>
      <c r="HHZ40" s="57"/>
      <c r="HIA40" s="57"/>
      <c r="HIB40" s="57"/>
      <c r="HIC40" s="57"/>
      <c r="HID40" s="57"/>
      <c r="HIE40" s="57"/>
      <c r="HIK40" s="56"/>
      <c r="HIL40" s="57"/>
      <c r="HIM40" s="57"/>
      <c r="HIN40" s="57"/>
      <c r="HIO40" s="57"/>
      <c r="HIP40" s="57"/>
      <c r="HIQ40" s="57"/>
      <c r="HIW40" s="56"/>
      <c r="HIX40" s="57"/>
      <c r="HIY40" s="57"/>
      <c r="HIZ40" s="57"/>
      <c r="HJA40" s="57"/>
      <c r="HJB40" s="57"/>
      <c r="HJC40" s="57"/>
      <c r="HJI40" s="56"/>
      <c r="HJJ40" s="57"/>
      <c r="HJK40" s="57"/>
      <c r="HJL40" s="57"/>
      <c r="HJM40" s="57"/>
      <c r="HJN40" s="57"/>
      <c r="HJO40" s="57"/>
      <c r="HJU40" s="56"/>
      <c r="HJV40" s="57"/>
      <c r="HJW40" s="57"/>
      <c r="HJX40" s="57"/>
      <c r="HJY40" s="57"/>
      <c r="HJZ40" s="57"/>
      <c r="HKA40" s="57"/>
      <c r="HKG40" s="56"/>
      <c r="HKH40" s="57"/>
      <c r="HKI40" s="57"/>
      <c r="HKJ40" s="57"/>
      <c r="HKK40" s="57"/>
      <c r="HKL40" s="57"/>
      <c r="HKM40" s="57"/>
      <c r="HKS40" s="56"/>
      <c r="HKT40" s="57"/>
      <c r="HKU40" s="57"/>
      <c r="HKV40" s="57"/>
      <c r="HKW40" s="57"/>
      <c r="HKX40" s="57"/>
      <c r="HKY40" s="57"/>
      <c r="HLE40" s="56"/>
      <c r="HLF40" s="57"/>
      <c r="HLG40" s="57"/>
      <c r="HLH40" s="57"/>
      <c r="HLI40" s="57"/>
      <c r="HLJ40" s="57"/>
      <c r="HLK40" s="57"/>
      <c r="HLQ40" s="56"/>
      <c r="HLR40" s="57"/>
      <c r="HLS40" s="57"/>
      <c r="HLT40" s="57"/>
      <c r="HLU40" s="57"/>
      <c r="HLV40" s="57"/>
      <c r="HLW40" s="57"/>
      <c r="HMC40" s="56"/>
      <c r="HMD40" s="57"/>
      <c r="HME40" s="57"/>
      <c r="HMF40" s="57"/>
      <c r="HMG40" s="57"/>
      <c r="HMH40" s="57"/>
      <c r="HMI40" s="57"/>
      <c r="HMO40" s="56"/>
      <c r="HMP40" s="57"/>
      <c r="HMQ40" s="57"/>
      <c r="HMR40" s="57"/>
      <c r="HMS40" s="57"/>
      <c r="HMT40" s="57"/>
      <c r="HMU40" s="57"/>
      <c r="HNA40" s="56"/>
      <c r="HNB40" s="57"/>
      <c r="HNC40" s="57"/>
      <c r="HND40" s="57"/>
      <c r="HNE40" s="57"/>
      <c r="HNF40" s="57"/>
      <c r="HNG40" s="57"/>
      <c r="HNM40" s="56"/>
      <c r="HNN40" s="57"/>
      <c r="HNO40" s="57"/>
      <c r="HNP40" s="57"/>
      <c r="HNQ40" s="57"/>
      <c r="HNR40" s="57"/>
      <c r="HNS40" s="57"/>
      <c r="HNY40" s="56"/>
      <c r="HNZ40" s="57"/>
      <c r="HOA40" s="57"/>
      <c r="HOB40" s="57"/>
      <c r="HOC40" s="57"/>
      <c r="HOD40" s="57"/>
      <c r="HOE40" s="57"/>
      <c r="HOK40" s="56"/>
      <c r="HOL40" s="57"/>
      <c r="HOM40" s="57"/>
      <c r="HON40" s="57"/>
      <c r="HOO40" s="57"/>
      <c r="HOP40" s="57"/>
      <c r="HOQ40" s="57"/>
      <c r="HOW40" s="56"/>
      <c r="HOX40" s="57"/>
      <c r="HOY40" s="57"/>
      <c r="HOZ40" s="57"/>
      <c r="HPA40" s="57"/>
      <c r="HPB40" s="57"/>
      <c r="HPC40" s="57"/>
      <c r="HPI40" s="56"/>
      <c r="HPJ40" s="57"/>
      <c r="HPK40" s="57"/>
      <c r="HPL40" s="57"/>
      <c r="HPM40" s="57"/>
      <c r="HPN40" s="57"/>
      <c r="HPO40" s="57"/>
      <c r="HPU40" s="56"/>
      <c r="HPV40" s="57"/>
      <c r="HPW40" s="57"/>
      <c r="HPX40" s="57"/>
      <c r="HPY40" s="57"/>
      <c r="HPZ40" s="57"/>
      <c r="HQA40" s="57"/>
      <c r="HQG40" s="56"/>
      <c r="HQH40" s="57"/>
      <c r="HQI40" s="57"/>
      <c r="HQJ40" s="57"/>
      <c r="HQK40" s="57"/>
      <c r="HQL40" s="57"/>
      <c r="HQM40" s="57"/>
      <c r="HQS40" s="56"/>
      <c r="HQT40" s="57"/>
      <c r="HQU40" s="57"/>
      <c r="HQV40" s="57"/>
      <c r="HQW40" s="57"/>
      <c r="HQX40" s="57"/>
      <c r="HQY40" s="57"/>
      <c r="HRE40" s="56"/>
      <c r="HRF40" s="57"/>
      <c r="HRG40" s="57"/>
      <c r="HRH40" s="57"/>
      <c r="HRI40" s="57"/>
      <c r="HRJ40" s="57"/>
      <c r="HRK40" s="57"/>
      <c r="HRQ40" s="56"/>
      <c r="HRR40" s="57"/>
      <c r="HRS40" s="57"/>
      <c r="HRT40" s="57"/>
      <c r="HRU40" s="57"/>
      <c r="HRV40" s="57"/>
      <c r="HRW40" s="57"/>
      <c r="HSC40" s="56"/>
      <c r="HSD40" s="57"/>
      <c r="HSE40" s="57"/>
      <c r="HSF40" s="57"/>
      <c r="HSG40" s="57"/>
      <c r="HSH40" s="57"/>
      <c r="HSI40" s="57"/>
      <c r="HSO40" s="56"/>
      <c r="HSP40" s="57"/>
      <c r="HSQ40" s="57"/>
      <c r="HSR40" s="57"/>
      <c r="HSS40" s="57"/>
      <c r="HST40" s="57"/>
      <c r="HSU40" s="57"/>
      <c r="HTA40" s="56"/>
      <c r="HTB40" s="57"/>
      <c r="HTC40" s="57"/>
      <c r="HTD40" s="57"/>
      <c r="HTE40" s="57"/>
      <c r="HTF40" s="57"/>
      <c r="HTG40" s="57"/>
      <c r="HTM40" s="56"/>
      <c r="HTN40" s="57"/>
      <c r="HTO40" s="57"/>
      <c r="HTP40" s="57"/>
      <c r="HTQ40" s="57"/>
      <c r="HTR40" s="57"/>
      <c r="HTS40" s="57"/>
      <c r="HTY40" s="56"/>
      <c r="HTZ40" s="57"/>
      <c r="HUA40" s="57"/>
      <c r="HUB40" s="57"/>
      <c r="HUC40" s="57"/>
      <c r="HUD40" s="57"/>
      <c r="HUE40" s="57"/>
      <c r="HUK40" s="56"/>
      <c r="HUL40" s="57"/>
      <c r="HUM40" s="57"/>
      <c r="HUN40" s="57"/>
      <c r="HUO40" s="57"/>
      <c r="HUP40" s="57"/>
      <c r="HUQ40" s="57"/>
      <c r="HUW40" s="56"/>
      <c r="HUX40" s="57"/>
      <c r="HUY40" s="57"/>
      <c r="HUZ40" s="57"/>
      <c r="HVA40" s="57"/>
      <c r="HVB40" s="57"/>
      <c r="HVC40" s="57"/>
      <c r="HVI40" s="56"/>
      <c r="HVJ40" s="57"/>
      <c r="HVK40" s="57"/>
      <c r="HVL40" s="57"/>
      <c r="HVM40" s="57"/>
      <c r="HVN40" s="57"/>
      <c r="HVO40" s="57"/>
      <c r="HVU40" s="56"/>
      <c r="HVV40" s="57"/>
      <c r="HVW40" s="57"/>
      <c r="HVX40" s="57"/>
      <c r="HVY40" s="57"/>
      <c r="HVZ40" s="57"/>
      <c r="HWA40" s="57"/>
      <c r="HWG40" s="56"/>
      <c r="HWH40" s="57"/>
      <c r="HWI40" s="57"/>
      <c r="HWJ40" s="57"/>
      <c r="HWK40" s="57"/>
      <c r="HWL40" s="57"/>
      <c r="HWM40" s="57"/>
      <c r="HWS40" s="56"/>
      <c r="HWT40" s="57"/>
      <c r="HWU40" s="57"/>
      <c r="HWV40" s="57"/>
      <c r="HWW40" s="57"/>
      <c r="HWX40" s="57"/>
      <c r="HWY40" s="57"/>
      <c r="HXE40" s="56"/>
      <c r="HXF40" s="57"/>
      <c r="HXG40" s="57"/>
      <c r="HXH40" s="57"/>
      <c r="HXI40" s="57"/>
      <c r="HXJ40" s="57"/>
      <c r="HXK40" s="57"/>
      <c r="HXQ40" s="56"/>
      <c r="HXR40" s="57"/>
      <c r="HXS40" s="57"/>
      <c r="HXT40" s="57"/>
      <c r="HXU40" s="57"/>
      <c r="HXV40" s="57"/>
      <c r="HXW40" s="57"/>
      <c r="HYC40" s="56"/>
      <c r="HYD40" s="57"/>
      <c r="HYE40" s="57"/>
      <c r="HYF40" s="57"/>
      <c r="HYG40" s="57"/>
      <c r="HYH40" s="57"/>
      <c r="HYI40" s="57"/>
      <c r="HYO40" s="56"/>
      <c r="HYP40" s="57"/>
      <c r="HYQ40" s="57"/>
      <c r="HYR40" s="57"/>
      <c r="HYS40" s="57"/>
      <c r="HYT40" s="57"/>
      <c r="HYU40" s="57"/>
      <c r="HZA40" s="56"/>
      <c r="HZB40" s="57"/>
      <c r="HZC40" s="57"/>
      <c r="HZD40" s="57"/>
      <c r="HZE40" s="57"/>
      <c r="HZF40" s="57"/>
      <c r="HZG40" s="57"/>
      <c r="HZM40" s="56"/>
      <c r="HZN40" s="57"/>
      <c r="HZO40" s="57"/>
      <c r="HZP40" s="57"/>
      <c r="HZQ40" s="57"/>
      <c r="HZR40" s="57"/>
      <c r="HZS40" s="57"/>
      <c r="HZY40" s="56"/>
      <c r="HZZ40" s="57"/>
      <c r="IAA40" s="57"/>
      <c r="IAB40" s="57"/>
      <c r="IAC40" s="57"/>
      <c r="IAD40" s="57"/>
      <c r="IAE40" s="57"/>
      <c r="IAK40" s="56"/>
      <c r="IAL40" s="57"/>
      <c r="IAM40" s="57"/>
      <c r="IAN40" s="57"/>
      <c r="IAO40" s="57"/>
      <c r="IAP40" s="57"/>
      <c r="IAQ40" s="57"/>
      <c r="IAW40" s="56"/>
      <c r="IAX40" s="57"/>
      <c r="IAY40" s="57"/>
      <c r="IAZ40" s="57"/>
      <c r="IBA40" s="57"/>
      <c r="IBB40" s="57"/>
      <c r="IBC40" s="57"/>
      <c r="IBI40" s="56"/>
      <c r="IBJ40" s="57"/>
      <c r="IBK40" s="57"/>
      <c r="IBL40" s="57"/>
      <c r="IBM40" s="57"/>
      <c r="IBN40" s="57"/>
      <c r="IBO40" s="57"/>
      <c r="IBU40" s="56"/>
      <c r="IBV40" s="57"/>
      <c r="IBW40" s="57"/>
      <c r="IBX40" s="57"/>
      <c r="IBY40" s="57"/>
      <c r="IBZ40" s="57"/>
      <c r="ICA40" s="57"/>
      <c r="ICG40" s="56"/>
      <c r="ICH40" s="57"/>
      <c r="ICI40" s="57"/>
      <c r="ICJ40" s="57"/>
      <c r="ICK40" s="57"/>
      <c r="ICL40" s="57"/>
      <c r="ICM40" s="57"/>
      <c r="ICS40" s="56"/>
      <c r="ICT40" s="57"/>
      <c r="ICU40" s="57"/>
      <c r="ICV40" s="57"/>
      <c r="ICW40" s="57"/>
      <c r="ICX40" s="57"/>
      <c r="ICY40" s="57"/>
      <c r="IDE40" s="56"/>
      <c r="IDF40" s="57"/>
      <c r="IDG40" s="57"/>
      <c r="IDH40" s="57"/>
      <c r="IDI40" s="57"/>
      <c r="IDJ40" s="57"/>
      <c r="IDK40" s="57"/>
      <c r="IDQ40" s="56"/>
      <c r="IDR40" s="57"/>
      <c r="IDS40" s="57"/>
      <c r="IDT40" s="57"/>
      <c r="IDU40" s="57"/>
      <c r="IDV40" s="57"/>
      <c r="IDW40" s="57"/>
      <c r="IEC40" s="56"/>
      <c r="IED40" s="57"/>
      <c r="IEE40" s="57"/>
      <c r="IEF40" s="57"/>
      <c r="IEG40" s="57"/>
      <c r="IEH40" s="57"/>
      <c r="IEI40" s="57"/>
      <c r="IEO40" s="56"/>
      <c r="IEP40" s="57"/>
      <c r="IEQ40" s="57"/>
      <c r="IER40" s="57"/>
      <c r="IES40" s="57"/>
      <c r="IET40" s="57"/>
      <c r="IEU40" s="57"/>
      <c r="IFA40" s="56"/>
      <c r="IFB40" s="57"/>
      <c r="IFC40" s="57"/>
      <c r="IFD40" s="57"/>
      <c r="IFE40" s="57"/>
      <c r="IFF40" s="57"/>
      <c r="IFG40" s="57"/>
      <c r="IFM40" s="56"/>
      <c r="IFN40" s="57"/>
      <c r="IFO40" s="57"/>
      <c r="IFP40" s="57"/>
      <c r="IFQ40" s="57"/>
      <c r="IFR40" s="57"/>
      <c r="IFS40" s="57"/>
      <c r="IFY40" s="56"/>
      <c r="IFZ40" s="57"/>
      <c r="IGA40" s="57"/>
      <c r="IGB40" s="57"/>
      <c r="IGC40" s="57"/>
      <c r="IGD40" s="57"/>
      <c r="IGE40" s="57"/>
      <c r="IGK40" s="56"/>
      <c r="IGL40" s="57"/>
      <c r="IGM40" s="57"/>
      <c r="IGN40" s="57"/>
      <c r="IGO40" s="57"/>
      <c r="IGP40" s="57"/>
      <c r="IGQ40" s="57"/>
      <c r="IGW40" s="56"/>
      <c r="IGX40" s="57"/>
      <c r="IGY40" s="57"/>
      <c r="IGZ40" s="57"/>
      <c r="IHA40" s="57"/>
      <c r="IHB40" s="57"/>
      <c r="IHC40" s="57"/>
      <c r="IHI40" s="56"/>
      <c r="IHJ40" s="57"/>
      <c r="IHK40" s="57"/>
      <c r="IHL40" s="57"/>
      <c r="IHM40" s="57"/>
      <c r="IHN40" s="57"/>
      <c r="IHO40" s="57"/>
      <c r="IHU40" s="56"/>
      <c r="IHV40" s="57"/>
      <c r="IHW40" s="57"/>
      <c r="IHX40" s="57"/>
      <c r="IHY40" s="57"/>
      <c r="IHZ40" s="57"/>
      <c r="IIA40" s="57"/>
      <c r="IIG40" s="56"/>
      <c r="IIH40" s="57"/>
      <c r="III40" s="57"/>
      <c r="IIJ40" s="57"/>
      <c r="IIK40" s="57"/>
      <c r="IIL40" s="57"/>
      <c r="IIM40" s="57"/>
      <c r="IIS40" s="56"/>
      <c r="IIT40" s="57"/>
      <c r="IIU40" s="57"/>
      <c r="IIV40" s="57"/>
      <c r="IIW40" s="57"/>
      <c r="IIX40" s="57"/>
      <c r="IIY40" s="57"/>
      <c r="IJE40" s="56"/>
      <c r="IJF40" s="57"/>
      <c r="IJG40" s="57"/>
      <c r="IJH40" s="57"/>
      <c r="IJI40" s="57"/>
      <c r="IJJ40" s="57"/>
      <c r="IJK40" s="57"/>
      <c r="IJQ40" s="56"/>
      <c r="IJR40" s="57"/>
      <c r="IJS40" s="57"/>
      <c r="IJT40" s="57"/>
      <c r="IJU40" s="57"/>
      <c r="IJV40" s="57"/>
      <c r="IJW40" s="57"/>
      <c r="IKC40" s="56"/>
      <c r="IKD40" s="57"/>
      <c r="IKE40" s="57"/>
      <c r="IKF40" s="57"/>
      <c r="IKG40" s="57"/>
      <c r="IKH40" s="57"/>
      <c r="IKI40" s="57"/>
      <c r="IKO40" s="56"/>
      <c r="IKP40" s="57"/>
      <c r="IKQ40" s="57"/>
      <c r="IKR40" s="57"/>
      <c r="IKS40" s="57"/>
      <c r="IKT40" s="57"/>
      <c r="IKU40" s="57"/>
      <c r="ILA40" s="56"/>
      <c r="ILB40" s="57"/>
      <c r="ILC40" s="57"/>
      <c r="ILD40" s="57"/>
      <c r="ILE40" s="57"/>
      <c r="ILF40" s="57"/>
      <c r="ILG40" s="57"/>
      <c r="ILM40" s="56"/>
      <c r="ILN40" s="57"/>
      <c r="ILO40" s="57"/>
      <c r="ILP40" s="57"/>
      <c r="ILQ40" s="57"/>
      <c r="ILR40" s="57"/>
      <c r="ILS40" s="57"/>
      <c r="ILY40" s="56"/>
      <c r="ILZ40" s="57"/>
      <c r="IMA40" s="57"/>
      <c r="IMB40" s="57"/>
      <c r="IMC40" s="57"/>
      <c r="IMD40" s="57"/>
      <c r="IME40" s="57"/>
      <c r="IMK40" s="56"/>
      <c r="IML40" s="57"/>
      <c r="IMM40" s="57"/>
      <c r="IMN40" s="57"/>
      <c r="IMO40" s="57"/>
      <c r="IMP40" s="57"/>
      <c r="IMQ40" s="57"/>
      <c r="IMW40" s="56"/>
      <c r="IMX40" s="57"/>
      <c r="IMY40" s="57"/>
      <c r="IMZ40" s="57"/>
      <c r="INA40" s="57"/>
      <c r="INB40" s="57"/>
      <c r="INC40" s="57"/>
      <c r="INI40" s="56"/>
      <c r="INJ40" s="57"/>
      <c r="INK40" s="57"/>
      <c r="INL40" s="57"/>
      <c r="INM40" s="57"/>
      <c r="INN40" s="57"/>
      <c r="INO40" s="57"/>
      <c r="INU40" s="56"/>
      <c r="INV40" s="57"/>
      <c r="INW40" s="57"/>
      <c r="INX40" s="57"/>
      <c r="INY40" s="57"/>
      <c r="INZ40" s="57"/>
      <c r="IOA40" s="57"/>
      <c r="IOG40" s="56"/>
      <c r="IOH40" s="57"/>
      <c r="IOI40" s="57"/>
      <c r="IOJ40" s="57"/>
      <c r="IOK40" s="57"/>
      <c r="IOL40" s="57"/>
      <c r="IOM40" s="57"/>
      <c r="IOS40" s="56"/>
      <c r="IOT40" s="57"/>
      <c r="IOU40" s="57"/>
      <c r="IOV40" s="57"/>
      <c r="IOW40" s="57"/>
      <c r="IOX40" s="57"/>
      <c r="IOY40" s="57"/>
      <c r="IPE40" s="56"/>
      <c r="IPF40" s="57"/>
      <c r="IPG40" s="57"/>
      <c r="IPH40" s="57"/>
      <c r="IPI40" s="57"/>
      <c r="IPJ40" s="57"/>
      <c r="IPK40" s="57"/>
      <c r="IPQ40" s="56"/>
      <c r="IPR40" s="57"/>
      <c r="IPS40" s="57"/>
      <c r="IPT40" s="57"/>
      <c r="IPU40" s="57"/>
      <c r="IPV40" s="57"/>
      <c r="IPW40" s="57"/>
      <c r="IQC40" s="56"/>
      <c r="IQD40" s="57"/>
      <c r="IQE40" s="57"/>
      <c r="IQF40" s="57"/>
      <c r="IQG40" s="57"/>
      <c r="IQH40" s="57"/>
      <c r="IQI40" s="57"/>
      <c r="IQO40" s="56"/>
      <c r="IQP40" s="57"/>
      <c r="IQQ40" s="57"/>
      <c r="IQR40" s="57"/>
      <c r="IQS40" s="57"/>
      <c r="IQT40" s="57"/>
      <c r="IQU40" s="57"/>
      <c r="IRA40" s="56"/>
      <c r="IRB40" s="57"/>
      <c r="IRC40" s="57"/>
      <c r="IRD40" s="57"/>
      <c r="IRE40" s="57"/>
      <c r="IRF40" s="57"/>
      <c r="IRG40" s="57"/>
      <c r="IRM40" s="56"/>
      <c r="IRN40" s="57"/>
      <c r="IRO40" s="57"/>
      <c r="IRP40" s="57"/>
      <c r="IRQ40" s="57"/>
      <c r="IRR40" s="57"/>
      <c r="IRS40" s="57"/>
      <c r="IRY40" s="56"/>
      <c r="IRZ40" s="57"/>
      <c r="ISA40" s="57"/>
      <c r="ISB40" s="57"/>
      <c r="ISC40" s="57"/>
      <c r="ISD40" s="57"/>
      <c r="ISE40" s="57"/>
      <c r="ISK40" s="56"/>
      <c r="ISL40" s="57"/>
      <c r="ISM40" s="57"/>
      <c r="ISN40" s="57"/>
      <c r="ISO40" s="57"/>
      <c r="ISP40" s="57"/>
      <c r="ISQ40" s="57"/>
      <c r="ISW40" s="56"/>
      <c r="ISX40" s="57"/>
      <c r="ISY40" s="57"/>
      <c r="ISZ40" s="57"/>
      <c r="ITA40" s="57"/>
      <c r="ITB40" s="57"/>
      <c r="ITC40" s="57"/>
      <c r="ITI40" s="56"/>
      <c r="ITJ40" s="57"/>
      <c r="ITK40" s="57"/>
      <c r="ITL40" s="57"/>
      <c r="ITM40" s="57"/>
      <c r="ITN40" s="57"/>
      <c r="ITO40" s="57"/>
      <c r="ITU40" s="56"/>
      <c r="ITV40" s="57"/>
      <c r="ITW40" s="57"/>
      <c r="ITX40" s="57"/>
      <c r="ITY40" s="57"/>
      <c r="ITZ40" s="57"/>
      <c r="IUA40" s="57"/>
      <c r="IUG40" s="56"/>
      <c r="IUH40" s="57"/>
      <c r="IUI40" s="57"/>
      <c r="IUJ40" s="57"/>
      <c r="IUK40" s="57"/>
      <c r="IUL40" s="57"/>
      <c r="IUM40" s="57"/>
      <c r="IUS40" s="56"/>
      <c r="IUT40" s="57"/>
      <c r="IUU40" s="57"/>
      <c r="IUV40" s="57"/>
      <c r="IUW40" s="57"/>
      <c r="IUX40" s="57"/>
      <c r="IUY40" s="57"/>
      <c r="IVE40" s="56"/>
      <c r="IVF40" s="57"/>
      <c r="IVG40" s="57"/>
      <c r="IVH40" s="57"/>
      <c r="IVI40" s="57"/>
      <c r="IVJ40" s="57"/>
      <c r="IVK40" s="57"/>
      <c r="IVQ40" s="56"/>
      <c r="IVR40" s="57"/>
      <c r="IVS40" s="57"/>
      <c r="IVT40" s="57"/>
      <c r="IVU40" s="57"/>
      <c r="IVV40" s="57"/>
      <c r="IVW40" s="57"/>
      <c r="IWC40" s="56"/>
      <c r="IWD40" s="57"/>
      <c r="IWE40" s="57"/>
      <c r="IWF40" s="57"/>
      <c r="IWG40" s="57"/>
      <c r="IWH40" s="57"/>
      <c r="IWI40" s="57"/>
      <c r="IWO40" s="56"/>
      <c r="IWP40" s="57"/>
      <c r="IWQ40" s="57"/>
      <c r="IWR40" s="57"/>
      <c r="IWS40" s="57"/>
      <c r="IWT40" s="57"/>
      <c r="IWU40" s="57"/>
      <c r="IXA40" s="56"/>
      <c r="IXB40" s="57"/>
      <c r="IXC40" s="57"/>
      <c r="IXD40" s="57"/>
      <c r="IXE40" s="57"/>
      <c r="IXF40" s="57"/>
      <c r="IXG40" s="57"/>
      <c r="IXM40" s="56"/>
      <c r="IXN40" s="57"/>
      <c r="IXO40" s="57"/>
      <c r="IXP40" s="57"/>
      <c r="IXQ40" s="57"/>
      <c r="IXR40" s="57"/>
      <c r="IXS40" s="57"/>
      <c r="IXY40" s="56"/>
      <c r="IXZ40" s="57"/>
      <c r="IYA40" s="57"/>
      <c r="IYB40" s="57"/>
      <c r="IYC40" s="57"/>
      <c r="IYD40" s="57"/>
      <c r="IYE40" s="57"/>
      <c r="IYK40" s="56"/>
      <c r="IYL40" s="57"/>
      <c r="IYM40" s="57"/>
      <c r="IYN40" s="57"/>
      <c r="IYO40" s="57"/>
      <c r="IYP40" s="57"/>
      <c r="IYQ40" s="57"/>
      <c r="IYW40" s="56"/>
      <c r="IYX40" s="57"/>
      <c r="IYY40" s="57"/>
      <c r="IYZ40" s="57"/>
      <c r="IZA40" s="57"/>
      <c r="IZB40" s="57"/>
      <c r="IZC40" s="57"/>
      <c r="IZI40" s="56"/>
      <c r="IZJ40" s="57"/>
      <c r="IZK40" s="57"/>
      <c r="IZL40" s="57"/>
      <c r="IZM40" s="57"/>
      <c r="IZN40" s="57"/>
      <c r="IZO40" s="57"/>
      <c r="IZU40" s="56"/>
      <c r="IZV40" s="57"/>
      <c r="IZW40" s="57"/>
      <c r="IZX40" s="57"/>
      <c r="IZY40" s="57"/>
      <c r="IZZ40" s="57"/>
      <c r="JAA40" s="57"/>
      <c r="JAG40" s="56"/>
      <c r="JAH40" s="57"/>
      <c r="JAI40" s="57"/>
      <c r="JAJ40" s="57"/>
      <c r="JAK40" s="57"/>
      <c r="JAL40" s="57"/>
      <c r="JAM40" s="57"/>
      <c r="JAS40" s="56"/>
      <c r="JAT40" s="57"/>
      <c r="JAU40" s="57"/>
      <c r="JAV40" s="57"/>
      <c r="JAW40" s="57"/>
      <c r="JAX40" s="57"/>
      <c r="JAY40" s="57"/>
      <c r="JBE40" s="56"/>
      <c r="JBF40" s="57"/>
      <c r="JBG40" s="57"/>
      <c r="JBH40" s="57"/>
      <c r="JBI40" s="57"/>
      <c r="JBJ40" s="57"/>
      <c r="JBK40" s="57"/>
      <c r="JBQ40" s="56"/>
      <c r="JBR40" s="57"/>
      <c r="JBS40" s="57"/>
      <c r="JBT40" s="57"/>
      <c r="JBU40" s="57"/>
      <c r="JBV40" s="57"/>
      <c r="JBW40" s="57"/>
      <c r="JCC40" s="56"/>
      <c r="JCD40" s="57"/>
      <c r="JCE40" s="57"/>
      <c r="JCF40" s="57"/>
      <c r="JCG40" s="57"/>
      <c r="JCH40" s="57"/>
      <c r="JCI40" s="57"/>
      <c r="JCO40" s="56"/>
      <c r="JCP40" s="57"/>
      <c r="JCQ40" s="57"/>
      <c r="JCR40" s="57"/>
      <c r="JCS40" s="57"/>
      <c r="JCT40" s="57"/>
      <c r="JCU40" s="57"/>
      <c r="JDA40" s="56"/>
      <c r="JDB40" s="57"/>
      <c r="JDC40" s="57"/>
      <c r="JDD40" s="57"/>
      <c r="JDE40" s="57"/>
      <c r="JDF40" s="57"/>
      <c r="JDG40" s="57"/>
      <c r="JDM40" s="56"/>
      <c r="JDN40" s="57"/>
      <c r="JDO40" s="57"/>
      <c r="JDP40" s="57"/>
      <c r="JDQ40" s="57"/>
      <c r="JDR40" s="57"/>
      <c r="JDS40" s="57"/>
      <c r="JDY40" s="56"/>
      <c r="JDZ40" s="57"/>
      <c r="JEA40" s="57"/>
      <c r="JEB40" s="57"/>
      <c r="JEC40" s="57"/>
      <c r="JED40" s="57"/>
      <c r="JEE40" s="57"/>
      <c r="JEK40" s="56"/>
      <c r="JEL40" s="57"/>
      <c r="JEM40" s="57"/>
      <c r="JEN40" s="57"/>
      <c r="JEO40" s="57"/>
      <c r="JEP40" s="57"/>
      <c r="JEQ40" s="57"/>
      <c r="JEW40" s="56"/>
      <c r="JEX40" s="57"/>
      <c r="JEY40" s="57"/>
      <c r="JEZ40" s="57"/>
      <c r="JFA40" s="57"/>
      <c r="JFB40" s="57"/>
      <c r="JFC40" s="57"/>
      <c r="JFI40" s="56"/>
      <c r="JFJ40" s="57"/>
      <c r="JFK40" s="57"/>
      <c r="JFL40" s="57"/>
      <c r="JFM40" s="57"/>
      <c r="JFN40" s="57"/>
      <c r="JFO40" s="57"/>
      <c r="JFU40" s="56"/>
      <c r="JFV40" s="57"/>
      <c r="JFW40" s="57"/>
      <c r="JFX40" s="57"/>
      <c r="JFY40" s="57"/>
      <c r="JFZ40" s="57"/>
      <c r="JGA40" s="57"/>
      <c r="JGG40" s="56"/>
      <c r="JGH40" s="57"/>
      <c r="JGI40" s="57"/>
      <c r="JGJ40" s="57"/>
      <c r="JGK40" s="57"/>
      <c r="JGL40" s="57"/>
      <c r="JGM40" s="57"/>
      <c r="JGS40" s="56"/>
      <c r="JGT40" s="57"/>
      <c r="JGU40" s="57"/>
      <c r="JGV40" s="57"/>
      <c r="JGW40" s="57"/>
      <c r="JGX40" s="57"/>
      <c r="JGY40" s="57"/>
      <c r="JHE40" s="56"/>
      <c r="JHF40" s="57"/>
      <c r="JHG40" s="57"/>
      <c r="JHH40" s="57"/>
      <c r="JHI40" s="57"/>
      <c r="JHJ40" s="57"/>
      <c r="JHK40" s="57"/>
      <c r="JHQ40" s="56"/>
      <c r="JHR40" s="57"/>
      <c r="JHS40" s="57"/>
      <c r="JHT40" s="57"/>
      <c r="JHU40" s="57"/>
      <c r="JHV40" s="57"/>
      <c r="JHW40" s="57"/>
      <c r="JIC40" s="56"/>
      <c r="JID40" s="57"/>
      <c r="JIE40" s="57"/>
      <c r="JIF40" s="57"/>
      <c r="JIG40" s="57"/>
      <c r="JIH40" s="57"/>
      <c r="JII40" s="57"/>
      <c r="JIO40" s="56"/>
      <c r="JIP40" s="57"/>
      <c r="JIQ40" s="57"/>
      <c r="JIR40" s="57"/>
      <c r="JIS40" s="57"/>
      <c r="JIT40" s="57"/>
      <c r="JIU40" s="57"/>
      <c r="JJA40" s="56"/>
      <c r="JJB40" s="57"/>
      <c r="JJC40" s="57"/>
      <c r="JJD40" s="57"/>
      <c r="JJE40" s="57"/>
      <c r="JJF40" s="57"/>
      <c r="JJG40" s="57"/>
      <c r="JJM40" s="56"/>
      <c r="JJN40" s="57"/>
      <c r="JJO40" s="57"/>
      <c r="JJP40" s="57"/>
      <c r="JJQ40" s="57"/>
      <c r="JJR40" s="57"/>
      <c r="JJS40" s="57"/>
      <c r="JJY40" s="56"/>
      <c r="JJZ40" s="57"/>
      <c r="JKA40" s="57"/>
      <c r="JKB40" s="57"/>
      <c r="JKC40" s="57"/>
      <c r="JKD40" s="57"/>
      <c r="JKE40" s="57"/>
      <c r="JKK40" s="56"/>
      <c r="JKL40" s="57"/>
      <c r="JKM40" s="57"/>
      <c r="JKN40" s="57"/>
      <c r="JKO40" s="57"/>
      <c r="JKP40" s="57"/>
      <c r="JKQ40" s="57"/>
      <c r="JKW40" s="56"/>
      <c r="JKX40" s="57"/>
      <c r="JKY40" s="57"/>
      <c r="JKZ40" s="57"/>
      <c r="JLA40" s="57"/>
      <c r="JLB40" s="57"/>
      <c r="JLC40" s="57"/>
      <c r="JLI40" s="56"/>
      <c r="JLJ40" s="57"/>
      <c r="JLK40" s="57"/>
      <c r="JLL40" s="57"/>
      <c r="JLM40" s="57"/>
      <c r="JLN40" s="57"/>
      <c r="JLO40" s="57"/>
      <c r="JLU40" s="56"/>
      <c r="JLV40" s="57"/>
      <c r="JLW40" s="57"/>
      <c r="JLX40" s="57"/>
      <c r="JLY40" s="57"/>
      <c r="JLZ40" s="57"/>
      <c r="JMA40" s="57"/>
      <c r="JMG40" s="56"/>
      <c r="JMH40" s="57"/>
      <c r="JMI40" s="57"/>
      <c r="JMJ40" s="57"/>
      <c r="JMK40" s="57"/>
      <c r="JML40" s="57"/>
      <c r="JMM40" s="57"/>
      <c r="JMS40" s="56"/>
      <c r="JMT40" s="57"/>
      <c r="JMU40" s="57"/>
      <c r="JMV40" s="57"/>
      <c r="JMW40" s="57"/>
      <c r="JMX40" s="57"/>
      <c r="JMY40" s="57"/>
      <c r="JNE40" s="56"/>
      <c r="JNF40" s="57"/>
      <c r="JNG40" s="57"/>
      <c r="JNH40" s="57"/>
      <c r="JNI40" s="57"/>
      <c r="JNJ40" s="57"/>
      <c r="JNK40" s="57"/>
      <c r="JNQ40" s="56"/>
      <c r="JNR40" s="57"/>
      <c r="JNS40" s="57"/>
      <c r="JNT40" s="57"/>
      <c r="JNU40" s="57"/>
      <c r="JNV40" s="57"/>
      <c r="JNW40" s="57"/>
      <c r="JOC40" s="56"/>
      <c r="JOD40" s="57"/>
      <c r="JOE40" s="57"/>
      <c r="JOF40" s="57"/>
      <c r="JOG40" s="57"/>
      <c r="JOH40" s="57"/>
      <c r="JOI40" s="57"/>
      <c r="JOO40" s="56"/>
      <c r="JOP40" s="57"/>
      <c r="JOQ40" s="57"/>
      <c r="JOR40" s="57"/>
      <c r="JOS40" s="57"/>
      <c r="JOT40" s="57"/>
      <c r="JOU40" s="57"/>
      <c r="JPA40" s="56"/>
      <c r="JPB40" s="57"/>
      <c r="JPC40" s="57"/>
      <c r="JPD40" s="57"/>
      <c r="JPE40" s="57"/>
      <c r="JPF40" s="57"/>
      <c r="JPG40" s="57"/>
      <c r="JPM40" s="56"/>
      <c r="JPN40" s="57"/>
      <c r="JPO40" s="57"/>
      <c r="JPP40" s="57"/>
      <c r="JPQ40" s="57"/>
      <c r="JPR40" s="57"/>
      <c r="JPS40" s="57"/>
      <c r="JPY40" s="56"/>
      <c r="JPZ40" s="57"/>
      <c r="JQA40" s="57"/>
      <c r="JQB40" s="57"/>
      <c r="JQC40" s="57"/>
      <c r="JQD40" s="57"/>
      <c r="JQE40" s="57"/>
      <c r="JQK40" s="56"/>
      <c r="JQL40" s="57"/>
      <c r="JQM40" s="57"/>
      <c r="JQN40" s="57"/>
      <c r="JQO40" s="57"/>
      <c r="JQP40" s="57"/>
      <c r="JQQ40" s="57"/>
      <c r="JQW40" s="56"/>
      <c r="JQX40" s="57"/>
      <c r="JQY40" s="57"/>
      <c r="JQZ40" s="57"/>
      <c r="JRA40" s="57"/>
      <c r="JRB40" s="57"/>
      <c r="JRC40" s="57"/>
      <c r="JRI40" s="56"/>
      <c r="JRJ40" s="57"/>
      <c r="JRK40" s="57"/>
      <c r="JRL40" s="57"/>
      <c r="JRM40" s="57"/>
      <c r="JRN40" s="57"/>
      <c r="JRO40" s="57"/>
      <c r="JRU40" s="56"/>
      <c r="JRV40" s="57"/>
      <c r="JRW40" s="57"/>
      <c r="JRX40" s="57"/>
      <c r="JRY40" s="57"/>
      <c r="JRZ40" s="57"/>
      <c r="JSA40" s="57"/>
      <c r="JSG40" s="56"/>
      <c r="JSH40" s="57"/>
      <c r="JSI40" s="57"/>
      <c r="JSJ40" s="57"/>
      <c r="JSK40" s="57"/>
      <c r="JSL40" s="57"/>
      <c r="JSM40" s="57"/>
      <c r="JSS40" s="56"/>
      <c r="JST40" s="57"/>
      <c r="JSU40" s="57"/>
      <c r="JSV40" s="57"/>
      <c r="JSW40" s="57"/>
      <c r="JSX40" s="57"/>
      <c r="JSY40" s="57"/>
      <c r="JTE40" s="56"/>
      <c r="JTF40" s="57"/>
      <c r="JTG40" s="57"/>
      <c r="JTH40" s="57"/>
      <c r="JTI40" s="57"/>
      <c r="JTJ40" s="57"/>
      <c r="JTK40" s="57"/>
      <c r="JTQ40" s="56"/>
      <c r="JTR40" s="57"/>
      <c r="JTS40" s="57"/>
      <c r="JTT40" s="57"/>
      <c r="JTU40" s="57"/>
      <c r="JTV40" s="57"/>
      <c r="JTW40" s="57"/>
      <c r="JUC40" s="56"/>
      <c r="JUD40" s="57"/>
      <c r="JUE40" s="57"/>
      <c r="JUF40" s="57"/>
      <c r="JUG40" s="57"/>
      <c r="JUH40" s="57"/>
      <c r="JUI40" s="57"/>
      <c r="JUO40" s="56"/>
      <c r="JUP40" s="57"/>
      <c r="JUQ40" s="57"/>
      <c r="JUR40" s="57"/>
      <c r="JUS40" s="57"/>
      <c r="JUT40" s="57"/>
      <c r="JUU40" s="57"/>
      <c r="JVA40" s="56"/>
      <c r="JVB40" s="57"/>
      <c r="JVC40" s="57"/>
      <c r="JVD40" s="57"/>
      <c r="JVE40" s="57"/>
      <c r="JVF40" s="57"/>
      <c r="JVG40" s="57"/>
      <c r="JVM40" s="56"/>
      <c r="JVN40" s="57"/>
      <c r="JVO40" s="57"/>
      <c r="JVP40" s="57"/>
      <c r="JVQ40" s="57"/>
      <c r="JVR40" s="57"/>
      <c r="JVS40" s="57"/>
      <c r="JVY40" s="56"/>
      <c r="JVZ40" s="57"/>
      <c r="JWA40" s="57"/>
      <c r="JWB40" s="57"/>
      <c r="JWC40" s="57"/>
      <c r="JWD40" s="57"/>
      <c r="JWE40" s="57"/>
      <c r="JWK40" s="56"/>
      <c r="JWL40" s="57"/>
      <c r="JWM40" s="57"/>
      <c r="JWN40" s="57"/>
      <c r="JWO40" s="57"/>
      <c r="JWP40" s="57"/>
      <c r="JWQ40" s="57"/>
      <c r="JWW40" s="56"/>
      <c r="JWX40" s="57"/>
      <c r="JWY40" s="57"/>
      <c r="JWZ40" s="57"/>
      <c r="JXA40" s="57"/>
      <c r="JXB40" s="57"/>
      <c r="JXC40" s="57"/>
      <c r="JXI40" s="56"/>
      <c r="JXJ40" s="57"/>
      <c r="JXK40" s="57"/>
      <c r="JXL40" s="57"/>
      <c r="JXM40" s="57"/>
      <c r="JXN40" s="57"/>
      <c r="JXO40" s="57"/>
      <c r="JXU40" s="56"/>
      <c r="JXV40" s="57"/>
      <c r="JXW40" s="57"/>
      <c r="JXX40" s="57"/>
      <c r="JXY40" s="57"/>
      <c r="JXZ40" s="57"/>
      <c r="JYA40" s="57"/>
      <c r="JYG40" s="56"/>
      <c r="JYH40" s="57"/>
      <c r="JYI40" s="57"/>
      <c r="JYJ40" s="57"/>
      <c r="JYK40" s="57"/>
      <c r="JYL40" s="57"/>
      <c r="JYM40" s="57"/>
      <c r="JYS40" s="56"/>
      <c r="JYT40" s="57"/>
      <c r="JYU40" s="57"/>
      <c r="JYV40" s="57"/>
      <c r="JYW40" s="57"/>
      <c r="JYX40" s="57"/>
      <c r="JYY40" s="57"/>
      <c r="JZE40" s="56"/>
      <c r="JZF40" s="57"/>
      <c r="JZG40" s="57"/>
      <c r="JZH40" s="57"/>
      <c r="JZI40" s="57"/>
      <c r="JZJ40" s="57"/>
      <c r="JZK40" s="57"/>
      <c r="JZQ40" s="56"/>
      <c r="JZR40" s="57"/>
      <c r="JZS40" s="57"/>
      <c r="JZT40" s="57"/>
      <c r="JZU40" s="57"/>
      <c r="JZV40" s="57"/>
      <c r="JZW40" s="57"/>
      <c r="KAC40" s="56"/>
      <c r="KAD40" s="57"/>
      <c r="KAE40" s="57"/>
      <c r="KAF40" s="57"/>
      <c r="KAG40" s="57"/>
      <c r="KAH40" s="57"/>
      <c r="KAI40" s="57"/>
      <c r="KAO40" s="56"/>
      <c r="KAP40" s="57"/>
      <c r="KAQ40" s="57"/>
      <c r="KAR40" s="57"/>
      <c r="KAS40" s="57"/>
      <c r="KAT40" s="57"/>
      <c r="KAU40" s="57"/>
      <c r="KBA40" s="56"/>
      <c r="KBB40" s="57"/>
      <c r="KBC40" s="57"/>
      <c r="KBD40" s="57"/>
      <c r="KBE40" s="57"/>
      <c r="KBF40" s="57"/>
      <c r="KBG40" s="57"/>
      <c r="KBM40" s="56"/>
      <c r="KBN40" s="57"/>
      <c r="KBO40" s="57"/>
      <c r="KBP40" s="57"/>
      <c r="KBQ40" s="57"/>
      <c r="KBR40" s="57"/>
      <c r="KBS40" s="57"/>
      <c r="KBY40" s="56"/>
      <c r="KBZ40" s="57"/>
      <c r="KCA40" s="57"/>
      <c r="KCB40" s="57"/>
      <c r="KCC40" s="57"/>
      <c r="KCD40" s="57"/>
      <c r="KCE40" s="57"/>
      <c r="KCK40" s="56"/>
      <c r="KCL40" s="57"/>
      <c r="KCM40" s="57"/>
      <c r="KCN40" s="57"/>
      <c r="KCO40" s="57"/>
      <c r="KCP40" s="57"/>
      <c r="KCQ40" s="57"/>
      <c r="KCW40" s="56"/>
      <c r="KCX40" s="57"/>
      <c r="KCY40" s="57"/>
      <c r="KCZ40" s="57"/>
      <c r="KDA40" s="57"/>
      <c r="KDB40" s="57"/>
      <c r="KDC40" s="57"/>
      <c r="KDI40" s="56"/>
      <c r="KDJ40" s="57"/>
      <c r="KDK40" s="57"/>
      <c r="KDL40" s="57"/>
      <c r="KDM40" s="57"/>
      <c r="KDN40" s="57"/>
      <c r="KDO40" s="57"/>
      <c r="KDU40" s="56"/>
      <c r="KDV40" s="57"/>
      <c r="KDW40" s="57"/>
      <c r="KDX40" s="57"/>
      <c r="KDY40" s="57"/>
      <c r="KDZ40" s="57"/>
      <c r="KEA40" s="57"/>
      <c r="KEG40" s="56"/>
      <c r="KEH40" s="57"/>
      <c r="KEI40" s="57"/>
      <c r="KEJ40" s="57"/>
      <c r="KEK40" s="57"/>
      <c r="KEL40" s="57"/>
      <c r="KEM40" s="57"/>
      <c r="KES40" s="56"/>
      <c r="KET40" s="57"/>
      <c r="KEU40" s="57"/>
      <c r="KEV40" s="57"/>
      <c r="KEW40" s="57"/>
      <c r="KEX40" s="57"/>
      <c r="KEY40" s="57"/>
      <c r="KFE40" s="56"/>
      <c r="KFF40" s="57"/>
      <c r="KFG40" s="57"/>
      <c r="KFH40" s="57"/>
      <c r="KFI40" s="57"/>
      <c r="KFJ40" s="57"/>
      <c r="KFK40" s="57"/>
      <c r="KFQ40" s="56"/>
      <c r="KFR40" s="57"/>
      <c r="KFS40" s="57"/>
      <c r="KFT40" s="57"/>
      <c r="KFU40" s="57"/>
      <c r="KFV40" s="57"/>
      <c r="KFW40" s="57"/>
      <c r="KGC40" s="56"/>
      <c r="KGD40" s="57"/>
      <c r="KGE40" s="57"/>
      <c r="KGF40" s="57"/>
      <c r="KGG40" s="57"/>
      <c r="KGH40" s="57"/>
      <c r="KGI40" s="57"/>
      <c r="KGO40" s="56"/>
      <c r="KGP40" s="57"/>
      <c r="KGQ40" s="57"/>
      <c r="KGR40" s="57"/>
      <c r="KGS40" s="57"/>
      <c r="KGT40" s="57"/>
      <c r="KGU40" s="57"/>
      <c r="KHA40" s="56"/>
      <c r="KHB40" s="57"/>
      <c r="KHC40" s="57"/>
      <c r="KHD40" s="57"/>
      <c r="KHE40" s="57"/>
      <c r="KHF40" s="57"/>
      <c r="KHG40" s="57"/>
      <c r="KHM40" s="56"/>
      <c r="KHN40" s="57"/>
      <c r="KHO40" s="57"/>
      <c r="KHP40" s="57"/>
      <c r="KHQ40" s="57"/>
      <c r="KHR40" s="57"/>
      <c r="KHS40" s="57"/>
      <c r="KHY40" s="56"/>
      <c r="KHZ40" s="57"/>
      <c r="KIA40" s="57"/>
      <c r="KIB40" s="57"/>
      <c r="KIC40" s="57"/>
      <c r="KID40" s="57"/>
      <c r="KIE40" s="57"/>
      <c r="KIK40" s="56"/>
      <c r="KIL40" s="57"/>
      <c r="KIM40" s="57"/>
      <c r="KIN40" s="57"/>
      <c r="KIO40" s="57"/>
      <c r="KIP40" s="57"/>
      <c r="KIQ40" s="57"/>
      <c r="KIW40" s="56"/>
      <c r="KIX40" s="57"/>
      <c r="KIY40" s="57"/>
      <c r="KIZ40" s="57"/>
      <c r="KJA40" s="57"/>
      <c r="KJB40" s="57"/>
      <c r="KJC40" s="57"/>
      <c r="KJI40" s="56"/>
      <c r="KJJ40" s="57"/>
      <c r="KJK40" s="57"/>
      <c r="KJL40" s="57"/>
      <c r="KJM40" s="57"/>
      <c r="KJN40" s="57"/>
      <c r="KJO40" s="57"/>
      <c r="KJU40" s="56"/>
      <c r="KJV40" s="57"/>
      <c r="KJW40" s="57"/>
      <c r="KJX40" s="57"/>
      <c r="KJY40" s="57"/>
      <c r="KJZ40" s="57"/>
      <c r="KKA40" s="57"/>
      <c r="KKG40" s="56"/>
      <c r="KKH40" s="57"/>
      <c r="KKI40" s="57"/>
      <c r="KKJ40" s="57"/>
      <c r="KKK40" s="57"/>
      <c r="KKL40" s="57"/>
      <c r="KKM40" s="57"/>
      <c r="KKS40" s="56"/>
      <c r="KKT40" s="57"/>
      <c r="KKU40" s="57"/>
      <c r="KKV40" s="57"/>
      <c r="KKW40" s="57"/>
      <c r="KKX40" s="57"/>
      <c r="KKY40" s="57"/>
      <c r="KLE40" s="56"/>
      <c r="KLF40" s="57"/>
      <c r="KLG40" s="57"/>
      <c r="KLH40" s="57"/>
      <c r="KLI40" s="57"/>
      <c r="KLJ40" s="57"/>
      <c r="KLK40" s="57"/>
      <c r="KLQ40" s="56"/>
      <c r="KLR40" s="57"/>
      <c r="KLS40" s="57"/>
      <c r="KLT40" s="57"/>
      <c r="KLU40" s="57"/>
      <c r="KLV40" s="57"/>
      <c r="KLW40" s="57"/>
      <c r="KMC40" s="56"/>
      <c r="KMD40" s="57"/>
      <c r="KME40" s="57"/>
      <c r="KMF40" s="57"/>
      <c r="KMG40" s="57"/>
      <c r="KMH40" s="57"/>
      <c r="KMI40" s="57"/>
      <c r="KMO40" s="56"/>
      <c r="KMP40" s="57"/>
      <c r="KMQ40" s="57"/>
      <c r="KMR40" s="57"/>
      <c r="KMS40" s="57"/>
      <c r="KMT40" s="57"/>
      <c r="KMU40" s="57"/>
      <c r="KNA40" s="56"/>
      <c r="KNB40" s="57"/>
      <c r="KNC40" s="57"/>
      <c r="KND40" s="57"/>
      <c r="KNE40" s="57"/>
      <c r="KNF40" s="57"/>
      <c r="KNG40" s="57"/>
      <c r="KNM40" s="56"/>
      <c r="KNN40" s="57"/>
      <c r="KNO40" s="57"/>
      <c r="KNP40" s="57"/>
      <c r="KNQ40" s="57"/>
      <c r="KNR40" s="57"/>
      <c r="KNS40" s="57"/>
      <c r="KNY40" s="56"/>
      <c r="KNZ40" s="57"/>
      <c r="KOA40" s="57"/>
      <c r="KOB40" s="57"/>
      <c r="KOC40" s="57"/>
      <c r="KOD40" s="57"/>
      <c r="KOE40" s="57"/>
      <c r="KOK40" s="56"/>
      <c r="KOL40" s="57"/>
      <c r="KOM40" s="57"/>
      <c r="KON40" s="57"/>
      <c r="KOO40" s="57"/>
      <c r="KOP40" s="57"/>
      <c r="KOQ40" s="57"/>
      <c r="KOW40" s="56"/>
      <c r="KOX40" s="57"/>
      <c r="KOY40" s="57"/>
      <c r="KOZ40" s="57"/>
      <c r="KPA40" s="57"/>
      <c r="KPB40" s="57"/>
      <c r="KPC40" s="57"/>
      <c r="KPI40" s="56"/>
      <c r="KPJ40" s="57"/>
      <c r="KPK40" s="57"/>
      <c r="KPL40" s="57"/>
      <c r="KPM40" s="57"/>
      <c r="KPN40" s="57"/>
      <c r="KPO40" s="57"/>
      <c r="KPU40" s="56"/>
      <c r="KPV40" s="57"/>
      <c r="KPW40" s="57"/>
      <c r="KPX40" s="57"/>
      <c r="KPY40" s="57"/>
      <c r="KPZ40" s="57"/>
      <c r="KQA40" s="57"/>
      <c r="KQG40" s="56"/>
      <c r="KQH40" s="57"/>
      <c r="KQI40" s="57"/>
      <c r="KQJ40" s="57"/>
      <c r="KQK40" s="57"/>
      <c r="KQL40" s="57"/>
      <c r="KQM40" s="57"/>
      <c r="KQS40" s="56"/>
      <c r="KQT40" s="57"/>
      <c r="KQU40" s="57"/>
      <c r="KQV40" s="57"/>
      <c r="KQW40" s="57"/>
      <c r="KQX40" s="57"/>
      <c r="KQY40" s="57"/>
      <c r="KRE40" s="56"/>
      <c r="KRF40" s="57"/>
      <c r="KRG40" s="57"/>
      <c r="KRH40" s="57"/>
      <c r="KRI40" s="57"/>
      <c r="KRJ40" s="57"/>
      <c r="KRK40" s="57"/>
      <c r="KRQ40" s="56"/>
      <c r="KRR40" s="57"/>
      <c r="KRS40" s="57"/>
      <c r="KRT40" s="57"/>
      <c r="KRU40" s="57"/>
      <c r="KRV40" s="57"/>
      <c r="KRW40" s="57"/>
      <c r="KSC40" s="56"/>
      <c r="KSD40" s="57"/>
      <c r="KSE40" s="57"/>
      <c r="KSF40" s="57"/>
      <c r="KSG40" s="57"/>
      <c r="KSH40" s="57"/>
      <c r="KSI40" s="57"/>
      <c r="KSO40" s="56"/>
      <c r="KSP40" s="57"/>
      <c r="KSQ40" s="57"/>
      <c r="KSR40" s="57"/>
      <c r="KSS40" s="57"/>
      <c r="KST40" s="57"/>
      <c r="KSU40" s="57"/>
      <c r="KTA40" s="56"/>
      <c r="KTB40" s="57"/>
      <c r="KTC40" s="57"/>
      <c r="KTD40" s="57"/>
      <c r="KTE40" s="57"/>
      <c r="KTF40" s="57"/>
      <c r="KTG40" s="57"/>
      <c r="KTM40" s="56"/>
      <c r="KTN40" s="57"/>
      <c r="KTO40" s="57"/>
      <c r="KTP40" s="57"/>
      <c r="KTQ40" s="57"/>
      <c r="KTR40" s="57"/>
      <c r="KTS40" s="57"/>
      <c r="KTY40" s="56"/>
      <c r="KTZ40" s="57"/>
      <c r="KUA40" s="57"/>
      <c r="KUB40" s="57"/>
      <c r="KUC40" s="57"/>
      <c r="KUD40" s="57"/>
      <c r="KUE40" s="57"/>
      <c r="KUK40" s="56"/>
      <c r="KUL40" s="57"/>
      <c r="KUM40" s="57"/>
      <c r="KUN40" s="57"/>
      <c r="KUO40" s="57"/>
      <c r="KUP40" s="57"/>
      <c r="KUQ40" s="57"/>
      <c r="KUW40" s="56"/>
      <c r="KUX40" s="57"/>
      <c r="KUY40" s="57"/>
      <c r="KUZ40" s="57"/>
      <c r="KVA40" s="57"/>
      <c r="KVB40" s="57"/>
      <c r="KVC40" s="57"/>
      <c r="KVI40" s="56"/>
      <c r="KVJ40" s="57"/>
      <c r="KVK40" s="57"/>
      <c r="KVL40" s="57"/>
      <c r="KVM40" s="57"/>
      <c r="KVN40" s="57"/>
      <c r="KVO40" s="57"/>
      <c r="KVU40" s="56"/>
      <c r="KVV40" s="57"/>
      <c r="KVW40" s="57"/>
      <c r="KVX40" s="57"/>
      <c r="KVY40" s="57"/>
      <c r="KVZ40" s="57"/>
      <c r="KWA40" s="57"/>
      <c r="KWG40" s="56"/>
      <c r="KWH40" s="57"/>
      <c r="KWI40" s="57"/>
      <c r="KWJ40" s="57"/>
      <c r="KWK40" s="57"/>
      <c r="KWL40" s="57"/>
      <c r="KWM40" s="57"/>
      <c r="KWS40" s="56"/>
      <c r="KWT40" s="57"/>
      <c r="KWU40" s="57"/>
      <c r="KWV40" s="57"/>
      <c r="KWW40" s="57"/>
      <c r="KWX40" s="57"/>
      <c r="KWY40" s="57"/>
      <c r="KXE40" s="56"/>
      <c r="KXF40" s="57"/>
      <c r="KXG40" s="57"/>
      <c r="KXH40" s="57"/>
      <c r="KXI40" s="57"/>
      <c r="KXJ40" s="57"/>
      <c r="KXK40" s="57"/>
      <c r="KXQ40" s="56"/>
      <c r="KXR40" s="57"/>
      <c r="KXS40" s="57"/>
      <c r="KXT40" s="57"/>
      <c r="KXU40" s="57"/>
      <c r="KXV40" s="57"/>
      <c r="KXW40" s="57"/>
      <c r="KYC40" s="56"/>
      <c r="KYD40" s="57"/>
      <c r="KYE40" s="57"/>
      <c r="KYF40" s="57"/>
      <c r="KYG40" s="57"/>
      <c r="KYH40" s="57"/>
      <c r="KYI40" s="57"/>
      <c r="KYO40" s="56"/>
      <c r="KYP40" s="57"/>
      <c r="KYQ40" s="57"/>
      <c r="KYR40" s="57"/>
      <c r="KYS40" s="57"/>
      <c r="KYT40" s="57"/>
      <c r="KYU40" s="57"/>
      <c r="KZA40" s="56"/>
      <c r="KZB40" s="57"/>
      <c r="KZC40" s="57"/>
      <c r="KZD40" s="57"/>
      <c r="KZE40" s="57"/>
      <c r="KZF40" s="57"/>
      <c r="KZG40" s="57"/>
      <c r="KZM40" s="56"/>
      <c r="KZN40" s="57"/>
      <c r="KZO40" s="57"/>
      <c r="KZP40" s="57"/>
      <c r="KZQ40" s="57"/>
      <c r="KZR40" s="57"/>
      <c r="KZS40" s="57"/>
      <c r="KZY40" s="56"/>
      <c r="KZZ40" s="57"/>
      <c r="LAA40" s="57"/>
      <c r="LAB40" s="57"/>
      <c r="LAC40" s="57"/>
      <c r="LAD40" s="57"/>
      <c r="LAE40" s="57"/>
      <c r="LAK40" s="56"/>
      <c r="LAL40" s="57"/>
      <c r="LAM40" s="57"/>
      <c r="LAN40" s="57"/>
      <c r="LAO40" s="57"/>
      <c r="LAP40" s="57"/>
      <c r="LAQ40" s="57"/>
      <c r="LAW40" s="56"/>
      <c r="LAX40" s="57"/>
      <c r="LAY40" s="57"/>
      <c r="LAZ40" s="57"/>
      <c r="LBA40" s="57"/>
      <c r="LBB40" s="57"/>
      <c r="LBC40" s="57"/>
      <c r="LBI40" s="56"/>
      <c r="LBJ40" s="57"/>
      <c r="LBK40" s="57"/>
      <c r="LBL40" s="57"/>
      <c r="LBM40" s="57"/>
      <c r="LBN40" s="57"/>
      <c r="LBO40" s="57"/>
      <c r="LBU40" s="56"/>
      <c r="LBV40" s="57"/>
      <c r="LBW40" s="57"/>
      <c r="LBX40" s="57"/>
      <c r="LBY40" s="57"/>
      <c r="LBZ40" s="57"/>
      <c r="LCA40" s="57"/>
      <c r="LCG40" s="56"/>
      <c r="LCH40" s="57"/>
      <c r="LCI40" s="57"/>
      <c r="LCJ40" s="57"/>
      <c r="LCK40" s="57"/>
      <c r="LCL40" s="57"/>
      <c r="LCM40" s="57"/>
      <c r="LCS40" s="56"/>
      <c r="LCT40" s="57"/>
      <c r="LCU40" s="57"/>
      <c r="LCV40" s="57"/>
      <c r="LCW40" s="57"/>
      <c r="LCX40" s="57"/>
      <c r="LCY40" s="57"/>
      <c r="LDE40" s="56"/>
      <c r="LDF40" s="57"/>
      <c r="LDG40" s="57"/>
      <c r="LDH40" s="57"/>
      <c r="LDI40" s="57"/>
      <c r="LDJ40" s="57"/>
      <c r="LDK40" s="57"/>
      <c r="LDQ40" s="56"/>
      <c r="LDR40" s="57"/>
      <c r="LDS40" s="57"/>
      <c r="LDT40" s="57"/>
      <c r="LDU40" s="57"/>
      <c r="LDV40" s="57"/>
      <c r="LDW40" s="57"/>
      <c r="LEC40" s="56"/>
      <c r="LED40" s="57"/>
      <c r="LEE40" s="57"/>
      <c r="LEF40" s="57"/>
      <c r="LEG40" s="57"/>
      <c r="LEH40" s="57"/>
      <c r="LEI40" s="57"/>
      <c r="LEO40" s="56"/>
      <c r="LEP40" s="57"/>
      <c r="LEQ40" s="57"/>
      <c r="LER40" s="57"/>
      <c r="LES40" s="57"/>
      <c r="LET40" s="57"/>
      <c r="LEU40" s="57"/>
      <c r="LFA40" s="56"/>
      <c r="LFB40" s="57"/>
      <c r="LFC40" s="57"/>
      <c r="LFD40" s="57"/>
      <c r="LFE40" s="57"/>
      <c r="LFF40" s="57"/>
      <c r="LFG40" s="57"/>
      <c r="LFM40" s="56"/>
      <c r="LFN40" s="57"/>
      <c r="LFO40" s="57"/>
      <c r="LFP40" s="57"/>
      <c r="LFQ40" s="57"/>
      <c r="LFR40" s="57"/>
      <c r="LFS40" s="57"/>
      <c r="LFY40" s="56"/>
      <c r="LFZ40" s="57"/>
      <c r="LGA40" s="57"/>
      <c r="LGB40" s="57"/>
      <c r="LGC40" s="57"/>
      <c r="LGD40" s="57"/>
      <c r="LGE40" s="57"/>
      <c r="LGK40" s="56"/>
      <c r="LGL40" s="57"/>
      <c r="LGM40" s="57"/>
      <c r="LGN40" s="57"/>
      <c r="LGO40" s="57"/>
      <c r="LGP40" s="57"/>
      <c r="LGQ40" s="57"/>
      <c r="LGW40" s="56"/>
      <c r="LGX40" s="57"/>
      <c r="LGY40" s="57"/>
      <c r="LGZ40" s="57"/>
      <c r="LHA40" s="57"/>
      <c r="LHB40" s="57"/>
      <c r="LHC40" s="57"/>
      <c r="LHI40" s="56"/>
      <c r="LHJ40" s="57"/>
      <c r="LHK40" s="57"/>
      <c r="LHL40" s="57"/>
      <c r="LHM40" s="57"/>
      <c r="LHN40" s="57"/>
      <c r="LHO40" s="57"/>
      <c r="LHU40" s="56"/>
      <c r="LHV40" s="57"/>
      <c r="LHW40" s="57"/>
      <c r="LHX40" s="57"/>
      <c r="LHY40" s="57"/>
      <c r="LHZ40" s="57"/>
      <c r="LIA40" s="57"/>
      <c r="LIG40" s="56"/>
      <c r="LIH40" s="57"/>
      <c r="LII40" s="57"/>
      <c r="LIJ40" s="57"/>
      <c r="LIK40" s="57"/>
      <c r="LIL40" s="57"/>
      <c r="LIM40" s="57"/>
      <c r="LIS40" s="56"/>
      <c r="LIT40" s="57"/>
      <c r="LIU40" s="57"/>
      <c r="LIV40" s="57"/>
      <c r="LIW40" s="57"/>
      <c r="LIX40" s="57"/>
      <c r="LIY40" s="57"/>
      <c r="LJE40" s="56"/>
      <c r="LJF40" s="57"/>
      <c r="LJG40" s="57"/>
      <c r="LJH40" s="57"/>
      <c r="LJI40" s="57"/>
      <c r="LJJ40" s="57"/>
      <c r="LJK40" s="57"/>
      <c r="LJQ40" s="56"/>
      <c r="LJR40" s="57"/>
      <c r="LJS40" s="57"/>
      <c r="LJT40" s="57"/>
      <c r="LJU40" s="57"/>
      <c r="LJV40" s="57"/>
      <c r="LJW40" s="57"/>
      <c r="LKC40" s="56"/>
      <c r="LKD40" s="57"/>
      <c r="LKE40" s="57"/>
      <c r="LKF40" s="57"/>
      <c r="LKG40" s="57"/>
      <c r="LKH40" s="57"/>
      <c r="LKI40" s="57"/>
      <c r="LKO40" s="56"/>
      <c r="LKP40" s="57"/>
      <c r="LKQ40" s="57"/>
      <c r="LKR40" s="57"/>
      <c r="LKS40" s="57"/>
      <c r="LKT40" s="57"/>
      <c r="LKU40" s="57"/>
      <c r="LLA40" s="56"/>
      <c r="LLB40" s="57"/>
      <c r="LLC40" s="57"/>
      <c r="LLD40" s="57"/>
      <c r="LLE40" s="57"/>
      <c r="LLF40" s="57"/>
      <c r="LLG40" s="57"/>
      <c r="LLM40" s="56"/>
      <c r="LLN40" s="57"/>
      <c r="LLO40" s="57"/>
      <c r="LLP40" s="57"/>
      <c r="LLQ40" s="57"/>
      <c r="LLR40" s="57"/>
      <c r="LLS40" s="57"/>
      <c r="LLY40" s="56"/>
      <c r="LLZ40" s="57"/>
      <c r="LMA40" s="57"/>
      <c r="LMB40" s="57"/>
      <c r="LMC40" s="57"/>
      <c r="LMD40" s="57"/>
      <c r="LME40" s="57"/>
      <c r="LMK40" s="56"/>
      <c r="LML40" s="57"/>
      <c r="LMM40" s="57"/>
      <c r="LMN40" s="57"/>
      <c r="LMO40" s="57"/>
      <c r="LMP40" s="57"/>
      <c r="LMQ40" s="57"/>
      <c r="LMW40" s="56"/>
      <c r="LMX40" s="57"/>
      <c r="LMY40" s="57"/>
      <c r="LMZ40" s="57"/>
      <c r="LNA40" s="57"/>
      <c r="LNB40" s="57"/>
      <c r="LNC40" s="57"/>
      <c r="LNI40" s="56"/>
      <c r="LNJ40" s="57"/>
      <c r="LNK40" s="57"/>
      <c r="LNL40" s="57"/>
      <c r="LNM40" s="57"/>
      <c r="LNN40" s="57"/>
      <c r="LNO40" s="57"/>
      <c r="LNU40" s="56"/>
      <c r="LNV40" s="57"/>
      <c r="LNW40" s="57"/>
      <c r="LNX40" s="57"/>
      <c r="LNY40" s="57"/>
      <c r="LNZ40" s="57"/>
      <c r="LOA40" s="57"/>
      <c r="LOG40" s="56"/>
      <c r="LOH40" s="57"/>
      <c r="LOI40" s="57"/>
      <c r="LOJ40" s="57"/>
      <c r="LOK40" s="57"/>
      <c r="LOL40" s="57"/>
      <c r="LOM40" s="57"/>
      <c r="LOS40" s="56"/>
      <c r="LOT40" s="57"/>
      <c r="LOU40" s="57"/>
      <c r="LOV40" s="57"/>
      <c r="LOW40" s="57"/>
      <c r="LOX40" s="57"/>
      <c r="LOY40" s="57"/>
      <c r="LPE40" s="56"/>
      <c r="LPF40" s="57"/>
      <c r="LPG40" s="57"/>
      <c r="LPH40" s="57"/>
      <c r="LPI40" s="57"/>
      <c r="LPJ40" s="57"/>
      <c r="LPK40" s="57"/>
      <c r="LPQ40" s="56"/>
      <c r="LPR40" s="57"/>
      <c r="LPS40" s="57"/>
      <c r="LPT40" s="57"/>
      <c r="LPU40" s="57"/>
      <c r="LPV40" s="57"/>
      <c r="LPW40" s="57"/>
      <c r="LQC40" s="56"/>
      <c r="LQD40" s="57"/>
      <c r="LQE40" s="57"/>
      <c r="LQF40" s="57"/>
      <c r="LQG40" s="57"/>
      <c r="LQH40" s="57"/>
      <c r="LQI40" s="57"/>
      <c r="LQO40" s="56"/>
      <c r="LQP40" s="57"/>
      <c r="LQQ40" s="57"/>
      <c r="LQR40" s="57"/>
      <c r="LQS40" s="57"/>
      <c r="LQT40" s="57"/>
      <c r="LQU40" s="57"/>
      <c r="LRA40" s="56"/>
      <c r="LRB40" s="57"/>
      <c r="LRC40" s="57"/>
      <c r="LRD40" s="57"/>
      <c r="LRE40" s="57"/>
      <c r="LRF40" s="57"/>
      <c r="LRG40" s="57"/>
      <c r="LRM40" s="56"/>
      <c r="LRN40" s="57"/>
      <c r="LRO40" s="57"/>
      <c r="LRP40" s="57"/>
      <c r="LRQ40" s="57"/>
      <c r="LRR40" s="57"/>
      <c r="LRS40" s="57"/>
      <c r="LRY40" s="56"/>
      <c r="LRZ40" s="57"/>
      <c r="LSA40" s="57"/>
      <c r="LSB40" s="57"/>
      <c r="LSC40" s="57"/>
      <c r="LSD40" s="57"/>
      <c r="LSE40" s="57"/>
      <c r="LSK40" s="56"/>
      <c r="LSL40" s="57"/>
      <c r="LSM40" s="57"/>
      <c r="LSN40" s="57"/>
      <c r="LSO40" s="57"/>
      <c r="LSP40" s="57"/>
      <c r="LSQ40" s="57"/>
      <c r="LSW40" s="56"/>
      <c r="LSX40" s="57"/>
      <c r="LSY40" s="57"/>
      <c r="LSZ40" s="57"/>
      <c r="LTA40" s="57"/>
      <c r="LTB40" s="57"/>
      <c r="LTC40" s="57"/>
      <c r="LTI40" s="56"/>
      <c r="LTJ40" s="57"/>
      <c r="LTK40" s="57"/>
      <c r="LTL40" s="57"/>
      <c r="LTM40" s="57"/>
      <c r="LTN40" s="57"/>
      <c r="LTO40" s="57"/>
      <c r="LTU40" s="56"/>
      <c r="LTV40" s="57"/>
      <c r="LTW40" s="57"/>
      <c r="LTX40" s="57"/>
      <c r="LTY40" s="57"/>
      <c r="LTZ40" s="57"/>
      <c r="LUA40" s="57"/>
      <c r="LUG40" s="56"/>
      <c r="LUH40" s="57"/>
      <c r="LUI40" s="57"/>
      <c r="LUJ40" s="57"/>
      <c r="LUK40" s="57"/>
      <c r="LUL40" s="57"/>
      <c r="LUM40" s="57"/>
      <c r="LUS40" s="56"/>
      <c r="LUT40" s="57"/>
      <c r="LUU40" s="57"/>
      <c r="LUV40" s="57"/>
      <c r="LUW40" s="57"/>
      <c r="LUX40" s="57"/>
      <c r="LUY40" s="57"/>
      <c r="LVE40" s="56"/>
      <c r="LVF40" s="57"/>
      <c r="LVG40" s="57"/>
      <c r="LVH40" s="57"/>
      <c r="LVI40" s="57"/>
      <c r="LVJ40" s="57"/>
      <c r="LVK40" s="57"/>
      <c r="LVQ40" s="56"/>
      <c r="LVR40" s="57"/>
      <c r="LVS40" s="57"/>
      <c r="LVT40" s="57"/>
      <c r="LVU40" s="57"/>
      <c r="LVV40" s="57"/>
      <c r="LVW40" s="57"/>
      <c r="LWC40" s="56"/>
      <c r="LWD40" s="57"/>
      <c r="LWE40" s="57"/>
      <c r="LWF40" s="57"/>
      <c r="LWG40" s="57"/>
      <c r="LWH40" s="57"/>
      <c r="LWI40" s="57"/>
      <c r="LWO40" s="56"/>
      <c r="LWP40" s="57"/>
      <c r="LWQ40" s="57"/>
      <c r="LWR40" s="57"/>
      <c r="LWS40" s="57"/>
      <c r="LWT40" s="57"/>
      <c r="LWU40" s="57"/>
      <c r="LXA40" s="56"/>
      <c r="LXB40" s="57"/>
      <c r="LXC40" s="57"/>
      <c r="LXD40" s="57"/>
      <c r="LXE40" s="57"/>
      <c r="LXF40" s="57"/>
      <c r="LXG40" s="57"/>
      <c r="LXM40" s="56"/>
      <c r="LXN40" s="57"/>
      <c r="LXO40" s="57"/>
      <c r="LXP40" s="57"/>
      <c r="LXQ40" s="57"/>
      <c r="LXR40" s="57"/>
      <c r="LXS40" s="57"/>
      <c r="LXY40" s="56"/>
      <c r="LXZ40" s="57"/>
      <c r="LYA40" s="57"/>
      <c r="LYB40" s="57"/>
      <c r="LYC40" s="57"/>
      <c r="LYD40" s="57"/>
      <c r="LYE40" s="57"/>
      <c r="LYK40" s="56"/>
      <c r="LYL40" s="57"/>
      <c r="LYM40" s="57"/>
      <c r="LYN40" s="57"/>
      <c r="LYO40" s="57"/>
      <c r="LYP40" s="57"/>
      <c r="LYQ40" s="57"/>
      <c r="LYW40" s="56"/>
      <c r="LYX40" s="57"/>
      <c r="LYY40" s="57"/>
      <c r="LYZ40" s="57"/>
      <c r="LZA40" s="57"/>
      <c r="LZB40" s="57"/>
      <c r="LZC40" s="57"/>
      <c r="LZI40" s="56"/>
      <c r="LZJ40" s="57"/>
      <c r="LZK40" s="57"/>
      <c r="LZL40" s="57"/>
      <c r="LZM40" s="57"/>
      <c r="LZN40" s="57"/>
      <c r="LZO40" s="57"/>
      <c r="LZU40" s="56"/>
      <c r="LZV40" s="57"/>
      <c r="LZW40" s="57"/>
      <c r="LZX40" s="57"/>
      <c r="LZY40" s="57"/>
      <c r="LZZ40" s="57"/>
      <c r="MAA40" s="57"/>
      <c r="MAG40" s="56"/>
      <c r="MAH40" s="57"/>
      <c r="MAI40" s="57"/>
      <c r="MAJ40" s="57"/>
      <c r="MAK40" s="57"/>
      <c r="MAL40" s="57"/>
      <c r="MAM40" s="57"/>
      <c r="MAS40" s="56"/>
      <c r="MAT40" s="57"/>
      <c r="MAU40" s="57"/>
      <c r="MAV40" s="57"/>
      <c r="MAW40" s="57"/>
      <c r="MAX40" s="57"/>
      <c r="MAY40" s="57"/>
      <c r="MBE40" s="56"/>
      <c r="MBF40" s="57"/>
      <c r="MBG40" s="57"/>
      <c r="MBH40" s="57"/>
      <c r="MBI40" s="57"/>
      <c r="MBJ40" s="57"/>
      <c r="MBK40" s="57"/>
      <c r="MBQ40" s="56"/>
      <c r="MBR40" s="57"/>
      <c r="MBS40" s="57"/>
      <c r="MBT40" s="57"/>
      <c r="MBU40" s="57"/>
      <c r="MBV40" s="57"/>
      <c r="MBW40" s="57"/>
      <c r="MCC40" s="56"/>
      <c r="MCD40" s="57"/>
      <c r="MCE40" s="57"/>
      <c r="MCF40" s="57"/>
      <c r="MCG40" s="57"/>
      <c r="MCH40" s="57"/>
      <c r="MCI40" s="57"/>
      <c r="MCO40" s="56"/>
      <c r="MCP40" s="57"/>
      <c r="MCQ40" s="57"/>
      <c r="MCR40" s="57"/>
      <c r="MCS40" s="57"/>
      <c r="MCT40" s="57"/>
      <c r="MCU40" s="57"/>
      <c r="MDA40" s="56"/>
      <c r="MDB40" s="57"/>
      <c r="MDC40" s="57"/>
      <c r="MDD40" s="57"/>
      <c r="MDE40" s="57"/>
      <c r="MDF40" s="57"/>
      <c r="MDG40" s="57"/>
      <c r="MDM40" s="56"/>
      <c r="MDN40" s="57"/>
      <c r="MDO40" s="57"/>
      <c r="MDP40" s="57"/>
      <c r="MDQ40" s="57"/>
      <c r="MDR40" s="57"/>
      <c r="MDS40" s="57"/>
      <c r="MDY40" s="56"/>
      <c r="MDZ40" s="57"/>
      <c r="MEA40" s="57"/>
      <c r="MEB40" s="57"/>
      <c r="MEC40" s="57"/>
      <c r="MED40" s="57"/>
      <c r="MEE40" s="57"/>
      <c r="MEK40" s="56"/>
      <c r="MEL40" s="57"/>
      <c r="MEM40" s="57"/>
      <c r="MEN40" s="57"/>
      <c r="MEO40" s="57"/>
      <c r="MEP40" s="57"/>
      <c r="MEQ40" s="57"/>
      <c r="MEW40" s="56"/>
      <c r="MEX40" s="57"/>
      <c r="MEY40" s="57"/>
      <c r="MEZ40" s="57"/>
      <c r="MFA40" s="57"/>
      <c r="MFB40" s="57"/>
      <c r="MFC40" s="57"/>
      <c r="MFI40" s="56"/>
      <c r="MFJ40" s="57"/>
      <c r="MFK40" s="57"/>
      <c r="MFL40" s="57"/>
      <c r="MFM40" s="57"/>
      <c r="MFN40" s="57"/>
      <c r="MFO40" s="57"/>
      <c r="MFU40" s="56"/>
      <c r="MFV40" s="57"/>
      <c r="MFW40" s="57"/>
      <c r="MFX40" s="57"/>
      <c r="MFY40" s="57"/>
      <c r="MFZ40" s="57"/>
      <c r="MGA40" s="57"/>
      <c r="MGG40" s="56"/>
      <c r="MGH40" s="57"/>
      <c r="MGI40" s="57"/>
      <c r="MGJ40" s="57"/>
      <c r="MGK40" s="57"/>
      <c r="MGL40" s="57"/>
      <c r="MGM40" s="57"/>
      <c r="MGS40" s="56"/>
      <c r="MGT40" s="57"/>
      <c r="MGU40" s="57"/>
      <c r="MGV40" s="57"/>
      <c r="MGW40" s="57"/>
      <c r="MGX40" s="57"/>
      <c r="MGY40" s="57"/>
      <c r="MHE40" s="56"/>
      <c r="MHF40" s="57"/>
      <c r="MHG40" s="57"/>
      <c r="MHH40" s="57"/>
      <c r="MHI40" s="57"/>
      <c r="MHJ40" s="57"/>
      <c r="MHK40" s="57"/>
      <c r="MHQ40" s="56"/>
      <c r="MHR40" s="57"/>
      <c r="MHS40" s="57"/>
      <c r="MHT40" s="57"/>
      <c r="MHU40" s="57"/>
      <c r="MHV40" s="57"/>
      <c r="MHW40" s="57"/>
      <c r="MIC40" s="56"/>
      <c r="MID40" s="57"/>
      <c r="MIE40" s="57"/>
      <c r="MIF40" s="57"/>
      <c r="MIG40" s="57"/>
      <c r="MIH40" s="57"/>
      <c r="MII40" s="57"/>
      <c r="MIO40" s="56"/>
      <c r="MIP40" s="57"/>
      <c r="MIQ40" s="57"/>
      <c r="MIR40" s="57"/>
      <c r="MIS40" s="57"/>
      <c r="MIT40" s="57"/>
      <c r="MIU40" s="57"/>
      <c r="MJA40" s="56"/>
      <c r="MJB40" s="57"/>
      <c r="MJC40" s="57"/>
      <c r="MJD40" s="57"/>
      <c r="MJE40" s="57"/>
      <c r="MJF40" s="57"/>
      <c r="MJG40" s="57"/>
      <c r="MJM40" s="56"/>
      <c r="MJN40" s="57"/>
      <c r="MJO40" s="57"/>
      <c r="MJP40" s="57"/>
      <c r="MJQ40" s="57"/>
      <c r="MJR40" s="57"/>
      <c r="MJS40" s="57"/>
      <c r="MJY40" s="56"/>
      <c r="MJZ40" s="57"/>
      <c r="MKA40" s="57"/>
      <c r="MKB40" s="57"/>
      <c r="MKC40" s="57"/>
      <c r="MKD40" s="57"/>
      <c r="MKE40" s="57"/>
      <c r="MKK40" s="56"/>
      <c r="MKL40" s="57"/>
      <c r="MKM40" s="57"/>
      <c r="MKN40" s="57"/>
      <c r="MKO40" s="57"/>
      <c r="MKP40" s="57"/>
      <c r="MKQ40" s="57"/>
      <c r="MKW40" s="56"/>
      <c r="MKX40" s="57"/>
      <c r="MKY40" s="57"/>
      <c r="MKZ40" s="57"/>
      <c r="MLA40" s="57"/>
      <c r="MLB40" s="57"/>
      <c r="MLC40" s="57"/>
      <c r="MLI40" s="56"/>
      <c r="MLJ40" s="57"/>
      <c r="MLK40" s="57"/>
      <c r="MLL40" s="57"/>
      <c r="MLM40" s="57"/>
      <c r="MLN40" s="57"/>
      <c r="MLO40" s="57"/>
      <c r="MLU40" s="56"/>
      <c r="MLV40" s="57"/>
      <c r="MLW40" s="57"/>
      <c r="MLX40" s="57"/>
      <c r="MLY40" s="57"/>
      <c r="MLZ40" s="57"/>
      <c r="MMA40" s="57"/>
      <c r="MMG40" s="56"/>
      <c r="MMH40" s="57"/>
      <c r="MMI40" s="57"/>
      <c r="MMJ40" s="57"/>
      <c r="MMK40" s="57"/>
      <c r="MML40" s="57"/>
      <c r="MMM40" s="57"/>
      <c r="MMS40" s="56"/>
      <c r="MMT40" s="57"/>
      <c r="MMU40" s="57"/>
      <c r="MMV40" s="57"/>
      <c r="MMW40" s="57"/>
      <c r="MMX40" s="57"/>
      <c r="MMY40" s="57"/>
      <c r="MNE40" s="56"/>
      <c r="MNF40" s="57"/>
      <c r="MNG40" s="57"/>
      <c r="MNH40" s="57"/>
      <c r="MNI40" s="57"/>
      <c r="MNJ40" s="57"/>
      <c r="MNK40" s="57"/>
      <c r="MNQ40" s="56"/>
      <c r="MNR40" s="57"/>
      <c r="MNS40" s="57"/>
      <c r="MNT40" s="57"/>
      <c r="MNU40" s="57"/>
      <c r="MNV40" s="57"/>
      <c r="MNW40" s="57"/>
      <c r="MOC40" s="56"/>
      <c r="MOD40" s="57"/>
      <c r="MOE40" s="57"/>
      <c r="MOF40" s="57"/>
      <c r="MOG40" s="57"/>
      <c r="MOH40" s="57"/>
      <c r="MOI40" s="57"/>
      <c r="MOO40" s="56"/>
      <c r="MOP40" s="57"/>
      <c r="MOQ40" s="57"/>
      <c r="MOR40" s="57"/>
      <c r="MOS40" s="57"/>
      <c r="MOT40" s="57"/>
      <c r="MOU40" s="57"/>
      <c r="MPA40" s="56"/>
      <c r="MPB40" s="57"/>
      <c r="MPC40" s="57"/>
      <c r="MPD40" s="57"/>
      <c r="MPE40" s="57"/>
      <c r="MPF40" s="57"/>
      <c r="MPG40" s="57"/>
      <c r="MPM40" s="56"/>
      <c r="MPN40" s="57"/>
      <c r="MPO40" s="57"/>
      <c r="MPP40" s="57"/>
      <c r="MPQ40" s="57"/>
      <c r="MPR40" s="57"/>
      <c r="MPS40" s="57"/>
      <c r="MPY40" s="56"/>
      <c r="MPZ40" s="57"/>
      <c r="MQA40" s="57"/>
      <c r="MQB40" s="57"/>
      <c r="MQC40" s="57"/>
      <c r="MQD40" s="57"/>
      <c r="MQE40" s="57"/>
      <c r="MQK40" s="56"/>
      <c r="MQL40" s="57"/>
      <c r="MQM40" s="57"/>
      <c r="MQN40" s="57"/>
      <c r="MQO40" s="57"/>
      <c r="MQP40" s="57"/>
      <c r="MQQ40" s="57"/>
      <c r="MQW40" s="56"/>
      <c r="MQX40" s="57"/>
      <c r="MQY40" s="57"/>
      <c r="MQZ40" s="57"/>
      <c r="MRA40" s="57"/>
      <c r="MRB40" s="57"/>
      <c r="MRC40" s="57"/>
      <c r="MRI40" s="56"/>
      <c r="MRJ40" s="57"/>
      <c r="MRK40" s="57"/>
      <c r="MRL40" s="57"/>
      <c r="MRM40" s="57"/>
      <c r="MRN40" s="57"/>
      <c r="MRO40" s="57"/>
      <c r="MRU40" s="56"/>
      <c r="MRV40" s="57"/>
      <c r="MRW40" s="57"/>
      <c r="MRX40" s="57"/>
      <c r="MRY40" s="57"/>
      <c r="MRZ40" s="57"/>
      <c r="MSA40" s="57"/>
      <c r="MSG40" s="56"/>
      <c r="MSH40" s="57"/>
      <c r="MSI40" s="57"/>
      <c r="MSJ40" s="57"/>
      <c r="MSK40" s="57"/>
      <c r="MSL40" s="57"/>
      <c r="MSM40" s="57"/>
      <c r="MSS40" s="56"/>
      <c r="MST40" s="57"/>
      <c r="MSU40" s="57"/>
      <c r="MSV40" s="57"/>
      <c r="MSW40" s="57"/>
      <c r="MSX40" s="57"/>
      <c r="MSY40" s="57"/>
      <c r="MTE40" s="56"/>
      <c r="MTF40" s="57"/>
      <c r="MTG40" s="57"/>
      <c r="MTH40" s="57"/>
      <c r="MTI40" s="57"/>
      <c r="MTJ40" s="57"/>
      <c r="MTK40" s="57"/>
      <c r="MTQ40" s="56"/>
      <c r="MTR40" s="57"/>
      <c r="MTS40" s="57"/>
      <c r="MTT40" s="57"/>
      <c r="MTU40" s="57"/>
      <c r="MTV40" s="57"/>
      <c r="MTW40" s="57"/>
      <c r="MUC40" s="56"/>
      <c r="MUD40" s="57"/>
      <c r="MUE40" s="57"/>
      <c r="MUF40" s="57"/>
      <c r="MUG40" s="57"/>
      <c r="MUH40" s="57"/>
      <c r="MUI40" s="57"/>
      <c r="MUO40" s="56"/>
      <c r="MUP40" s="57"/>
      <c r="MUQ40" s="57"/>
      <c r="MUR40" s="57"/>
      <c r="MUS40" s="57"/>
      <c r="MUT40" s="57"/>
      <c r="MUU40" s="57"/>
      <c r="MVA40" s="56"/>
      <c r="MVB40" s="57"/>
      <c r="MVC40" s="57"/>
      <c r="MVD40" s="57"/>
      <c r="MVE40" s="57"/>
      <c r="MVF40" s="57"/>
      <c r="MVG40" s="57"/>
      <c r="MVM40" s="56"/>
      <c r="MVN40" s="57"/>
      <c r="MVO40" s="57"/>
      <c r="MVP40" s="57"/>
      <c r="MVQ40" s="57"/>
      <c r="MVR40" s="57"/>
      <c r="MVS40" s="57"/>
      <c r="MVY40" s="56"/>
      <c r="MVZ40" s="57"/>
      <c r="MWA40" s="57"/>
      <c r="MWB40" s="57"/>
      <c r="MWC40" s="57"/>
      <c r="MWD40" s="57"/>
      <c r="MWE40" s="57"/>
      <c r="MWK40" s="56"/>
      <c r="MWL40" s="57"/>
      <c r="MWM40" s="57"/>
      <c r="MWN40" s="57"/>
      <c r="MWO40" s="57"/>
      <c r="MWP40" s="57"/>
      <c r="MWQ40" s="57"/>
      <c r="MWW40" s="56"/>
      <c r="MWX40" s="57"/>
      <c r="MWY40" s="57"/>
      <c r="MWZ40" s="57"/>
      <c r="MXA40" s="57"/>
      <c r="MXB40" s="57"/>
      <c r="MXC40" s="57"/>
      <c r="MXI40" s="56"/>
      <c r="MXJ40" s="57"/>
      <c r="MXK40" s="57"/>
      <c r="MXL40" s="57"/>
      <c r="MXM40" s="57"/>
      <c r="MXN40" s="57"/>
      <c r="MXO40" s="57"/>
      <c r="MXU40" s="56"/>
      <c r="MXV40" s="57"/>
      <c r="MXW40" s="57"/>
      <c r="MXX40" s="57"/>
      <c r="MXY40" s="57"/>
      <c r="MXZ40" s="57"/>
      <c r="MYA40" s="57"/>
      <c r="MYG40" s="56"/>
      <c r="MYH40" s="57"/>
      <c r="MYI40" s="57"/>
      <c r="MYJ40" s="57"/>
      <c r="MYK40" s="57"/>
      <c r="MYL40" s="57"/>
      <c r="MYM40" s="57"/>
      <c r="MYS40" s="56"/>
      <c r="MYT40" s="57"/>
      <c r="MYU40" s="57"/>
      <c r="MYV40" s="57"/>
      <c r="MYW40" s="57"/>
      <c r="MYX40" s="57"/>
      <c r="MYY40" s="57"/>
      <c r="MZE40" s="56"/>
      <c r="MZF40" s="57"/>
      <c r="MZG40" s="57"/>
      <c r="MZH40" s="57"/>
      <c r="MZI40" s="57"/>
      <c r="MZJ40" s="57"/>
      <c r="MZK40" s="57"/>
      <c r="MZQ40" s="56"/>
      <c r="MZR40" s="57"/>
      <c r="MZS40" s="57"/>
      <c r="MZT40" s="57"/>
      <c r="MZU40" s="57"/>
      <c r="MZV40" s="57"/>
      <c r="MZW40" s="57"/>
      <c r="NAC40" s="56"/>
      <c r="NAD40" s="57"/>
      <c r="NAE40" s="57"/>
      <c r="NAF40" s="57"/>
      <c r="NAG40" s="57"/>
      <c r="NAH40" s="57"/>
      <c r="NAI40" s="57"/>
      <c r="NAO40" s="56"/>
      <c r="NAP40" s="57"/>
      <c r="NAQ40" s="57"/>
      <c r="NAR40" s="57"/>
      <c r="NAS40" s="57"/>
      <c r="NAT40" s="57"/>
      <c r="NAU40" s="57"/>
      <c r="NBA40" s="56"/>
      <c r="NBB40" s="57"/>
      <c r="NBC40" s="57"/>
      <c r="NBD40" s="57"/>
      <c r="NBE40" s="57"/>
      <c r="NBF40" s="57"/>
      <c r="NBG40" s="57"/>
      <c r="NBM40" s="56"/>
      <c r="NBN40" s="57"/>
      <c r="NBO40" s="57"/>
      <c r="NBP40" s="57"/>
      <c r="NBQ40" s="57"/>
      <c r="NBR40" s="57"/>
      <c r="NBS40" s="57"/>
      <c r="NBY40" s="56"/>
      <c r="NBZ40" s="57"/>
      <c r="NCA40" s="57"/>
      <c r="NCB40" s="57"/>
      <c r="NCC40" s="57"/>
      <c r="NCD40" s="57"/>
      <c r="NCE40" s="57"/>
      <c r="NCK40" s="56"/>
      <c r="NCL40" s="57"/>
      <c r="NCM40" s="57"/>
      <c r="NCN40" s="57"/>
      <c r="NCO40" s="57"/>
      <c r="NCP40" s="57"/>
      <c r="NCQ40" s="57"/>
      <c r="NCW40" s="56"/>
      <c r="NCX40" s="57"/>
      <c r="NCY40" s="57"/>
      <c r="NCZ40" s="57"/>
      <c r="NDA40" s="57"/>
      <c r="NDB40" s="57"/>
      <c r="NDC40" s="57"/>
      <c r="NDI40" s="56"/>
      <c r="NDJ40" s="57"/>
      <c r="NDK40" s="57"/>
      <c r="NDL40" s="57"/>
      <c r="NDM40" s="57"/>
      <c r="NDN40" s="57"/>
      <c r="NDO40" s="57"/>
      <c r="NDU40" s="56"/>
      <c r="NDV40" s="57"/>
      <c r="NDW40" s="57"/>
      <c r="NDX40" s="57"/>
      <c r="NDY40" s="57"/>
      <c r="NDZ40" s="57"/>
      <c r="NEA40" s="57"/>
      <c r="NEG40" s="56"/>
      <c r="NEH40" s="57"/>
      <c r="NEI40" s="57"/>
      <c r="NEJ40" s="57"/>
      <c r="NEK40" s="57"/>
      <c r="NEL40" s="57"/>
      <c r="NEM40" s="57"/>
      <c r="NES40" s="56"/>
      <c r="NET40" s="57"/>
      <c r="NEU40" s="57"/>
      <c r="NEV40" s="57"/>
      <c r="NEW40" s="57"/>
      <c r="NEX40" s="57"/>
      <c r="NEY40" s="57"/>
      <c r="NFE40" s="56"/>
      <c r="NFF40" s="57"/>
      <c r="NFG40" s="57"/>
      <c r="NFH40" s="57"/>
      <c r="NFI40" s="57"/>
      <c r="NFJ40" s="57"/>
      <c r="NFK40" s="57"/>
      <c r="NFQ40" s="56"/>
      <c r="NFR40" s="57"/>
      <c r="NFS40" s="57"/>
      <c r="NFT40" s="57"/>
      <c r="NFU40" s="57"/>
      <c r="NFV40" s="57"/>
      <c r="NFW40" s="57"/>
      <c r="NGC40" s="56"/>
      <c r="NGD40" s="57"/>
      <c r="NGE40" s="57"/>
      <c r="NGF40" s="57"/>
      <c r="NGG40" s="57"/>
      <c r="NGH40" s="57"/>
      <c r="NGI40" s="57"/>
      <c r="NGO40" s="56"/>
      <c r="NGP40" s="57"/>
      <c r="NGQ40" s="57"/>
      <c r="NGR40" s="57"/>
      <c r="NGS40" s="57"/>
      <c r="NGT40" s="57"/>
      <c r="NGU40" s="57"/>
      <c r="NHA40" s="56"/>
      <c r="NHB40" s="57"/>
      <c r="NHC40" s="57"/>
      <c r="NHD40" s="57"/>
      <c r="NHE40" s="57"/>
      <c r="NHF40" s="57"/>
      <c r="NHG40" s="57"/>
      <c r="NHM40" s="56"/>
      <c r="NHN40" s="57"/>
      <c r="NHO40" s="57"/>
      <c r="NHP40" s="57"/>
      <c r="NHQ40" s="57"/>
      <c r="NHR40" s="57"/>
      <c r="NHS40" s="57"/>
      <c r="NHY40" s="56"/>
      <c r="NHZ40" s="57"/>
      <c r="NIA40" s="57"/>
      <c r="NIB40" s="57"/>
      <c r="NIC40" s="57"/>
      <c r="NID40" s="57"/>
      <c r="NIE40" s="57"/>
      <c r="NIK40" s="56"/>
      <c r="NIL40" s="57"/>
      <c r="NIM40" s="57"/>
      <c r="NIN40" s="57"/>
      <c r="NIO40" s="57"/>
      <c r="NIP40" s="57"/>
      <c r="NIQ40" s="57"/>
      <c r="NIW40" s="56"/>
      <c r="NIX40" s="57"/>
      <c r="NIY40" s="57"/>
      <c r="NIZ40" s="57"/>
      <c r="NJA40" s="57"/>
      <c r="NJB40" s="57"/>
      <c r="NJC40" s="57"/>
      <c r="NJI40" s="56"/>
      <c r="NJJ40" s="57"/>
      <c r="NJK40" s="57"/>
      <c r="NJL40" s="57"/>
      <c r="NJM40" s="57"/>
      <c r="NJN40" s="57"/>
      <c r="NJO40" s="57"/>
      <c r="NJU40" s="56"/>
      <c r="NJV40" s="57"/>
      <c r="NJW40" s="57"/>
      <c r="NJX40" s="57"/>
      <c r="NJY40" s="57"/>
      <c r="NJZ40" s="57"/>
      <c r="NKA40" s="57"/>
      <c r="NKG40" s="56"/>
      <c r="NKH40" s="57"/>
      <c r="NKI40" s="57"/>
      <c r="NKJ40" s="57"/>
      <c r="NKK40" s="57"/>
      <c r="NKL40" s="57"/>
      <c r="NKM40" s="57"/>
      <c r="NKS40" s="56"/>
      <c r="NKT40" s="57"/>
      <c r="NKU40" s="57"/>
      <c r="NKV40" s="57"/>
      <c r="NKW40" s="57"/>
      <c r="NKX40" s="57"/>
      <c r="NKY40" s="57"/>
      <c r="NLE40" s="56"/>
      <c r="NLF40" s="57"/>
      <c r="NLG40" s="57"/>
      <c r="NLH40" s="57"/>
      <c r="NLI40" s="57"/>
      <c r="NLJ40" s="57"/>
      <c r="NLK40" s="57"/>
      <c r="NLQ40" s="56"/>
      <c r="NLR40" s="57"/>
      <c r="NLS40" s="57"/>
      <c r="NLT40" s="57"/>
      <c r="NLU40" s="57"/>
      <c r="NLV40" s="57"/>
      <c r="NLW40" s="57"/>
      <c r="NMC40" s="56"/>
      <c r="NMD40" s="57"/>
      <c r="NME40" s="57"/>
      <c r="NMF40" s="57"/>
      <c r="NMG40" s="57"/>
      <c r="NMH40" s="57"/>
      <c r="NMI40" s="57"/>
      <c r="NMO40" s="56"/>
      <c r="NMP40" s="57"/>
      <c r="NMQ40" s="57"/>
      <c r="NMR40" s="57"/>
      <c r="NMS40" s="57"/>
      <c r="NMT40" s="57"/>
      <c r="NMU40" s="57"/>
      <c r="NNA40" s="56"/>
      <c r="NNB40" s="57"/>
      <c r="NNC40" s="57"/>
      <c r="NND40" s="57"/>
      <c r="NNE40" s="57"/>
      <c r="NNF40" s="57"/>
      <c r="NNG40" s="57"/>
      <c r="NNM40" s="56"/>
      <c r="NNN40" s="57"/>
      <c r="NNO40" s="57"/>
      <c r="NNP40" s="57"/>
      <c r="NNQ40" s="57"/>
      <c r="NNR40" s="57"/>
      <c r="NNS40" s="57"/>
      <c r="NNY40" s="56"/>
      <c r="NNZ40" s="57"/>
      <c r="NOA40" s="57"/>
      <c r="NOB40" s="57"/>
      <c r="NOC40" s="57"/>
      <c r="NOD40" s="57"/>
      <c r="NOE40" s="57"/>
      <c r="NOK40" s="56"/>
      <c r="NOL40" s="57"/>
      <c r="NOM40" s="57"/>
      <c r="NON40" s="57"/>
      <c r="NOO40" s="57"/>
      <c r="NOP40" s="57"/>
      <c r="NOQ40" s="57"/>
      <c r="NOW40" s="56"/>
      <c r="NOX40" s="57"/>
      <c r="NOY40" s="57"/>
      <c r="NOZ40" s="57"/>
      <c r="NPA40" s="57"/>
      <c r="NPB40" s="57"/>
      <c r="NPC40" s="57"/>
      <c r="NPI40" s="56"/>
      <c r="NPJ40" s="57"/>
      <c r="NPK40" s="57"/>
      <c r="NPL40" s="57"/>
      <c r="NPM40" s="57"/>
      <c r="NPN40" s="57"/>
      <c r="NPO40" s="57"/>
      <c r="NPU40" s="56"/>
      <c r="NPV40" s="57"/>
      <c r="NPW40" s="57"/>
      <c r="NPX40" s="57"/>
      <c r="NPY40" s="57"/>
      <c r="NPZ40" s="57"/>
      <c r="NQA40" s="57"/>
      <c r="NQG40" s="56"/>
      <c r="NQH40" s="57"/>
      <c r="NQI40" s="57"/>
      <c r="NQJ40" s="57"/>
      <c r="NQK40" s="57"/>
      <c r="NQL40" s="57"/>
      <c r="NQM40" s="57"/>
      <c r="NQS40" s="56"/>
      <c r="NQT40" s="57"/>
      <c r="NQU40" s="57"/>
      <c r="NQV40" s="57"/>
      <c r="NQW40" s="57"/>
      <c r="NQX40" s="57"/>
      <c r="NQY40" s="57"/>
      <c r="NRE40" s="56"/>
      <c r="NRF40" s="57"/>
      <c r="NRG40" s="57"/>
      <c r="NRH40" s="57"/>
      <c r="NRI40" s="57"/>
      <c r="NRJ40" s="57"/>
      <c r="NRK40" s="57"/>
      <c r="NRQ40" s="56"/>
      <c r="NRR40" s="57"/>
      <c r="NRS40" s="57"/>
      <c r="NRT40" s="57"/>
      <c r="NRU40" s="57"/>
      <c r="NRV40" s="57"/>
      <c r="NRW40" s="57"/>
      <c r="NSC40" s="56"/>
      <c r="NSD40" s="57"/>
      <c r="NSE40" s="57"/>
      <c r="NSF40" s="57"/>
      <c r="NSG40" s="57"/>
      <c r="NSH40" s="57"/>
      <c r="NSI40" s="57"/>
      <c r="NSO40" s="56"/>
      <c r="NSP40" s="57"/>
      <c r="NSQ40" s="57"/>
      <c r="NSR40" s="57"/>
      <c r="NSS40" s="57"/>
      <c r="NST40" s="57"/>
      <c r="NSU40" s="57"/>
      <c r="NTA40" s="56"/>
      <c r="NTB40" s="57"/>
      <c r="NTC40" s="57"/>
      <c r="NTD40" s="57"/>
      <c r="NTE40" s="57"/>
      <c r="NTF40" s="57"/>
      <c r="NTG40" s="57"/>
      <c r="NTM40" s="56"/>
      <c r="NTN40" s="57"/>
      <c r="NTO40" s="57"/>
      <c r="NTP40" s="57"/>
      <c r="NTQ40" s="57"/>
      <c r="NTR40" s="57"/>
      <c r="NTS40" s="57"/>
      <c r="NTY40" s="56"/>
      <c r="NTZ40" s="57"/>
      <c r="NUA40" s="57"/>
      <c r="NUB40" s="57"/>
      <c r="NUC40" s="57"/>
      <c r="NUD40" s="57"/>
      <c r="NUE40" s="57"/>
      <c r="NUK40" s="56"/>
      <c r="NUL40" s="57"/>
      <c r="NUM40" s="57"/>
      <c r="NUN40" s="57"/>
      <c r="NUO40" s="57"/>
      <c r="NUP40" s="57"/>
      <c r="NUQ40" s="57"/>
      <c r="NUW40" s="56"/>
      <c r="NUX40" s="57"/>
      <c r="NUY40" s="57"/>
      <c r="NUZ40" s="57"/>
      <c r="NVA40" s="57"/>
      <c r="NVB40" s="57"/>
      <c r="NVC40" s="57"/>
      <c r="NVI40" s="56"/>
      <c r="NVJ40" s="57"/>
      <c r="NVK40" s="57"/>
      <c r="NVL40" s="57"/>
      <c r="NVM40" s="57"/>
      <c r="NVN40" s="57"/>
      <c r="NVO40" s="57"/>
      <c r="NVU40" s="56"/>
      <c r="NVV40" s="57"/>
      <c r="NVW40" s="57"/>
      <c r="NVX40" s="57"/>
      <c r="NVY40" s="57"/>
      <c r="NVZ40" s="57"/>
      <c r="NWA40" s="57"/>
      <c r="NWG40" s="56"/>
      <c r="NWH40" s="57"/>
      <c r="NWI40" s="57"/>
      <c r="NWJ40" s="57"/>
      <c r="NWK40" s="57"/>
      <c r="NWL40" s="57"/>
      <c r="NWM40" s="57"/>
      <c r="NWS40" s="56"/>
      <c r="NWT40" s="57"/>
      <c r="NWU40" s="57"/>
      <c r="NWV40" s="57"/>
      <c r="NWW40" s="57"/>
      <c r="NWX40" s="57"/>
      <c r="NWY40" s="57"/>
      <c r="NXE40" s="56"/>
      <c r="NXF40" s="57"/>
      <c r="NXG40" s="57"/>
      <c r="NXH40" s="57"/>
      <c r="NXI40" s="57"/>
      <c r="NXJ40" s="57"/>
      <c r="NXK40" s="57"/>
      <c r="NXQ40" s="56"/>
      <c r="NXR40" s="57"/>
      <c r="NXS40" s="57"/>
      <c r="NXT40" s="57"/>
      <c r="NXU40" s="57"/>
      <c r="NXV40" s="57"/>
      <c r="NXW40" s="57"/>
      <c r="NYC40" s="56"/>
      <c r="NYD40" s="57"/>
      <c r="NYE40" s="57"/>
      <c r="NYF40" s="57"/>
      <c r="NYG40" s="57"/>
      <c r="NYH40" s="57"/>
      <c r="NYI40" s="57"/>
      <c r="NYO40" s="56"/>
      <c r="NYP40" s="57"/>
      <c r="NYQ40" s="57"/>
      <c r="NYR40" s="57"/>
      <c r="NYS40" s="57"/>
      <c r="NYT40" s="57"/>
      <c r="NYU40" s="57"/>
      <c r="NZA40" s="56"/>
      <c r="NZB40" s="57"/>
      <c r="NZC40" s="57"/>
      <c r="NZD40" s="57"/>
      <c r="NZE40" s="57"/>
      <c r="NZF40" s="57"/>
      <c r="NZG40" s="57"/>
      <c r="NZM40" s="56"/>
      <c r="NZN40" s="57"/>
      <c r="NZO40" s="57"/>
      <c r="NZP40" s="57"/>
      <c r="NZQ40" s="57"/>
      <c r="NZR40" s="57"/>
      <c r="NZS40" s="57"/>
      <c r="NZY40" s="56"/>
      <c r="NZZ40" s="57"/>
      <c r="OAA40" s="57"/>
      <c r="OAB40" s="57"/>
      <c r="OAC40" s="57"/>
      <c r="OAD40" s="57"/>
      <c r="OAE40" s="57"/>
      <c r="OAK40" s="56"/>
      <c r="OAL40" s="57"/>
      <c r="OAM40" s="57"/>
      <c r="OAN40" s="57"/>
      <c r="OAO40" s="57"/>
      <c r="OAP40" s="57"/>
      <c r="OAQ40" s="57"/>
      <c r="OAW40" s="56"/>
      <c r="OAX40" s="57"/>
      <c r="OAY40" s="57"/>
      <c r="OAZ40" s="57"/>
      <c r="OBA40" s="57"/>
      <c r="OBB40" s="57"/>
      <c r="OBC40" s="57"/>
      <c r="OBI40" s="56"/>
      <c r="OBJ40" s="57"/>
      <c r="OBK40" s="57"/>
      <c r="OBL40" s="57"/>
      <c r="OBM40" s="57"/>
      <c r="OBN40" s="57"/>
      <c r="OBO40" s="57"/>
      <c r="OBU40" s="56"/>
      <c r="OBV40" s="57"/>
      <c r="OBW40" s="57"/>
      <c r="OBX40" s="57"/>
      <c r="OBY40" s="57"/>
      <c r="OBZ40" s="57"/>
      <c r="OCA40" s="57"/>
      <c r="OCG40" s="56"/>
      <c r="OCH40" s="57"/>
      <c r="OCI40" s="57"/>
      <c r="OCJ40" s="57"/>
      <c r="OCK40" s="57"/>
      <c r="OCL40" s="57"/>
      <c r="OCM40" s="57"/>
      <c r="OCS40" s="56"/>
      <c r="OCT40" s="57"/>
      <c r="OCU40" s="57"/>
      <c r="OCV40" s="57"/>
      <c r="OCW40" s="57"/>
      <c r="OCX40" s="57"/>
      <c r="OCY40" s="57"/>
      <c r="ODE40" s="56"/>
      <c r="ODF40" s="57"/>
      <c r="ODG40" s="57"/>
      <c r="ODH40" s="57"/>
      <c r="ODI40" s="57"/>
      <c r="ODJ40" s="57"/>
      <c r="ODK40" s="57"/>
      <c r="ODQ40" s="56"/>
      <c r="ODR40" s="57"/>
      <c r="ODS40" s="57"/>
      <c r="ODT40" s="57"/>
      <c r="ODU40" s="57"/>
      <c r="ODV40" s="57"/>
      <c r="ODW40" s="57"/>
      <c r="OEC40" s="56"/>
      <c r="OED40" s="57"/>
      <c r="OEE40" s="57"/>
      <c r="OEF40" s="57"/>
      <c r="OEG40" s="57"/>
      <c r="OEH40" s="57"/>
      <c r="OEI40" s="57"/>
      <c r="OEO40" s="56"/>
      <c r="OEP40" s="57"/>
      <c r="OEQ40" s="57"/>
      <c r="OER40" s="57"/>
      <c r="OES40" s="57"/>
      <c r="OET40" s="57"/>
      <c r="OEU40" s="57"/>
      <c r="OFA40" s="56"/>
      <c r="OFB40" s="57"/>
      <c r="OFC40" s="57"/>
      <c r="OFD40" s="57"/>
      <c r="OFE40" s="57"/>
      <c r="OFF40" s="57"/>
      <c r="OFG40" s="57"/>
      <c r="OFM40" s="56"/>
      <c r="OFN40" s="57"/>
      <c r="OFO40" s="57"/>
      <c r="OFP40" s="57"/>
      <c r="OFQ40" s="57"/>
      <c r="OFR40" s="57"/>
      <c r="OFS40" s="57"/>
      <c r="OFY40" s="56"/>
      <c r="OFZ40" s="57"/>
      <c r="OGA40" s="57"/>
      <c r="OGB40" s="57"/>
      <c r="OGC40" s="57"/>
      <c r="OGD40" s="57"/>
      <c r="OGE40" s="57"/>
      <c r="OGK40" s="56"/>
      <c r="OGL40" s="57"/>
      <c r="OGM40" s="57"/>
      <c r="OGN40" s="57"/>
      <c r="OGO40" s="57"/>
      <c r="OGP40" s="57"/>
      <c r="OGQ40" s="57"/>
      <c r="OGW40" s="56"/>
      <c r="OGX40" s="57"/>
      <c r="OGY40" s="57"/>
      <c r="OGZ40" s="57"/>
      <c r="OHA40" s="57"/>
      <c r="OHB40" s="57"/>
      <c r="OHC40" s="57"/>
      <c r="OHI40" s="56"/>
      <c r="OHJ40" s="57"/>
      <c r="OHK40" s="57"/>
      <c r="OHL40" s="57"/>
      <c r="OHM40" s="57"/>
      <c r="OHN40" s="57"/>
      <c r="OHO40" s="57"/>
      <c r="OHU40" s="56"/>
      <c r="OHV40" s="57"/>
      <c r="OHW40" s="57"/>
      <c r="OHX40" s="57"/>
      <c r="OHY40" s="57"/>
      <c r="OHZ40" s="57"/>
      <c r="OIA40" s="57"/>
      <c r="OIG40" s="56"/>
      <c r="OIH40" s="57"/>
      <c r="OII40" s="57"/>
      <c r="OIJ40" s="57"/>
      <c r="OIK40" s="57"/>
      <c r="OIL40" s="57"/>
      <c r="OIM40" s="57"/>
      <c r="OIS40" s="56"/>
      <c r="OIT40" s="57"/>
      <c r="OIU40" s="57"/>
      <c r="OIV40" s="57"/>
      <c r="OIW40" s="57"/>
      <c r="OIX40" s="57"/>
      <c r="OIY40" s="57"/>
      <c r="OJE40" s="56"/>
      <c r="OJF40" s="57"/>
      <c r="OJG40" s="57"/>
      <c r="OJH40" s="57"/>
      <c r="OJI40" s="57"/>
      <c r="OJJ40" s="57"/>
      <c r="OJK40" s="57"/>
      <c r="OJQ40" s="56"/>
      <c r="OJR40" s="57"/>
      <c r="OJS40" s="57"/>
      <c r="OJT40" s="57"/>
      <c r="OJU40" s="57"/>
      <c r="OJV40" s="57"/>
      <c r="OJW40" s="57"/>
      <c r="OKC40" s="56"/>
      <c r="OKD40" s="57"/>
      <c r="OKE40" s="57"/>
      <c r="OKF40" s="57"/>
      <c r="OKG40" s="57"/>
      <c r="OKH40" s="57"/>
      <c r="OKI40" s="57"/>
      <c r="OKO40" s="56"/>
      <c r="OKP40" s="57"/>
      <c r="OKQ40" s="57"/>
      <c r="OKR40" s="57"/>
      <c r="OKS40" s="57"/>
      <c r="OKT40" s="57"/>
      <c r="OKU40" s="57"/>
      <c r="OLA40" s="56"/>
      <c r="OLB40" s="57"/>
      <c r="OLC40" s="57"/>
      <c r="OLD40" s="57"/>
      <c r="OLE40" s="57"/>
      <c r="OLF40" s="57"/>
      <c r="OLG40" s="57"/>
      <c r="OLM40" s="56"/>
      <c r="OLN40" s="57"/>
      <c r="OLO40" s="57"/>
      <c r="OLP40" s="57"/>
      <c r="OLQ40" s="57"/>
      <c r="OLR40" s="57"/>
      <c r="OLS40" s="57"/>
      <c r="OLY40" s="56"/>
      <c r="OLZ40" s="57"/>
      <c r="OMA40" s="57"/>
      <c r="OMB40" s="57"/>
      <c r="OMC40" s="57"/>
      <c r="OMD40" s="57"/>
      <c r="OME40" s="57"/>
      <c r="OMK40" s="56"/>
      <c r="OML40" s="57"/>
      <c r="OMM40" s="57"/>
      <c r="OMN40" s="57"/>
      <c r="OMO40" s="57"/>
      <c r="OMP40" s="57"/>
      <c r="OMQ40" s="57"/>
      <c r="OMW40" s="56"/>
      <c r="OMX40" s="57"/>
      <c r="OMY40" s="57"/>
      <c r="OMZ40" s="57"/>
      <c r="ONA40" s="57"/>
      <c r="ONB40" s="57"/>
      <c r="ONC40" s="57"/>
      <c r="ONI40" s="56"/>
      <c r="ONJ40" s="57"/>
      <c r="ONK40" s="57"/>
      <c r="ONL40" s="57"/>
      <c r="ONM40" s="57"/>
      <c r="ONN40" s="57"/>
      <c r="ONO40" s="57"/>
      <c r="ONU40" s="56"/>
      <c r="ONV40" s="57"/>
      <c r="ONW40" s="57"/>
      <c r="ONX40" s="57"/>
      <c r="ONY40" s="57"/>
      <c r="ONZ40" s="57"/>
      <c r="OOA40" s="57"/>
      <c r="OOG40" s="56"/>
      <c r="OOH40" s="57"/>
      <c r="OOI40" s="57"/>
      <c r="OOJ40" s="57"/>
      <c r="OOK40" s="57"/>
      <c r="OOL40" s="57"/>
      <c r="OOM40" s="57"/>
      <c r="OOS40" s="56"/>
      <c r="OOT40" s="57"/>
      <c r="OOU40" s="57"/>
      <c r="OOV40" s="57"/>
      <c r="OOW40" s="57"/>
      <c r="OOX40" s="57"/>
      <c r="OOY40" s="57"/>
      <c r="OPE40" s="56"/>
      <c r="OPF40" s="57"/>
      <c r="OPG40" s="57"/>
      <c r="OPH40" s="57"/>
      <c r="OPI40" s="57"/>
      <c r="OPJ40" s="57"/>
      <c r="OPK40" s="57"/>
      <c r="OPQ40" s="56"/>
      <c r="OPR40" s="57"/>
      <c r="OPS40" s="57"/>
      <c r="OPT40" s="57"/>
      <c r="OPU40" s="57"/>
      <c r="OPV40" s="57"/>
      <c r="OPW40" s="57"/>
      <c r="OQC40" s="56"/>
      <c r="OQD40" s="57"/>
      <c r="OQE40" s="57"/>
      <c r="OQF40" s="57"/>
      <c r="OQG40" s="57"/>
      <c r="OQH40" s="57"/>
      <c r="OQI40" s="57"/>
      <c r="OQO40" s="56"/>
      <c r="OQP40" s="57"/>
      <c r="OQQ40" s="57"/>
      <c r="OQR40" s="57"/>
      <c r="OQS40" s="57"/>
      <c r="OQT40" s="57"/>
      <c r="OQU40" s="57"/>
      <c r="ORA40" s="56"/>
      <c r="ORB40" s="57"/>
      <c r="ORC40" s="57"/>
      <c r="ORD40" s="57"/>
      <c r="ORE40" s="57"/>
      <c r="ORF40" s="57"/>
      <c r="ORG40" s="57"/>
      <c r="ORM40" s="56"/>
      <c r="ORN40" s="57"/>
      <c r="ORO40" s="57"/>
      <c r="ORP40" s="57"/>
      <c r="ORQ40" s="57"/>
      <c r="ORR40" s="57"/>
      <c r="ORS40" s="57"/>
      <c r="ORY40" s="56"/>
      <c r="ORZ40" s="57"/>
      <c r="OSA40" s="57"/>
      <c r="OSB40" s="57"/>
      <c r="OSC40" s="57"/>
      <c r="OSD40" s="57"/>
      <c r="OSE40" s="57"/>
      <c r="OSK40" s="56"/>
      <c r="OSL40" s="57"/>
      <c r="OSM40" s="57"/>
      <c r="OSN40" s="57"/>
      <c r="OSO40" s="57"/>
      <c r="OSP40" s="57"/>
      <c r="OSQ40" s="57"/>
      <c r="OSW40" s="56"/>
      <c r="OSX40" s="57"/>
      <c r="OSY40" s="57"/>
      <c r="OSZ40" s="57"/>
      <c r="OTA40" s="57"/>
      <c r="OTB40" s="57"/>
      <c r="OTC40" s="57"/>
      <c r="OTI40" s="56"/>
      <c r="OTJ40" s="57"/>
      <c r="OTK40" s="57"/>
      <c r="OTL40" s="57"/>
      <c r="OTM40" s="57"/>
      <c r="OTN40" s="57"/>
      <c r="OTO40" s="57"/>
      <c r="OTU40" s="56"/>
      <c r="OTV40" s="57"/>
      <c r="OTW40" s="57"/>
      <c r="OTX40" s="57"/>
      <c r="OTY40" s="57"/>
      <c r="OTZ40" s="57"/>
      <c r="OUA40" s="57"/>
      <c r="OUG40" s="56"/>
      <c r="OUH40" s="57"/>
      <c r="OUI40" s="57"/>
      <c r="OUJ40" s="57"/>
      <c r="OUK40" s="57"/>
      <c r="OUL40" s="57"/>
      <c r="OUM40" s="57"/>
      <c r="OUS40" s="56"/>
      <c r="OUT40" s="57"/>
      <c r="OUU40" s="57"/>
      <c r="OUV40" s="57"/>
      <c r="OUW40" s="57"/>
      <c r="OUX40" s="57"/>
      <c r="OUY40" s="57"/>
      <c r="OVE40" s="56"/>
      <c r="OVF40" s="57"/>
      <c r="OVG40" s="57"/>
      <c r="OVH40" s="57"/>
      <c r="OVI40" s="57"/>
      <c r="OVJ40" s="57"/>
      <c r="OVK40" s="57"/>
      <c r="OVQ40" s="56"/>
      <c r="OVR40" s="57"/>
      <c r="OVS40" s="57"/>
      <c r="OVT40" s="57"/>
      <c r="OVU40" s="57"/>
      <c r="OVV40" s="57"/>
      <c r="OVW40" s="57"/>
      <c r="OWC40" s="56"/>
      <c r="OWD40" s="57"/>
      <c r="OWE40" s="57"/>
      <c r="OWF40" s="57"/>
      <c r="OWG40" s="57"/>
      <c r="OWH40" s="57"/>
      <c r="OWI40" s="57"/>
      <c r="OWO40" s="56"/>
      <c r="OWP40" s="57"/>
      <c r="OWQ40" s="57"/>
      <c r="OWR40" s="57"/>
      <c r="OWS40" s="57"/>
      <c r="OWT40" s="57"/>
      <c r="OWU40" s="57"/>
      <c r="OXA40" s="56"/>
      <c r="OXB40" s="57"/>
      <c r="OXC40" s="57"/>
      <c r="OXD40" s="57"/>
      <c r="OXE40" s="57"/>
      <c r="OXF40" s="57"/>
      <c r="OXG40" s="57"/>
      <c r="OXM40" s="56"/>
      <c r="OXN40" s="57"/>
      <c r="OXO40" s="57"/>
      <c r="OXP40" s="57"/>
      <c r="OXQ40" s="57"/>
      <c r="OXR40" s="57"/>
      <c r="OXS40" s="57"/>
      <c r="OXY40" s="56"/>
      <c r="OXZ40" s="57"/>
      <c r="OYA40" s="57"/>
      <c r="OYB40" s="57"/>
      <c r="OYC40" s="57"/>
      <c r="OYD40" s="57"/>
      <c r="OYE40" s="57"/>
      <c r="OYK40" s="56"/>
      <c r="OYL40" s="57"/>
      <c r="OYM40" s="57"/>
      <c r="OYN40" s="57"/>
      <c r="OYO40" s="57"/>
      <c r="OYP40" s="57"/>
      <c r="OYQ40" s="57"/>
      <c r="OYW40" s="56"/>
      <c r="OYX40" s="57"/>
      <c r="OYY40" s="57"/>
      <c r="OYZ40" s="57"/>
      <c r="OZA40" s="57"/>
      <c r="OZB40" s="57"/>
      <c r="OZC40" s="57"/>
      <c r="OZI40" s="56"/>
      <c r="OZJ40" s="57"/>
      <c r="OZK40" s="57"/>
      <c r="OZL40" s="57"/>
      <c r="OZM40" s="57"/>
      <c r="OZN40" s="57"/>
      <c r="OZO40" s="57"/>
      <c r="OZU40" s="56"/>
      <c r="OZV40" s="57"/>
      <c r="OZW40" s="57"/>
      <c r="OZX40" s="57"/>
      <c r="OZY40" s="57"/>
      <c r="OZZ40" s="57"/>
      <c r="PAA40" s="57"/>
      <c r="PAG40" s="56"/>
      <c r="PAH40" s="57"/>
      <c r="PAI40" s="57"/>
      <c r="PAJ40" s="57"/>
      <c r="PAK40" s="57"/>
      <c r="PAL40" s="57"/>
      <c r="PAM40" s="57"/>
      <c r="PAS40" s="56"/>
      <c r="PAT40" s="57"/>
      <c r="PAU40" s="57"/>
      <c r="PAV40" s="57"/>
      <c r="PAW40" s="57"/>
      <c r="PAX40" s="57"/>
      <c r="PAY40" s="57"/>
      <c r="PBE40" s="56"/>
      <c r="PBF40" s="57"/>
      <c r="PBG40" s="57"/>
      <c r="PBH40" s="57"/>
      <c r="PBI40" s="57"/>
      <c r="PBJ40" s="57"/>
      <c r="PBK40" s="57"/>
      <c r="PBQ40" s="56"/>
      <c r="PBR40" s="57"/>
      <c r="PBS40" s="57"/>
      <c r="PBT40" s="57"/>
      <c r="PBU40" s="57"/>
      <c r="PBV40" s="57"/>
      <c r="PBW40" s="57"/>
      <c r="PCC40" s="56"/>
      <c r="PCD40" s="57"/>
      <c r="PCE40" s="57"/>
      <c r="PCF40" s="57"/>
      <c r="PCG40" s="57"/>
      <c r="PCH40" s="57"/>
      <c r="PCI40" s="57"/>
      <c r="PCO40" s="56"/>
      <c r="PCP40" s="57"/>
      <c r="PCQ40" s="57"/>
      <c r="PCR40" s="57"/>
      <c r="PCS40" s="57"/>
      <c r="PCT40" s="57"/>
      <c r="PCU40" s="57"/>
      <c r="PDA40" s="56"/>
      <c r="PDB40" s="57"/>
      <c r="PDC40" s="57"/>
      <c r="PDD40" s="57"/>
      <c r="PDE40" s="57"/>
      <c r="PDF40" s="57"/>
      <c r="PDG40" s="57"/>
      <c r="PDM40" s="56"/>
      <c r="PDN40" s="57"/>
      <c r="PDO40" s="57"/>
      <c r="PDP40" s="57"/>
      <c r="PDQ40" s="57"/>
      <c r="PDR40" s="57"/>
      <c r="PDS40" s="57"/>
      <c r="PDY40" s="56"/>
      <c r="PDZ40" s="57"/>
      <c r="PEA40" s="57"/>
      <c r="PEB40" s="57"/>
      <c r="PEC40" s="57"/>
      <c r="PED40" s="57"/>
      <c r="PEE40" s="57"/>
      <c r="PEK40" s="56"/>
      <c r="PEL40" s="57"/>
      <c r="PEM40" s="57"/>
      <c r="PEN40" s="57"/>
      <c r="PEO40" s="57"/>
      <c r="PEP40" s="57"/>
      <c r="PEQ40" s="57"/>
      <c r="PEW40" s="56"/>
      <c r="PEX40" s="57"/>
      <c r="PEY40" s="57"/>
      <c r="PEZ40" s="57"/>
      <c r="PFA40" s="57"/>
      <c r="PFB40" s="57"/>
      <c r="PFC40" s="57"/>
      <c r="PFI40" s="56"/>
      <c r="PFJ40" s="57"/>
      <c r="PFK40" s="57"/>
      <c r="PFL40" s="57"/>
      <c r="PFM40" s="57"/>
      <c r="PFN40" s="57"/>
      <c r="PFO40" s="57"/>
      <c r="PFU40" s="56"/>
      <c r="PFV40" s="57"/>
      <c r="PFW40" s="57"/>
      <c r="PFX40" s="57"/>
      <c r="PFY40" s="57"/>
      <c r="PFZ40" s="57"/>
      <c r="PGA40" s="57"/>
      <c r="PGG40" s="56"/>
      <c r="PGH40" s="57"/>
      <c r="PGI40" s="57"/>
      <c r="PGJ40" s="57"/>
      <c r="PGK40" s="57"/>
      <c r="PGL40" s="57"/>
      <c r="PGM40" s="57"/>
      <c r="PGS40" s="56"/>
      <c r="PGT40" s="57"/>
      <c r="PGU40" s="57"/>
      <c r="PGV40" s="57"/>
      <c r="PGW40" s="57"/>
      <c r="PGX40" s="57"/>
      <c r="PGY40" s="57"/>
      <c r="PHE40" s="56"/>
      <c r="PHF40" s="57"/>
      <c r="PHG40" s="57"/>
      <c r="PHH40" s="57"/>
      <c r="PHI40" s="57"/>
      <c r="PHJ40" s="57"/>
      <c r="PHK40" s="57"/>
      <c r="PHQ40" s="56"/>
      <c r="PHR40" s="57"/>
      <c r="PHS40" s="57"/>
      <c r="PHT40" s="57"/>
      <c r="PHU40" s="57"/>
      <c r="PHV40" s="57"/>
      <c r="PHW40" s="57"/>
      <c r="PIC40" s="56"/>
      <c r="PID40" s="57"/>
      <c r="PIE40" s="57"/>
      <c r="PIF40" s="57"/>
      <c r="PIG40" s="57"/>
      <c r="PIH40" s="57"/>
      <c r="PII40" s="57"/>
      <c r="PIO40" s="56"/>
      <c r="PIP40" s="57"/>
      <c r="PIQ40" s="57"/>
      <c r="PIR40" s="57"/>
      <c r="PIS40" s="57"/>
      <c r="PIT40" s="57"/>
      <c r="PIU40" s="57"/>
      <c r="PJA40" s="56"/>
      <c r="PJB40" s="57"/>
      <c r="PJC40" s="57"/>
      <c r="PJD40" s="57"/>
      <c r="PJE40" s="57"/>
      <c r="PJF40" s="57"/>
      <c r="PJG40" s="57"/>
      <c r="PJM40" s="56"/>
      <c r="PJN40" s="57"/>
      <c r="PJO40" s="57"/>
      <c r="PJP40" s="57"/>
      <c r="PJQ40" s="57"/>
      <c r="PJR40" s="57"/>
      <c r="PJS40" s="57"/>
      <c r="PJY40" s="56"/>
      <c r="PJZ40" s="57"/>
      <c r="PKA40" s="57"/>
      <c r="PKB40" s="57"/>
      <c r="PKC40" s="57"/>
      <c r="PKD40" s="57"/>
      <c r="PKE40" s="57"/>
      <c r="PKK40" s="56"/>
      <c r="PKL40" s="57"/>
      <c r="PKM40" s="57"/>
      <c r="PKN40" s="57"/>
      <c r="PKO40" s="57"/>
      <c r="PKP40" s="57"/>
      <c r="PKQ40" s="57"/>
      <c r="PKW40" s="56"/>
      <c r="PKX40" s="57"/>
      <c r="PKY40" s="57"/>
      <c r="PKZ40" s="57"/>
      <c r="PLA40" s="57"/>
      <c r="PLB40" s="57"/>
      <c r="PLC40" s="57"/>
      <c r="PLI40" s="56"/>
      <c r="PLJ40" s="57"/>
      <c r="PLK40" s="57"/>
      <c r="PLL40" s="57"/>
      <c r="PLM40" s="57"/>
      <c r="PLN40" s="57"/>
      <c r="PLO40" s="57"/>
      <c r="PLU40" s="56"/>
      <c r="PLV40" s="57"/>
      <c r="PLW40" s="57"/>
      <c r="PLX40" s="57"/>
      <c r="PLY40" s="57"/>
      <c r="PLZ40" s="57"/>
      <c r="PMA40" s="57"/>
      <c r="PMG40" s="56"/>
      <c r="PMH40" s="57"/>
      <c r="PMI40" s="57"/>
      <c r="PMJ40" s="57"/>
      <c r="PMK40" s="57"/>
      <c r="PML40" s="57"/>
      <c r="PMM40" s="57"/>
      <c r="PMS40" s="56"/>
      <c r="PMT40" s="57"/>
      <c r="PMU40" s="57"/>
      <c r="PMV40" s="57"/>
      <c r="PMW40" s="57"/>
      <c r="PMX40" s="57"/>
      <c r="PMY40" s="57"/>
      <c r="PNE40" s="56"/>
      <c r="PNF40" s="57"/>
      <c r="PNG40" s="57"/>
      <c r="PNH40" s="57"/>
      <c r="PNI40" s="57"/>
      <c r="PNJ40" s="57"/>
      <c r="PNK40" s="57"/>
      <c r="PNQ40" s="56"/>
      <c r="PNR40" s="57"/>
      <c r="PNS40" s="57"/>
      <c r="PNT40" s="57"/>
      <c r="PNU40" s="57"/>
      <c r="PNV40" s="57"/>
      <c r="PNW40" s="57"/>
      <c r="POC40" s="56"/>
      <c r="POD40" s="57"/>
      <c r="POE40" s="57"/>
      <c r="POF40" s="57"/>
      <c r="POG40" s="57"/>
      <c r="POH40" s="57"/>
      <c r="POI40" s="57"/>
      <c r="POO40" s="56"/>
      <c r="POP40" s="57"/>
      <c r="POQ40" s="57"/>
      <c r="POR40" s="57"/>
      <c r="POS40" s="57"/>
      <c r="POT40" s="57"/>
      <c r="POU40" s="57"/>
      <c r="PPA40" s="56"/>
      <c r="PPB40" s="57"/>
      <c r="PPC40" s="57"/>
      <c r="PPD40" s="57"/>
      <c r="PPE40" s="57"/>
      <c r="PPF40" s="57"/>
      <c r="PPG40" s="57"/>
      <c r="PPM40" s="56"/>
      <c r="PPN40" s="57"/>
      <c r="PPO40" s="57"/>
      <c r="PPP40" s="57"/>
      <c r="PPQ40" s="57"/>
      <c r="PPR40" s="57"/>
      <c r="PPS40" s="57"/>
      <c r="PPY40" s="56"/>
      <c r="PPZ40" s="57"/>
      <c r="PQA40" s="57"/>
      <c r="PQB40" s="57"/>
      <c r="PQC40" s="57"/>
      <c r="PQD40" s="57"/>
      <c r="PQE40" s="57"/>
      <c r="PQK40" s="56"/>
      <c r="PQL40" s="57"/>
      <c r="PQM40" s="57"/>
      <c r="PQN40" s="57"/>
      <c r="PQO40" s="57"/>
      <c r="PQP40" s="57"/>
      <c r="PQQ40" s="57"/>
      <c r="PQW40" s="56"/>
      <c r="PQX40" s="57"/>
      <c r="PQY40" s="57"/>
      <c r="PQZ40" s="57"/>
      <c r="PRA40" s="57"/>
      <c r="PRB40" s="57"/>
      <c r="PRC40" s="57"/>
      <c r="PRI40" s="56"/>
      <c r="PRJ40" s="57"/>
      <c r="PRK40" s="57"/>
      <c r="PRL40" s="57"/>
      <c r="PRM40" s="57"/>
      <c r="PRN40" s="57"/>
      <c r="PRO40" s="57"/>
      <c r="PRU40" s="56"/>
      <c r="PRV40" s="57"/>
      <c r="PRW40" s="57"/>
      <c r="PRX40" s="57"/>
      <c r="PRY40" s="57"/>
      <c r="PRZ40" s="57"/>
      <c r="PSA40" s="57"/>
      <c r="PSG40" s="56"/>
      <c r="PSH40" s="57"/>
      <c r="PSI40" s="57"/>
      <c r="PSJ40" s="57"/>
      <c r="PSK40" s="57"/>
      <c r="PSL40" s="57"/>
      <c r="PSM40" s="57"/>
      <c r="PSS40" s="56"/>
      <c r="PST40" s="57"/>
      <c r="PSU40" s="57"/>
      <c r="PSV40" s="57"/>
      <c r="PSW40" s="57"/>
      <c r="PSX40" s="57"/>
      <c r="PSY40" s="57"/>
      <c r="PTE40" s="56"/>
      <c r="PTF40" s="57"/>
      <c r="PTG40" s="57"/>
      <c r="PTH40" s="57"/>
      <c r="PTI40" s="57"/>
      <c r="PTJ40" s="57"/>
      <c r="PTK40" s="57"/>
      <c r="PTQ40" s="56"/>
      <c r="PTR40" s="57"/>
      <c r="PTS40" s="57"/>
      <c r="PTT40" s="57"/>
      <c r="PTU40" s="57"/>
      <c r="PTV40" s="57"/>
      <c r="PTW40" s="57"/>
      <c r="PUC40" s="56"/>
      <c r="PUD40" s="57"/>
      <c r="PUE40" s="57"/>
      <c r="PUF40" s="57"/>
      <c r="PUG40" s="57"/>
      <c r="PUH40" s="57"/>
      <c r="PUI40" s="57"/>
      <c r="PUO40" s="56"/>
      <c r="PUP40" s="57"/>
      <c r="PUQ40" s="57"/>
      <c r="PUR40" s="57"/>
      <c r="PUS40" s="57"/>
      <c r="PUT40" s="57"/>
      <c r="PUU40" s="57"/>
      <c r="PVA40" s="56"/>
      <c r="PVB40" s="57"/>
      <c r="PVC40" s="57"/>
      <c r="PVD40" s="57"/>
      <c r="PVE40" s="57"/>
      <c r="PVF40" s="57"/>
      <c r="PVG40" s="57"/>
      <c r="PVM40" s="56"/>
      <c r="PVN40" s="57"/>
      <c r="PVO40" s="57"/>
      <c r="PVP40" s="57"/>
      <c r="PVQ40" s="57"/>
      <c r="PVR40" s="57"/>
      <c r="PVS40" s="57"/>
      <c r="PVY40" s="56"/>
      <c r="PVZ40" s="57"/>
      <c r="PWA40" s="57"/>
      <c r="PWB40" s="57"/>
      <c r="PWC40" s="57"/>
      <c r="PWD40" s="57"/>
      <c r="PWE40" s="57"/>
      <c r="PWK40" s="56"/>
      <c r="PWL40" s="57"/>
      <c r="PWM40" s="57"/>
      <c r="PWN40" s="57"/>
      <c r="PWO40" s="57"/>
      <c r="PWP40" s="57"/>
      <c r="PWQ40" s="57"/>
      <c r="PWW40" s="56"/>
      <c r="PWX40" s="57"/>
      <c r="PWY40" s="57"/>
      <c r="PWZ40" s="57"/>
      <c r="PXA40" s="57"/>
      <c r="PXB40" s="57"/>
      <c r="PXC40" s="57"/>
      <c r="PXI40" s="56"/>
      <c r="PXJ40" s="57"/>
      <c r="PXK40" s="57"/>
      <c r="PXL40" s="57"/>
      <c r="PXM40" s="57"/>
      <c r="PXN40" s="57"/>
      <c r="PXO40" s="57"/>
      <c r="PXU40" s="56"/>
      <c r="PXV40" s="57"/>
      <c r="PXW40" s="57"/>
      <c r="PXX40" s="57"/>
      <c r="PXY40" s="57"/>
      <c r="PXZ40" s="57"/>
      <c r="PYA40" s="57"/>
      <c r="PYG40" s="56"/>
      <c r="PYH40" s="57"/>
      <c r="PYI40" s="57"/>
      <c r="PYJ40" s="57"/>
      <c r="PYK40" s="57"/>
      <c r="PYL40" s="57"/>
      <c r="PYM40" s="57"/>
      <c r="PYS40" s="56"/>
      <c r="PYT40" s="57"/>
      <c r="PYU40" s="57"/>
      <c r="PYV40" s="57"/>
      <c r="PYW40" s="57"/>
      <c r="PYX40" s="57"/>
      <c r="PYY40" s="57"/>
      <c r="PZE40" s="56"/>
      <c r="PZF40" s="57"/>
      <c r="PZG40" s="57"/>
      <c r="PZH40" s="57"/>
      <c r="PZI40" s="57"/>
      <c r="PZJ40" s="57"/>
      <c r="PZK40" s="57"/>
      <c r="PZQ40" s="56"/>
      <c r="PZR40" s="57"/>
      <c r="PZS40" s="57"/>
      <c r="PZT40" s="57"/>
      <c r="PZU40" s="57"/>
      <c r="PZV40" s="57"/>
      <c r="PZW40" s="57"/>
      <c r="QAC40" s="56"/>
      <c r="QAD40" s="57"/>
      <c r="QAE40" s="57"/>
      <c r="QAF40" s="57"/>
      <c r="QAG40" s="57"/>
      <c r="QAH40" s="57"/>
      <c r="QAI40" s="57"/>
      <c r="QAO40" s="56"/>
      <c r="QAP40" s="57"/>
      <c r="QAQ40" s="57"/>
      <c r="QAR40" s="57"/>
      <c r="QAS40" s="57"/>
      <c r="QAT40" s="57"/>
      <c r="QAU40" s="57"/>
      <c r="QBA40" s="56"/>
      <c r="QBB40" s="57"/>
      <c r="QBC40" s="57"/>
      <c r="QBD40" s="57"/>
      <c r="QBE40" s="57"/>
      <c r="QBF40" s="57"/>
      <c r="QBG40" s="57"/>
      <c r="QBM40" s="56"/>
      <c r="QBN40" s="57"/>
      <c r="QBO40" s="57"/>
      <c r="QBP40" s="57"/>
      <c r="QBQ40" s="57"/>
      <c r="QBR40" s="57"/>
      <c r="QBS40" s="57"/>
      <c r="QBY40" s="56"/>
      <c r="QBZ40" s="57"/>
      <c r="QCA40" s="57"/>
      <c r="QCB40" s="57"/>
      <c r="QCC40" s="57"/>
      <c r="QCD40" s="57"/>
      <c r="QCE40" s="57"/>
      <c r="QCK40" s="56"/>
      <c r="QCL40" s="57"/>
      <c r="QCM40" s="57"/>
      <c r="QCN40" s="57"/>
      <c r="QCO40" s="57"/>
      <c r="QCP40" s="57"/>
      <c r="QCQ40" s="57"/>
      <c r="QCW40" s="56"/>
      <c r="QCX40" s="57"/>
      <c r="QCY40" s="57"/>
      <c r="QCZ40" s="57"/>
      <c r="QDA40" s="57"/>
      <c r="QDB40" s="57"/>
      <c r="QDC40" s="57"/>
      <c r="QDI40" s="56"/>
      <c r="QDJ40" s="57"/>
      <c r="QDK40" s="57"/>
      <c r="QDL40" s="57"/>
      <c r="QDM40" s="57"/>
      <c r="QDN40" s="57"/>
      <c r="QDO40" s="57"/>
      <c r="QDU40" s="56"/>
      <c r="QDV40" s="57"/>
      <c r="QDW40" s="57"/>
      <c r="QDX40" s="57"/>
      <c r="QDY40" s="57"/>
      <c r="QDZ40" s="57"/>
      <c r="QEA40" s="57"/>
      <c r="QEG40" s="56"/>
      <c r="QEH40" s="57"/>
      <c r="QEI40" s="57"/>
      <c r="QEJ40" s="57"/>
      <c r="QEK40" s="57"/>
      <c r="QEL40" s="57"/>
      <c r="QEM40" s="57"/>
      <c r="QES40" s="56"/>
      <c r="QET40" s="57"/>
      <c r="QEU40" s="57"/>
      <c r="QEV40" s="57"/>
      <c r="QEW40" s="57"/>
      <c r="QEX40" s="57"/>
      <c r="QEY40" s="57"/>
      <c r="QFE40" s="56"/>
      <c r="QFF40" s="57"/>
      <c r="QFG40" s="57"/>
      <c r="QFH40" s="57"/>
      <c r="QFI40" s="57"/>
      <c r="QFJ40" s="57"/>
      <c r="QFK40" s="57"/>
      <c r="QFQ40" s="56"/>
      <c r="QFR40" s="57"/>
      <c r="QFS40" s="57"/>
      <c r="QFT40" s="57"/>
      <c r="QFU40" s="57"/>
      <c r="QFV40" s="57"/>
      <c r="QFW40" s="57"/>
      <c r="QGC40" s="56"/>
      <c r="QGD40" s="57"/>
      <c r="QGE40" s="57"/>
      <c r="QGF40" s="57"/>
      <c r="QGG40" s="57"/>
      <c r="QGH40" s="57"/>
      <c r="QGI40" s="57"/>
      <c r="QGO40" s="56"/>
      <c r="QGP40" s="57"/>
      <c r="QGQ40" s="57"/>
      <c r="QGR40" s="57"/>
      <c r="QGS40" s="57"/>
      <c r="QGT40" s="57"/>
      <c r="QGU40" s="57"/>
      <c r="QHA40" s="56"/>
      <c r="QHB40" s="57"/>
      <c r="QHC40" s="57"/>
      <c r="QHD40" s="57"/>
      <c r="QHE40" s="57"/>
      <c r="QHF40" s="57"/>
      <c r="QHG40" s="57"/>
      <c r="QHM40" s="56"/>
      <c r="QHN40" s="57"/>
      <c r="QHO40" s="57"/>
      <c r="QHP40" s="57"/>
      <c r="QHQ40" s="57"/>
      <c r="QHR40" s="57"/>
      <c r="QHS40" s="57"/>
      <c r="QHY40" s="56"/>
      <c r="QHZ40" s="57"/>
      <c r="QIA40" s="57"/>
      <c r="QIB40" s="57"/>
      <c r="QIC40" s="57"/>
      <c r="QID40" s="57"/>
      <c r="QIE40" s="57"/>
      <c r="QIK40" s="56"/>
      <c r="QIL40" s="57"/>
      <c r="QIM40" s="57"/>
      <c r="QIN40" s="57"/>
      <c r="QIO40" s="57"/>
      <c r="QIP40" s="57"/>
      <c r="QIQ40" s="57"/>
      <c r="QIW40" s="56"/>
      <c r="QIX40" s="57"/>
      <c r="QIY40" s="57"/>
      <c r="QIZ40" s="57"/>
      <c r="QJA40" s="57"/>
      <c r="QJB40" s="57"/>
      <c r="QJC40" s="57"/>
      <c r="QJI40" s="56"/>
      <c r="QJJ40" s="57"/>
      <c r="QJK40" s="57"/>
      <c r="QJL40" s="57"/>
      <c r="QJM40" s="57"/>
      <c r="QJN40" s="57"/>
      <c r="QJO40" s="57"/>
      <c r="QJU40" s="56"/>
      <c r="QJV40" s="57"/>
      <c r="QJW40" s="57"/>
      <c r="QJX40" s="57"/>
      <c r="QJY40" s="57"/>
      <c r="QJZ40" s="57"/>
      <c r="QKA40" s="57"/>
      <c r="QKG40" s="56"/>
      <c r="QKH40" s="57"/>
      <c r="QKI40" s="57"/>
      <c r="QKJ40" s="57"/>
      <c r="QKK40" s="57"/>
      <c r="QKL40" s="57"/>
      <c r="QKM40" s="57"/>
      <c r="QKS40" s="56"/>
      <c r="QKT40" s="57"/>
      <c r="QKU40" s="57"/>
      <c r="QKV40" s="57"/>
      <c r="QKW40" s="57"/>
      <c r="QKX40" s="57"/>
      <c r="QKY40" s="57"/>
      <c r="QLE40" s="56"/>
      <c r="QLF40" s="57"/>
      <c r="QLG40" s="57"/>
      <c r="QLH40" s="57"/>
      <c r="QLI40" s="57"/>
      <c r="QLJ40" s="57"/>
      <c r="QLK40" s="57"/>
      <c r="QLQ40" s="56"/>
      <c r="QLR40" s="57"/>
      <c r="QLS40" s="57"/>
      <c r="QLT40" s="57"/>
      <c r="QLU40" s="57"/>
      <c r="QLV40" s="57"/>
      <c r="QLW40" s="57"/>
      <c r="QMC40" s="56"/>
      <c r="QMD40" s="57"/>
      <c r="QME40" s="57"/>
      <c r="QMF40" s="57"/>
      <c r="QMG40" s="57"/>
      <c r="QMH40" s="57"/>
      <c r="QMI40" s="57"/>
      <c r="QMO40" s="56"/>
      <c r="QMP40" s="57"/>
      <c r="QMQ40" s="57"/>
      <c r="QMR40" s="57"/>
      <c r="QMS40" s="57"/>
      <c r="QMT40" s="57"/>
      <c r="QMU40" s="57"/>
      <c r="QNA40" s="56"/>
      <c r="QNB40" s="57"/>
      <c r="QNC40" s="57"/>
      <c r="QND40" s="57"/>
      <c r="QNE40" s="57"/>
      <c r="QNF40" s="57"/>
      <c r="QNG40" s="57"/>
      <c r="QNM40" s="56"/>
      <c r="QNN40" s="57"/>
      <c r="QNO40" s="57"/>
      <c r="QNP40" s="57"/>
      <c r="QNQ40" s="57"/>
      <c r="QNR40" s="57"/>
      <c r="QNS40" s="57"/>
      <c r="QNY40" s="56"/>
      <c r="QNZ40" s="57"/>
      <c r="QOA40" s="57"/>
      <c r="QOB40" s="57"/>
      <c r="QOC40" s="57"/>
      <c r="QOD40" s="57"/>
      <c r="QOE40" s="57"/>
      <c r="QOK40" s="56"/>
      <c r="QOL40" s="57"/>
      <c r="QOM40" s="57"/>
      <c r="QON40" s="57"/>
      <c r="QOO40" s="57"/>
      <c r="QOP40" s="57"/>
      <c r="QOQ40" s="57"/>
      <c r="QOW40" s="56"/>
      <c r="QOX40" s="57"/>
      <c r="QOY40" s="57"/>
      <c r="QOZ40" s="57"/>
      <c r="QPA40" s="57"/>
      <c r="QPB40" s="57"/>
      <c r="QPC40" s="57"/>
      <c r="QPI40" s="56"/>
      <c r="QPJ40" s="57"/>
      <c r="QPK40" s="57"/>
      <c r="QPL40" s="57"/>
      <c r="QPM40" s="57"/>
      <c r="QPN40" s="57"/>
      <c r="QPO40" s="57"/>
      <c r="QPU40" s="56"/>
      <c r="QPV40" s="57"/>
      <c r="QPW40" s="57"/>
      <c r="QPX40" s="57"/>
      <c r="QPY40" s="57"/>
      <c r="QPZ40" s="57"/>
      <c r="QQA40" s="57"/>
      <c r="QQG40" s="56"/>
      <c r="QQH40" s="57"/>
      <c r="QQI40" s="57"/>
      <c r="QQJ40" s="57"/>
      <c r="QQK40" s="57"/>
      <c r="QQL40" s="57"/>
      <c r="QQM40" s="57"/>
      <c r="QQS40" s="56"/>
      <c r="QQT40" s="57"/>
      <c r="QQU40" s="57"/>
      <c r="QQV40" s="57"/>
      <c r="QQW40" s="57"/>
      <c r="QQX40" s="57"/>
      <c r="QQY40" s="57"/>
      <c r="QRE40" s="56"/>
      <c r="QRF40" s="57"/>
      <c r="QRG40" s="57"/>
      <c r="QRH40" s="57"/>
      <c r="QRI40" s="57"/>
      <c r="QRJ40" s="57"/>
      <c r="QRK40" s="57"/>
      <c r="QRQ40" s="56"/>
      <c r="QRR40" s="57"/>
      <c r="QRS40" s="57"/>
      <c r="QRT40" s="57"/>
      <c r="QRU40" s="57"/>
      <c r="QRV40" s="57"/>
      <c r="QRW40" s="57"/>
      <c r="QSC40" s="56"/>
      <c r="QSD40" s="57"/>
      <c r="QSE40" s="57"/>
      <c r="QSF40" s="57"/>
      <c r="QSG40" s="57"/>
      <c r="QSH40" s="57"/>
      <c r="QSI40" s="57"/>
      <c r="QSO40" s="56"/>
      <c r="QSP40" s="57"/>
      <c r="QSQ40" s="57"/>
      <c r="QSR40" s="57"/>
      <c r="QSS40" s="57"/>
      <c r="QST40" s="57"/>
      <c r="QSU40" s="57"/>
      <c r="QTA40" s="56"/>
      <c r="QTB40" s="57"/>
      <c r="QTC40" s="57"/>
      <c r="QTD40" s="57"/>
      <c r="QTE40" s="57"/>
      <c r="QTF40" s="57"/>
      <c r="QTG40" s="57"/>
      <c r="QTM40" s="56"/>
      <c r="QTN40" s="57"/>
      <c r="QTO40" s="57"/>
      <c r="QTP40" s="57"/>
      <c r="QTQ40" s="57"/>
      <c r="QTR40" s="57"/>
      <c r="QTS40" s="57"/>
      <c r="QTY40" s="56"/>
      <c r="QTZ40" s="57"/>
      <c r="QUA40" s="57"/>
      <c r="QUB40" s="57"/>
      <c r="QUC40" s="57"/>
      <c r="QUD40" s="57"/>
      <c r="QUE40" s="57"/>
      <c r="QUK40" s="56"/>
      <c r="QUL40" s="57"/>
      <c r="QUM40" s="57"/>
      <c r="QUN40" s="57"/>
      <c r="QUO40" s="57"/>
      <c r="QUP40" s="57"/>
      <c r="QUQ40" s="57"/>
      <c r="QUW40" s="56"/>
      <c r="QUX40" s="57"/>
      <c r="QUY40" s="57"/>
      <c r="QUZ40" s="57"/>
      <c r="QVA40" s="57"/>
      <c r="QVB40" s="57"/>
      <c r="QVC40" s="57"/>
      <c r="QVI40" s="56"/>
      <c r="QVJ40" s="57"/>
      <c r="QVK40" s="57"/>
      <c r="QVL40" s="57"/>
      <c r="QVM40" s="57"/>
      <c r="QVN40" s="57"/>
      <c r="QVO40" s="57"/>
      <c r="QVU40" s="56"/>
      <c r="QVV40" s="57"/>
      <c r="QVW40" s="57"/>
      <c r="QVX40" s="57"/>
      <c r="QVY40" s="57"/>
      <c r="QVZ40" s="57"/>
      <c r="QWA40" s="57"/>
      <c r="QWG40" s="56"/>
      <c r="QWH40" s="57"/>
      <c r="QWI40" s="57"/>
      <c r="QWJ40" s="57"/>
      <c r="QWK40" s="57"/>
      <c r="QWL40" s="57"/>
      <c r="QWM40" s="57"/>
      <c r="QWS40" s="56"/>
      <c r="QWT40" s="57"/>
      <c r="QWU40" s="57"/>
      <c r="QWV40" s="57"/>
      <c r="QWW40" s="57"/>
      <c r="QWX40" s="57"/>
      <c r="QWY40" s="57"/>
      <c r="QXE40" s="56"/>
      <c r="QXF40" s="57"/>
      <c r="QXG40" s="57"/>
      <c r="QXH40" s="57"/>
      <c r="QXI40" s="57"/>
      <c r="QXJ40" s="57"/>
      <c r="QXK40" s="57"/>
      <c r="QXQ40" s="56"/>
      <c r="QXR40" s="57"/>
      <c r="QXS40" s="57"/>
      <c r="QXT40" s="57"/>
      <c r="QXU40" s="57"/>
      <c r="QXV40" s="57"/>
      <c r="QXW40" s="57"/>
      <c r="QYC40" s="56"/>
      <c r="QYD40" s="57"/>
      <c r="QYE40" s="57"/>
      <c r="QYF40" s="57"/>
      <c r="QYG40" s="57"/>
      <c r="QYH40" s="57"/>
      <c r="QYI40" s="57"/>
      <c r="QYO40" s="56"/>
      <c r="QYP40" s="57"/>
      <c r="QYQ40" s="57"/>
      <c r="QYR40" s="57"/>
      <c r="QYS40" s="57"/>
      <c r="QYT40" s="57"/>
      <c r="QYU40" s="57"/>
      <c r="QZA40" s="56"/>
      <c r="QZB40" s="57"/>
      <c r="QZC40" s="57"/>
      <c r="QZD40" s="57"/>
      <c r="QZE40" s="57"/>
      <c r="QZF40" s="57"/>
      <c r="QZG40" s="57"/>
      <c r="QZM40" s="56"/>
      <c r="QZN40" s="57"/>
      <c r="QZO40" s="57"/>
      <c r="QZP40" s="57"/>
      <c r="QZQ40" s="57"/>
      <c r="QZR40" s="57"/>
      <c r="QZS40" s="57"/>
      <c r="QZY40" s="56"/>
      <c r="QZZ40" s="57"/>
      <c r="RAA40" s="57"/>
      <c r="RAB40" s="57"/>
      <c r="RAC40" s="57"/>
      <c r="RAD40" s="57"/>
      <c r="RAE40" s="57"/>
      <c r="RAK40" s="56"/>
      <c r="RAL40" s="57"/>
      <c r="RAM40" s="57"/>
      <c r="RAN40" s="57"/>
      <c r="RAO40" s="57"/>
      <c r="RAP40" s="57"/>
      <c r="RAQ40" s="57"/>
      <c r="RAW40" s="56"/>
      <c r="RAX40" s="57"/>
      <c r="RAY40" s="57"/>
      <c r="RAZ40" s="57"/>
      <c r="RBA40" s="57"/>
      <c r="RBB40" s="57"/>
      <c r="RBC40" s="57"/>
      <c r="RBI40" s="56"/>
      <c r="RBJ40" s="57"/>
      <c r="RBK40" s="57"/>
      <c r="RBL40" s="57"/>
      <c r="RBM40" s="57"/>
      <c r="RBN40" s="57"/>
      <c r="RBO40" s="57"/>
      <c r="RBU40" s="56"/>
      <c r="RBV40" s="57"/>
      <c r="RBW40" s="57"/>
      <c r="RBX40" s="57"/>
      <c r="RBY40" s="57"/>
      <c r="RBZ40" s="57"/>
      <c r="RCA40" s="57"/>
      <c r="RCG40" s="56"/>
      <c r="RCH40" s="57"/>
      <c r="RCI40" s="57"/>
      <c r="RCJ40" s="57"/>
      <c r="RCK40" s="57"/>
      <c r="RCL40" s="57"/>
      <c r="RCM40" s="57"/>
      <c r="RCS40" s="56"/>
      <c r="RCT40" s="57"/>
      <c r="RCU40" s="57"/>
      <c r="RCV40" s="57"/>
      <c r="RCW40" s="57"/>
      <c r="RCX40" s="57"/>
      <c r="RCY40" s="57"/>
      <c r="RDE40" s="56"/>
      <c r="RDF40" s="57"/>
      <c r="RDG40" s="57"/>
      <c r="RDH40" s="57"/>
      <c r="RDI40" s="57"/>
      <c r="RDJ40" s="57"/>
      <c r="RDK40" s="57"/>
      <c r="RDQ40" s="56"/>
      <c r="RDR40" s="57"/>
      <c r="RDS40" s="57"/>
      <c r="RDT40" s="57"/>
      <c r="RDU40" s="57"/>
      <c r="RDV40" s="57"/>
      <c r="RDW40" s="57"/>
      <c r="REC40" s="56"/>
      <c r="RED40" s="57"/>
      <c r="REE40" s="57"/>
      <c r="REF40" s="57"/>
      <c r="REG40" s="57"/>
      <c r="REH40" s="57"/>
      <c r="REI40" s="57"/>
      <c r="REO40" s="56"/>
      <c r="REP40" s="57"/>
      <c r="REQ40" s="57"/>
      <c r="RER40" s="57"/>
      <c r="RES40" s="57"/>
      <c r="RET40" s="57"/>
      <c r="REU40" s="57"/>
      <c r="RFA40" s="56"/>
      <c r="RFB40" s="57"/>
      <c r="RFC40" s="57"/>
      <c r="RFD40" s="57"/>
      <c r="RFE40" s="57"/>
      <c r="RFF40" s="57"/>
      <c r="RFG40" s="57"/>
      <c r="RFM40" s="56"/>
      <c r="RFN40" s="57"/>
      <c r="RFO40" s="57"/>
      <c r="RFP40" s="57"/>
      <c r="RFQ40" s="57"/>
      <c r="RFR40" s="57"/>
      <c r="RFS40" s="57"/>
      <c r="RFY40" s="56"/>
      <c r="RFZ40" s="57"/>
      <c r="RGA40" s="57"/>
      <c r="RGB40" s="57"/>
      <c r="RGC40" s="57"/>
      <c r="RGD40" s="57"/>
      <c r="RGE40" s="57"/>
      <c r="RGK40" s="56"/>
      <c r="RGL40" s="57"/>
      <c r="RGM40" s="57"/>
      <c r="RGN40" s="57"/>
      <c r="RGO40" s="57"/>
      <c r="RGP40" s="57"/>
      <c r="RGQ40" s="57"/>
      <c r="RGW40" s="56"/>
      <c r="RGX40" s="57"/>
      <c r="RGY40" s="57"/>
      <c r="RGZ40" s="57"/>
      <c r="RHA40" s="57"/>
      <c r="RHB40" s="57"/>
      <c r="RHC40" s="57"/>
      <c r="RHI40" s="56"/>
      <c r="RHJ40" s="57"/>
      <c r="RHK40" s="57"/>
      <c r="RHL40" s="57"/>
      <c r="RHM40" s="57"/>
      <c r="RHN40" s="57"/>
      <c r="RHO40" s="57"/>
      <c r="RHU40" s="56"/>
      <c r="RHV40" s="57"/>
      <c r="RHW40" s="57"/>
      <c r="RHX40" s="57"/>
      <c r="RHY40" s="57"/>
      <c r="RHZ40" s="57"/>
      <c r="RIA40" s="57"/>
      <c r="RIG40" s="56"/>
      <c r="RIH40" s="57"/>
      <c r="RII40" s="57"/>
      <c r="RIJ40" s="57"/>
      <c r="RIK40" s="57"/>
      <c r="RIL40" s="57"/>
      <c r="RIM40" s="57"/>
      <c r="RIS40" s="56"/>
      <c r="RIT40" s="57"/>
      <c r="RIU40" s="57"/>
      <c r="RIV40" s="57"/>
      <c r="RIW40" s="57"/>
      <c r="RIX40" s="57"/>
      <c r="RIY40" s="57"/>
      <c r="RJE40" s="56"/>
      <c r="RJF40" s="57"/>
      <c r="RJG40" s="57"/>
      <c r="RJH40" s="57"/>
      <c r="RJI40" s="57"/>
      <c r="RJJ40" s="57"/>
      <c r="RJK40" s="57"/>
      <c r="RJQ40" s="56"/>
      <c r="RJR40" s="57"/>
      <c r="RJS40" s="57"/>
      <c r="RJT40" s="57"/>
      <c r="RJU40" s="57"/>
      <c r="RJV40" s="57"/>
      <c r="RJW40" s="57"/>
      <c r="RKC40" s="56"/>
      <c r="RKD40" s="57"/>
      <c r="RKE40" s="57"/>
      <c r="RKF40" s="57"/>
      <c r="RKG40" s="57"/>
      <c r="RKH40" s="57"/>
      <c r="RKI40" s="57"/>
      <c r="RKO40" s="56"/>
      <c r="RKP40" s="57"/>
      <c r="RKQ40" s="57"/>
      <c r="RKR40" s="57"/>
      <c r="RKS40" s="57"/>
      <c r="RKT40" s="57"/>
      <c r="RKU40" s="57"/>
      <c r="RLA40" s="56"/>
      <c r="RLB40" s="57"/>
      <c r="RLC40" s="57"/>
      <c r="RLD40" s="57"/>
      <c r="RLE40" s="57"/>
      <c r="RLF40" s="57"/>
      <c r="RLG40" s="57"/>
      <c r="RLM40" s="56"/>
      <c r="RLN40" s="57"/>
      <c r="RLO40" s="57"/>
      <c r="RLP40" s="57"/>
      <c r="RLQ40" s="57"/>
      <c r="RLR40" s="57"/>
      <c r="RLS40" s="57"/>
      <c r="RLY40" s="56"/>
      <c r="RLZ40" s="57"/>
      <c r="RMA40" s="57"/>
      <c r="RMB40" s="57"/>
      <c r="RMC40" s="57"/>
      <c r="RMD40" s="57"/>
      <c r="RME40" s="57"/>
      <c r="RMK40" s="56"/>
      <c r="RML40" s="57"/>
      <c r="RMM40" s="57"/>
      <c r="RMN40" s="57"/>
      <c r="RMO40" s="57"/>
      <c r="RMP40" s="57"/>
      <c r="RMQ40" s="57"/>
      <c r="RMW40" s="56"/>
      <c r="RMX40" s="57"/>
      <c r="RMY40" s="57"/>
      <c r="RMZ40" s="57"/>
      <c r="RNA40" s="57"/>
      <c r="RNB40" s="57"/>
      <c r="RNC40" s="57"/>
      <c r="RNI40" s="56"/>
      <c r="RNJ40" s="57"/>
      <c r="RNK40" s="57"/>
      <c r="RNL40" s="57"/>
      <c r="RNM40" s="57"/>
      <c r="RNN40" s="57"/>
      <c r="RNO40" s="57"/>
      <c r="RNU40" s="56"/>
      <c r="RNV40" s="57"/>
      <c r="RNW40" s="57"/>
      <c r="RNX40" s="57"/>
      <c r="RNY40" s="57"/>
      <c r="RNZ40" s="57"/>
      <c r="ROA40" s="57"/>
      <c r="ROG40" s="56"/>
      <c r="ROH40" s="57"/>
      <c r="ROI40" s="57"/>
      <c r="ROJ40" s="57"/>
      <c r="ROK40" s="57"/>
      <c r="ROL40" s="57"/>
      <c r="ROM40" s="57"/>
      <c r="ROS40" s="56"/>
      <c r="ROT40" s="57"/>
      <c r="ROU40" s="57"/>
      <c r="ROV40" s="57"/>
      <c r="ROW40" s="57"/>
      <c r="ROX40" s="57"/>
      <c r="ROY40" s="57"/>
      <c r="RPE40" s="56"/>
      <c r="RPF40" s="57"/>
      <c r="RPG40" s="57"/>
      <c r="RPH40" s="57"/>
      <c r="RPI40" s="57"/>
      <c r="RPJ40" s="57"/>
      <c r="RPK40" s="57"/>
      <c r="RPQ40" s="56"/>
      <c r="RPR40" s="57"/>
      <c r="RPS40" s="57"/>
      <c r="RPT40" s="57"/>
      <c r="RPU40" s="57"/>
      <c r="RPV40" s="57"/>
      <c r="RPW40" s="57"/>
      <c r="RQC40" s="56"/>
      <c r="RQD40" s="57"/>
      <c r="RQE40" s="57"/>
      <c r="RQF40" s="57"/>
      <c r="RQG40" s="57"/>
      <c r="RQH40" s="57"/>
      <c r="RQI40" s="57"/>
      <c r="RQO40" s="56"/>
      <c r="RQP40" s="57"/>
      <c r="RQQ40" s="57"/>
      <c r="RQR40" s="57"/>
      <c r="RQS40" s="57"/>
      <c r="RQT40" s="57"/>
      <c r="RQU40" s="57"/>
      <c r="RRA40" s="56"/>
      <c r="RRB40" s="57"/>
      <c r="RRC40" s="57"/>
      <c r="RRD40" s="57"/>
      <c r="RRE40" s="57"/>
      <c r="RRF40" s="57"/>
      <c r="RRG40" s="57"/>
      <c r="RRM40" s="56"/>
      <c r="RRN40" s="57"/>
      <c r="RRO40" s="57"/>
      <c r="RRP40" s="57"/>
      <c r="RRQ40" s="57"/>
      <c r="RRR40" s="57"/>
      <c r="RRS40" s="57"/>
      <c r="RRY40" s="56"/>
      <c r="RRZ40" s="57"/>
      <c r="RSA40" s="57"/>
      <c r="RSB40" s="57"/>
      <c r="RSC40" s="57"/>
      <c r="RSD40" s="57"/>
      <c r="RSE40" s="57"/>
      <c r="RSK40" s="56"/>
      <c r="RSL40" s="57"/>
      <c r="RSM40" s="57"/>
      <c r="RSN40" s="57"/>
      <c r="RSO40" s="57"/>
      <c r="RSP40" s="57"/>
      <c r="RSQ40" s="57"/>
      <c r="RSW40" s="56"/>
      <c r="RSX40" s="57"/>
      <c r="RSY40" s="57"/>
      <c r="RSZ40" s="57"/>
      <c r="RTA40" s="57"/>
      <c r="RTB40" s="57"/>
      <c r="RTC40" s="57"/>
      <c r="RTI40" s="56"/>
      <c r="RTJ40" s="57"/>
      <c r="RTK40" s="57"/>
      <c r="RTL40" s="57"/>
      <c r="RTM40" s="57"/>
      <c r="RTN40" s="57"/>
      <c r="RTO40" s="57"/>
      <c r="RTU40" s="56"/>
      <c r="RTV40" s="57"/>
      <c r="RTW40" s="57"/>
      <c r="RTX40" s="57"/>
      <c r="RTY40" s="57"/>
      <c r="RTZ40" s="57"/>
      <c r="RUA40" s="57"/>
      <c r="RUG40" s="56"/>
      <c r="RUH40" s="57"/>
      <c r="RUI40" s="57"/>
      <c r="RUJ40" s="57"/>
      <c r="RUK40" s="57"/>
      <c r="RUL40" s="57"/>
      <c r="RUM40" s="57"/>
      <c r="RUS40" s="56"/>
      <c r="RUT40" s="57"/>
      <c r="RUU40" s="57"/>
      <c r="RUV40" s="57"/>
      <c r="RUW40" s="57"/>
      <c r="RUX40" s="57"/>
      <c r="RUY40" s="57"/>
      <c r="RVE40" s="56"/>
      <c r="RVF40" s="57"/>
      <c r="RVG40" s="57"/>
      <c r="RVH40" s="57"/>
      <c r="RVI40" s="57"/>
      <c r="RVJ40" s="57"/>
      <c r="RVK40" s="57"/>
      <c r="RVQ40" s="56"/>
      <c r="RVR40" s="57"/>
      <c r="RVS40" s="57"/>
      <c r="RVT40" s="57"/>
      <c r="RVU40" s="57"/>
      <c r="RVV40" s="57"/>
      <c r="RVW40" s="57"/>
      <c r="RWC40" s="56"/>
      <c r="RWD40" s="57"/>
      <c r="RWE40" s="57"/>
      <c r="RWF40" s="57"/>
      <c r="RWG40" s="57"/>
      <c r="RWH40" s="57"/>
      <c r="RWI40" s="57"/>
      <c r="RWO40" s="56"/>
      <c r="RWP40" s="57"/>
      <c r="RWQ40" s="57"/>
      <c r="RWR40" s="57"/>
      <c r="RWS40" s="57"/>
      <c r="RWT40" s="57"/>
      <c r="RWU40" s="57"/>
      <c r="RXA40" s="56"/>
      <c r="RXB40" s="57"/>
      <c r="RXC40" s="57"/>
      <c r="RXD40" s="57"/>
      <c r="RXE40" s="57"/>
      <c r="RXF40" s="57"/>
      <c r="RXG40" s="57"/>
      <c r="RXM40" s="56"/>
      <c r="RXN40" s="57"/>
      <c r="RXO40" s="57"/>
      <c r="RXP40" s="57"/>
      <c r="RXQ40" s="57"/>
      <c r="RXR40" s="57"/>
      <c r="RXS40" s="57"/>
      <c r="RXY40" s="56"/>
      <c r="RXZ40" s="57"/>
      <c r="RYA40" s="57"/>
      <c r="RYB40" s="57"/>
      <c r="RYC40" s="57"/>
      <c r="RYD40" s="57"/>
      <c r="RYE40" s="57"/>
      <c r="RYK40" s="56"/>
      <c r="RYL40" s="57"/>
      <c r="RYM40" s="57"/>
      <c r="RYN40" s="57"/>
      <c r="RYO40" s="57"/>
      <c r="RYP40" s="57"/>
      <c r="RYQ40" s="57"/>
      <c r="RYW40" s="56"/>
      <c r="RYX40" s="57"/>
      <c r="RYY40" s="57"/>
      <c r="RYZ40" s="57"/>
      <c r="RZA40" s="57"/>
      <c r="RZB40" s="57"/>
      <c r="RZC40" s="57"/>
      <c r="RZI40" s="56"/>
      <c r="RZJ40" s="57"/>
      <c r="RZK40" s="57"/>
      <c r="RZL40" s="57"/>
      <c r="RZM40" s="57"/>
      <c r="RZN40" s="57"/>
      <c r="RZO40" s="57"/>
      <c r="RZU40" s="56"/>
      <c r="RZV40" s="57"/>
      <c r="RZW40" s="57"/>
      <c r="RZX40" s="57"/>
      <c r="RZY40" s="57"/>
      <c r="RZZ40" s="57"/>
      <c r="SAA40" s="57"/>
      <c r="SAG40" s="56"/>
      <c r="SAH40" s="57"/>
      <c r="SAI40" s="57"/>
      <c r="SAJ40" s="57"/>
      <c r="SAK40" s="57"/>
      <c r="SAL40" s="57"/>
      <c r="SAM40" s="57"/>
      <c r="SAS40" s="56"/>
      <c r="SAT40" s="57"/>
      <c r="SAU40" s="57"/>
      <c r="SAV40" s="57"/>
      <c r="SAW40" s="57"/>
      <c r="SAX40" s="57"/>
      <c r="SAY40" s="57"/>
      <c r="SBE40" s="56"/>
      <c r="SBF40" s="57"/>
      <c r="SBG40" s="57"/>
      <c r="SBH40" s="57"/>
      <c r="SBI40" s="57"/>
      <c r="SBJ40" s="57"/>
      <c r="SBK40" s="57"/>
      <c r="SBQ40" s="56"/>
      <c r="SBR40" s="57"/>
      <c r="SBS40" s="57"/>
      <c r="SBT40" s="57"/>
      <c r="SBU40" s="57"/>
      <c r="SBV40" s="57"/>
      <c r="SBW40" s="57"/>
      <c r="SCC40" s="56"/>
      <c r="SCD40" s="57"/>
      <c r="SCE40" s="57"/>
      <c r="SCF40" s="57"/>
      <c r="SCG40" s="57"/>
      <c r="SCH40" s="57"/>
      <c r="SCI40" s="57"/>
      <c r="SCO40" s="56"/>
      <c r="SCP40" s="57"/>
      <c r="SCQ40" s="57"/>
      <c r="SCR40" s="57"/>
      <c r="SCS40" s="57"/>
      <c r="SCT40" s="57"/>
      <c r="SCU40" s="57"/>
      <c r="SDA40" s="56"/>
      <c r="SDB40" s="57"/>
      <c r="SDC40" s="57"/>
      <c r="SDD40" s="57"/>
      <c r="SDE40" s="57"/>
      <c r="SDF40" s="57"/>
      <c r="SDG40" s="57"/>
      <c r="SDM40" s="56"/>
      <c r="SDN40" s="57"/>
      <c r="SDO40" s="57"/>
      <c r="SDP40" s="57"/>
      <c r="SDQ40" s="57"/>
      <c r="SDR40" s="57"/>
      <c r="SDS40" s="57"/>
      <c r="SDY40" s="56"/>
      <c r="SDZ40" s="57"/>
      <c r="SEA40" s="57"/>
      <c r="SEB40" s="57"/>
      <c r="SEC40" s="57"/>
      <c r="SED40" s="57"/>
      <c r="SEE40" s="57"/>
      <c r="SEK40" s="56"/>
      <c r="SEL40" s="57"/>
      <c r="SEM40" s="57"/>
      <c r="SEN40" s="57"/>
      <c r="SEO40" s="57"/>
      <c r="SEP40" s="57"/>
      <c r="SEQ40" s="57"/>
      <c r="SEW40" s="56"/>
      <c r="SEX40" s="57"/>
      <c r="SEY40" s="57"/>
      <c r="SEZ40" s="57"/>
      <c r="SFA40" s="57"/>
      <c r="SFB40" s="57"/>
      <c r="SFC40" s="57"/>
      <c r="SFI40" s="56"/>
      <c r="SFJ40" s="57"/>
      <c r="SFK40" s="57"/>
      <c r="SFL40" s="57"/>
      <c r="SFM40" s="57"/>
      <c r="SFN40" s="57"/>
      <c r="SFO40" s="57"/>
      <c r="SFU40" s="56"/>
      <c r="SFV40" s="57"/>
      <c r="SFW40" s="57"/>
      <c r="SFX40" s="57"/>
      <c r="SFY40" s="57"/>
      <c r="SFZ40" s="57"/>
      <c r="SGA40" s="57"/>
      <c r="SGG40" s="56"/>
      <c r="SGH40" s="57"/>
      <c r="SGI40" s="57"/>
      <c r="SGJ40" s="57"/>
      <c r="SGK40" s="57"/>
      <c r="SGL40" s="57"/>
      <c r="SGM40" s="57"/>
      <c r="SGS40" s="56"/>
      <c r="SGT40" s="57"/>
      <c r="SGU40" s="57"/>
      <c r="SGV40" s="57"/>
      <c r="SGW40" s="57"/>
      <c r="SGX40" s="57"/>
      <c r="SGY40" s="57"/>
      <c r="SHE40" s="56"/>
      <c r="SHF40" s="57"/>
      <c r="SHG40" s="57"/>
      <c r="SHH40" s="57"/>
      <c r="SHI40" s="57"/>
      <c r="SHJ40" s="57"/>
      <c r="SHK40" s="57"/>
      <c r="SHQ40" s="56"/>
      <c r="SHR40" s="57"/>
      <c r="SHS40" s="57"/>
      <c r="SHT40" s="57"/>
      <c r="SHU40" s="57"/>
      <c r="SHV40" s="57"/>
      <c r="SHW40" s="57"/>
      <c r="SIC40" s="56"/>
      <c r="SID40" s="57"/>
      <c r="SIE40" s="57"/>
      <c r="SIF40" s="57"/>
      <c r="SIG40" s="57"/>
      <c r="SIH40" s="57"/>
      <c r="SII40" s="57"/>
      <c r="SIO40" s="56"/>
      <c r="SIP40" s="57"/>
      <c r="SIQ40" s="57"/>
      <c r="SIR40" s="57"/>
      <c r="SIS40" s="57"/>
      <c r="SIT40" s="57"/>
      <c r="SIU40" s="57"/>
      <c r="SJA40" s="56"/>
      <c r="SJB40" s="57"/>
      <c r="SJC40" s="57"/>
      <c r="SJD40" s="57"/>
      <c r="SJE40" s="57"/>
      <c r="SJF40" s="57"/>
      <c r="SJG40" s="57"/>
      <c r="SJM40" s="56"/>
      <c r="SJN40" s="57"/>
      <c r="SJO40" s="57"/>
      <c r="SJP40" s="57"/>
      <c r="SJQ40" s="57"/>
      <c r="SJR40" s="57"/>
      <c r="SJS40" s="57"/>
      <c r="SJY40" s="56"/>
      <c r="SJZ40" s="57"/>
      <c r="SKA40" s="57"/>
      <c r="SKB40" s="57"/>
      <c r="SKC40" s="57"/>
      <c r="SKD40" s="57"/>
      <c r="SKE40" s="57"/>
      <c r="SKK40" s="56"/>
      <c r="SKL40" s="57"/>
      <c r="SKM40" s="57"/>
      <c r="SKN40" s="57"/>
      <c r="SKO40" s="57"/>
      <c r="SKP40" s="57"/>
      <c r="SKQ40" s="57"/>
      <c r="SKW40" s="56"/>
      <c r="SKX40" s="57"/>
      <c r="SKY40" s="57"/>
      <c r="SKZ40" s="57"/>
      <c r="SLA40" s="57"/>
      <c r="SLB40" s="57"/>
      <c r="SLC40" s="57"/>
      <c r="SLI40" s="56"/>
      <c r="SLJ40" s="57"/>
      <c r="SLK40" s="57"/>
      <c r="SLL40" s="57"/>
      <c r="SLM40" s="57"/>
      <c r="SLN40" s="57"/>
      <c r="SLO40" s="57"/>
      <c r="SLU40" s="56"/>
      <c r="SLV40" s="57"/>
      <c r="SLW40" s="57"/>
      <c r="SLX40" s="57"/>
      <c r="SLY40" s="57"/>
      <c r="SLZ40" s="57"/>
      <c r="SMA40" s="57"/>
      <c r="SMG40" s="56"/>
      <c r="SMH40" s="57"/>
      <c r="SMI40" s="57"/>
      <c r="SMJ40" s="57"/>
      <c r="SMK40" s="57"/>
      <c r="SML40" s="57"/>
      <c r="SMM40" s="57"/>
      <c r="SMS40" s="56"/>
      <c r="SMT40" s="57"/>
      <c r="SMU40" s="57"/>
      <c r="SMV40" s="57"/>
      <c r="SMW40" s="57"/>
      <c r="SMX40" s="57"/>
      <c r="SMY40" s="57"/>
      <c r="SNE40" s="56"/>
      <c r="SNF40" s="57"/>
      <c r="SNG40" s="57"/>
      <c r="SNH40" s="57"/>
      <c r="SNI40" s="57"/>
      <c r="SNJ40" s="57"/>
      <c r="SNK40" s="57"/>
      <c r="SNQ40" s="56"/>
      <c r="SNR40" s="57"/>
      <c r="SNS40" s="57"/>
      <c r="SNT40" s="57"/>
      <c r="SNU40" s="57"/>
      <c r="SNV40" s="57"/>
      <c r="SNW40" s="57"/>
      <c r="SOC40" s="56"/>
      <c r="SOD40" s="57"/>
      <c r="SOE40" s="57"/>
      <c r="SOF40" s="57"/>
      <c r="SOG40" s="57"/>
      <c r="SOH40" s="57"/>
      <c r="SOI40" s="57"/>
      <c r="SOO40" s="56"/>
      <c r="SOP40" s="57"/>
      <c r="SOQ40" s="57"/>
      <c r="SOR40" s="57"/>
      <c r="SOS40" s="57"/>
      <c r="SOT40" s="57"/>
      <c r="SOU40" s="57"/>
      <c r="SPA40" s="56"/>
      <c r="SPB40" s="57"/>
      <c r="SPC40" s="57"/>
      <c r="SPD40" s="57"/>
      <c r="SPE40" s="57"/>
      <c r="SPF40" s="57"/>
      <c r="SPG40" s="57"/>
      <c r="SPM40" s="56"/>
      <c r="SPN40" s="57"/>
      <c r="SPO40" s="57"/>
      <c r="SPP40" s="57"/>
      <c r="SPQ40" s="57"/>
      <c r="SPR40" s="57"/>
      <c r="SPS40" s="57"/>
      <c r="SPY40" s="56"/>
      <c r="SPZ40" s="57"/>
      <c r="SQA40" s="57"/>
      <c r="SQB40" s="57"/>
      <c r="SQC40" s="57"/>
      <c r="SQD40" s="57"/>
      <c r="SQE40" s="57"/>
      <c r="SQK40" s="56"/>
      <c r="SQL40" s="57"/>
      <c r="SQM40" s="57"/>
      <c r="SQN40" s="57"/>
      <c r="SQO40" s="57"/>
      <c r="SQP40" s="57"/>
      <c r="SQQ40" s="57"/>
      <c r="SQW40" s="56"/>
      <c r="SQX40" s="57"/>
      <c r="SQY40" s="57"/>
      <c r="SQZ40" s="57"/>
      <c r="SRA40" s="57"/>
      <c r="SRB40" s="57"/>
      <c r="SRC40" s="57"/>
      <c r="SRI40" s="56"/>
      <c r="SRJ40" s="57"/>
      <c r="SRK40" s="57"/>
      <c r="SRL40" s="57"/>
      <c r="SRM40" s="57"/>
      <c r="SRN40" s="57"/>
      <c r="SRO40" s="57"/>
      <c r="SRU40" s="56"/>
      <c r="SRV40" s="57"/>
      <c r="SRW40" s="57"/>
      <c r="SRX40" s="57"/>
      <c r="SRY40" s="57"/>
      <c r="SRZ40" s="57"/>
      <c r="SSA40" s="57"/>
      <c r="SSG40" s="56"/>
      <c r="SSH40" s="57"/>
      <c r="SSI40" s="57"/>
      <c r="SSJ40" s="57"/>
      <c r="SSK40" s="57"/>
      <c r="SSL40" s="57"/>
      <c r="SSM40" s="57"/>
      <c r="SSS40" s="56"/>
      <c r="SST40" s="57"/>
      <c r="SSU40" s="57"/>
      <c r="SSV40" s="57"/>
      <c r="SSW40" s="57"/>
      <c r="SSX40" s="57"/>
      <c r="SSY40" s="57"/>
      <c r="STE40" s="56"/>
      <c r="STF40" s="57"/>
      <c r="STG40" s="57"/>
      <c r="STH40" s="57"/>
      <c r="STI40" s="57"/>
      <c r="STJ40" s="57"/>
      <c r="STK40" s="57"/>
      <c r="STQ40" s="56"/>
      <c r="STR40" s="57"/>
      <c r="STS40" s="57"/>
      <c r="STT40" s="57"/>
      <c r="STU40" s="57"/>
      <c r="STV40" s="57"/>
      <c r="STW40" s="57"/>
      <c r="SUC40" s="56"/>
      <c r="SUD40" s="57"/>
      <c r="SUE40" s="57"/>
      <c r="SUF40" s="57"/>
      <c r="SUG40" s="57"/>
      <c r="SUH40" s="57"/>
      <c r="SUI40" s="57"/>
      <c r="SUO40" s="56"/>
      <c r="SUP40" s="57"/>
      <c r="SUQ40" s="57"/>
      <c r="SUR40" s="57"/>
      <c r="SUS40" s="57"/>
      <c r="SUT40" s="57"/>
      <c r="SUU40" s="57"/>
      <c r="SVA40" s="56"/>
      <c r="SVB40" s="57"/>
      <c r="SVC40" s="57"/>
      <c r="SVD40" s="57"/>
      <c r="SVE40" s="57"/>
      <c r="SVF40" s="57"/>
      <c r="SVG40" s="57"/>
      <c r="SVM40" s="56"/>
      <c r="SVN40" s="57"/>
      <c r="SVO40" s="57"/>
      <c r="SVP40" s="57"/>
      <c r="SVQ40" s="57"/>
      <c r="SVR40" s="57"/>
      <c r="SVS40" s="57"/>
      <c r="SVY40" s="56"/>
      <c r="SVZ40" s="57"/>
      <c r="SWA40" s="57"/>
      <c r="SWB40" s="57"/>
      <c r="SWC40" s="57"/>
      <c r="SWD40" s="57"/>
      <c r="SWE40" s="57"/>
      <c r="SWK40" s="56"/>
      <c r="SWL40" s="57"/>
      <c r="SWM40" s="57"/>
      <c r="SWN40" s="57"/>
      <c r="SWO40" s="57"/>
      <c r="SWP40" s="57"/>
      <c r="SWQ40" s="57"/>
      <c r="SWW40" s="56"/>
      <c r="SWX40" s="57"/>
      <c r="SWY40" s="57"/>
      <c r="SWZ40" s="57"/>
      <c r="SXA40" s="57"/>
      <c r="SXB40" s="57"/>
      <c r="SXC40" s="57"/>
      <c r="SXI40" s="56"/>
      <c r="SXJ40" s="57"/>
      <c r="SXK40" s="57"/>
      <c r="SXL40" s="57"/>
      <c r="SXM40" s="57"/>
      <c r="SXN40" s="57"/>
      <c r="SXO40" s="57"/>
      <c r="SXU40" s="56"/>
      <c r="SXV40" s="57"/>
      <c r="SXW40" s="57"/>
      <c r="SXX40" s="57"/>
      <c r="SXY40" s="57"/>
      <c r="SXZ40" s="57"/>
      <c r="SYA40" s="57"/>
      <c r="SYG40" s="56"/>
      <c r="SYH40" s="57"/>
      <c r="SYI40" s="57"/>
      <c r="SYJ40" s="57"/>
      <c r="SYK40" s="57"/>
      <c r="SYL40" s="57"/>
      <c r="SYM40" s="57"/>
      <c r="SYS40" s="56"/>
      <c r="SYT40" s="57"/>
      <c r="SYU40" s="57"/>
      <c r="SYV40" s="57"/>
      <c r="SYW40" s="57"/>
      <c r="SYX40" s="57"/>
      <c r="SYY40" s="57"/>
      <c r="SZE40" s="56"/>
      <c r="SZF40" s="57"/>
      <c r="SZG40" s="57"/>
      <c r="SZH40" s="57"/>
      <c r="SZI40" s="57"/>
      <c r="SZJ40" s="57"/>
      <c r="SZK40" s="57"/>
      <c r="SZQ40" s="56"/>
      <c r="SZR40" s="57"/>
      <c r="SZS40" s="57"/>
      <c r="SZT40" s="57"/>
      <c r="SZU40" s="57"/>
      <c r="SZV40" s="57"/>
      <c r="SZW40" s="57"/>
      <c r="TAC40" s="56"/>
      <c r="TAD40" s="57"/>
      <c r="TAE40" s="57"/>
      <c r="TAF40" s="57"/>
      <c r="TAG40" s="57"/>
      <c r="TAH40" s="57"/>
      <c r="TAI40" s="57"/>
      <c r="TAO40" s="56"/>
      <c r="TAP40" s="57"/>
      <c r="TAQ40" s="57"/>
      <c r="TAR40" s="57"/>
      <c r="TAS40" s="57"/>
      <c r="TAT40" s="57"/>
      <c r="TAU40" s="57"/>
      <c r="TBA40" s="56"/>
      <c r="TBB40" s="57"/>
      <c r="TBC40" s="57"/>
      <c r="TBD40" s="57"/>
      <c r="TBE40" s="57"/>
      <c r="TBF40" s="57"/>
      <c r="TBG40" s="57"/>
      <c r="TBM40" s="56"/>
      <c r="TBN40" s="57"/>
      <c r="TBO40" s="57"/>
      <c r="TBP40" s="57"/>
      <c r="TBQ40" s="57"/>
      <c r="TBR40" s="57"/>
      <c r="TBS40" s="57"/>
      <c r="TBY40" s="56"/>
      <c r="TBZ40" s="57"/>
      <c r="TCA40" s="57"/>
      <c r="TCB40" s="57"/>
      <c r="TCC40" s="57"/>
      <c r="TCD40" s="57"/>
      <c r="TCE40" s="57"/>
      <c r="TCK40" s="56"/>
      <c r="TCL40" s="57"/>
      <c r="TCM40" s="57"/>
      <c r="TCN40" s="57"/>
      <c r="TCO40" s="57"/>
      <c r="TCP40" s="57"/>
      <c r="TCQ40" s="57"/>
      <c r="TCW40" s="56"/>
      <c r="TCX40" s="57"/>
      <c r="TCY40" s="57"/>
      <c r="TCZ40" s="57"/>
      <c r="TDA40" s="57"/>
      <c r="TDB40" s="57"/>
      <c r="TDC40" s="57"/>
      <c r="TDI40" s="56"/>
      <c r="TDJ40" s="57"/>
      <c r="TDK40" s="57"/>
      <c r="TDL40" s="57"/>
      <c r="TDM40" s="57"/>
      <c r="TDN40" s="57"/>
      <c r="TDO40" s="57"/>
      <c r="TDU40" s="56"/>
      <c r="TDV40" s="57"/>
      <c r="TDW40" s="57"/>
      <c r="TDX40" s="57"/>
      <c r="TDY40" s="57"/>
      <c r="TDZ40" s="57"/>
      <c r="TEA40" s="57"/>
      <c r="TEG40" s="56"/>
      <c r="TEH40" s="57"/>
      <c r="TEI40" s="57"/>
      <c r="TEJ40" s="57"/>
      <c r="TEK40" s="57"/>
      <c r="TEL40" s="57"/>
      <c r="TEM40" s="57"/>
      <c r="TES40" s="56"/>
      <c r="TET40" s="57"/>
      <c r="TEU40" s="57"/>
      <c r="TEV40" s="57"/>
      <c r="TEW40" s="57"/>
      <c r="TEX40" s="57"/>
      <c r="TEY40" s="57"/>
      <c r="TFE40" s="56"/>
      <c r="TFF40" s="57"/>
      <c r="TFG40" s="57"/>
      <c r="TFH40" s="57"/>
      <c r="TFI40" s="57"/>
      <c r="TFJ40" s="57"/>
      <c r="TFK40" s="57"/>
      <c r="TFQ40" s="56"/>
      <c r="TFR40" s="57"/>
      <c r="TFS40" s="57"/>
      <c r="TFT40" s="57"/>
      <c r="TFU40" s="57"/>
      <c r="TFV40" s="57"/>
      <c r="TFW40" s="57"/>
      <c r="TGC40" s="56"/>
      <c r="TGD40" s="57"/>
      <c r="TGE40" s="57"/>
      <c r="TGF40" s="57"/>
      <c r="TGG40" s="57"/>
      <c r="TGH40" s="57"/>
      <c r="TGI40" s="57"/>
      <c r="TGO40" s="56"/>
      <c r="TGP40" s="57"/>
      <c r="TGQ40" s="57"/>
      <c r="TGR40" s="57"/>
      <c r="TGS40" s="57"/>
      <c r="TGT40" s="57"/>
      <c r="TGU40" s="57"/>
      <c r="THA40" s="56"/>
      <c r="THB40" s="57"/>
      <c r="THC40" s="57"/>
      <c r="THD40" s="57"/>
      <c r="THE40" s="57"/>
      <c r="THF40" s="57"/>
      <c r="THG40" s="57"/>
      <c r="THM40" s="56"/>
      <c r="THN40" s="57"/>
      <c r="THO40" s="57"/>
      <c r="THP40" s="57"/>
      <c r="THQ40" s="57"/>
      <c r="THR40" s="57"/>
      <c r="THS40" s="57"/>
      <c r="THY40" s="56"/>
      <c r="THZ40" s="57"/>
      <c r="TIA40" s="57"/>
      <c r="TIB40" s="57"/>
      <c r="TIC40" s="57"/>
      <c r="TID40" s="57"/>
      <c r="TIE40" s="57"/>
      <c r="TIK40" s="56"/>
      <c r="TIL40" s="57"/>
      <c r="TIM40" s="57"/>
      <c r="TIN40" s="57"/>
      <c r="TIO40" s="57"/>
      <c r="TIP40" s="57"/>
      <c r="TIQ40" s="57"/>
      <c r="TIW40" s="56"/>
      <c r="TIX40" s="57"/>
      <c r="TIY40" s="57"/>
      <c r="TIZ40" s="57"/>
      <c r="TJA40" s="57"/>
      <c r="TJB40" s="57"/>
      <c r="TJC40" s="57"/>
      <c r="TJI40" s="56"/>
      <c r="TJJ40" s="57"/>
      <c r="TJK40" s="57"/>
      <c r="TJL40" s="57"/>
      <c r="TJM40" s="57"/>
      <c r="TJN40" s="57"/>
      <c r="TJO40" s="57"/>
      <c r="TJU40" s="56"/>
      <c r="TJV40" s="57"/>
      <c r="TJW40" s="57"/>
      <c r="TJX40" s="57"/>
      <c r="TJY40" s="57"/>
      <c r="TJZ40" s="57"/>
      <c r="TKA40" s="57"/>
      <c r="TKG40" s="56"/>
      <c r="TKH40" s="57"/>
      <c r="TKI40" s="57"/>
      <c r="TKJ40" s="57"/>
      <c r="TKK40" s="57"/>
      <c r="TKL40" s="57"/>
      <c r="TKM40" s="57"/>
      <c r="TKS40" s="56"/>
      <c r="TKT40" s="57"/>
      <c r="TKU40" s="57"/>
      <c r="TKV40" s="57"/>
      <c r="TKW40" s="57"/>
      <c r="TKX40" s="57"/>
      <c r="TKY40" s="57"/>
      <c r="TLE40" s="56"/>
      <c r="TLF40" s="57"/>
      <c r="TLG40" s="57"/>
      <c r="TLH40" s="57"/>
      <c r="TLI40" s="57"/>
      <c r="TLJ40" s="57"/>
      <c r="TLK40" s="57"/>
      <c r="TLQ40" s="56"/>
      <c r="TLR40" s="57"/>
      <c r="TLS40" s="57"/>
      <c r="TLT40" s="57"/>
      <c r="TLU40" s="57"/>
      <c r="TLV40" s="57"/>
      <c r="TLW40" s="57"/>
      <c r="TMC40" s="56"/>
      <c r="TMD40" s="57"/>
      <c r="TME40" s="57"/>
      <c r="TMF40" s="57"/>
      <c r="TMG40" s="57"/>
      <c r="TMH40" s="57"/>
      <c r="TMI40" s="57"/>
      <c r="TMO40" s="56"/>
      <c r="TMP40" s="57"/>
      <c r="TMQ40" s="57"/>
      <c r="TMR40" s="57"/>
      <c r="TMS40" s="57"/>
      <c r="TMT40" s="57"/>
      <c r="TMU40" s="57"/>
      <c r="TNA40" s="56"/>
      <c r="TNB40" s="57"/>
      <c r="TNC40" s="57"/>
      <c r="TND40" s="57"/>
      <c r="TNE40" s="57"/>
      <c r="TNF40" s="57"/>
      <c r="TNG40" s="57"/>
      <c r="TNM40" s="56"/>
      <c r="TNN40" s="57"/>
      <c r="TNO40" s="57"/>
      <c r="TNP40" s="57"/>
      <c r="TNQ40" s="57"/>
      <c r="TNR40" s="57"/>
      <c r="TNS40" s="57"/>
      <c r="TNY40" s="56"/>
      <c r="TNZ40" s="57"/>
      <c r="TOA40" s="57"/>
      <c r="TOB40" s="57"/>
      <c r="TOC40" s="57"/>
      <c r="TOD40" s="57"/>
      <c r="TOE40" s="57"/>
      <c r="TOK40" s="56"/>
      <c r="TOL40" s="57"/>
      <c r="TOM40" s="57"/>
      <c r="TON40" s="57"/>
      <c r="TOO40" s="57"/>
      <c r="TOP40" s="57"/>
      <c r="TOQ40" s="57"/>
      <c r="TOW40" s="56"/>
      <c r="TOX40" s="57"/>
      <c r="TOY40" s="57"/>
      <c r="TOZ40" s="57"/>
      <c r="TPA40" s="57"/>
      <c r="TPB40" s="57"/>
      <c r="TPC40" s="57"/>
      <c r="TPI40" s="56"/>
      <c r="TPJ40" s="57"/>
      <c r="TPK40" s="57"/>
      <c r="TPL40" s="57"/>
      <c r="TPM40" s="57"/>
      <c r="TPN40" s="57"/>
      <c r="TPO40" s="57"/>
      <c r="TPU40" s="56"/>
      <c r="TPV40" s="57"/>
      <c r="TPW40" s="57"/>
      <c r="TPX40" s="57"/>
      <c r="TPY40" s="57"/>
      <c r="TPZ40" s="57"/>
      <c r="TQA40" s="57"/>
      <c r="TQG40" s="56"/>
      <c r="TQH40" s="57"/>
      <c r="TQI40" s="57"/>
      <c r="TQJ40" s="57"/>
      <c r="TQK40" s="57"/>
      <c r="TQL40" s="57"/>
      <c r="TQM40" s="57"/>
      <c r="TQS40" s="56"/>
      <c r="TQT40" s="57"/>
      <c r="TQU40" s="57"/>
      <c r="TQV40" s="57"/>
      <c r="TQW40" s="57"/>
      <c r="TQX40" s="57"/>
      <c r="TQY40" s="57"/>
      <c r="TRE40" s="56"/>
      <c r="TRF40" s="57"/>
      <c r="TRG40" s="57"/>
      <c r="TRH40" s="57"/>
      <c r="TRI40" s="57"/>
      <c r="TRJ40" s="57"/>
      <c r="TRK40" s="57"/>
      <c r="TRQ40" s="56"/>
      <c r="TRR40" s="57"/>
      <c r="TRS40" s="57"/>
      <c r="TRT40" s="57"/>
      <c r="TRU40" s="57"/>
      <c r="TRV40" s="57"/>
      <c r="TRW40" s="57"/>
      <c r="TSC40" s="56"/>
      <c r="TSD40" s="57"/>
      <c r="TSE40" s="57"/>
      <c r="TSF40" s="57"/>
      <c r="TSG40" s="57"/>
      <c r="TSH40" s="57"/>
      <c r="TSI40" s="57"/>
      <c r="TSO40" s="56"/>
      <c r="TSP40" s="57"/>
      <c r="TSQ40" s="57"/>
      <c r="TSR40" s="57"/>
      <c r="TSS40" s="57"/>
      <c r="TST40" s="57"/>
      <c r="TSU40" s="57"/>
      <c r="TTA40" s="56"/>
      <c r="TTB40" s="57"/>
      <c r="TTC40" s="57"/>
      <c r="TTD40" s="57"/>
      <c r="TTE40" s="57"/>
      <c r="TTF40" s="57"/>
      <c r="TTG40" s="57"/>
      <c r="TTM40" s="56"/>
      <c r="TTN40" s="57"/>
      <c r="TTO40" s="57"/>
      <c r="TTP40" s="57"/>
      <c r="TTQ40" s="57"/>
      <c r="TTR40" s="57"/>
      <c r="TTS40" s="57"/>
      <c r="TTY40" s="56"/>
      <c r="TTZ40" s="57"/>
      <c r="TUA40" s="57"/>
      <c r="TUB40" s="57"/>
      <c r="TUC40" s="57"/>
      <c r="TUD40" s="57"/>
      <c r="TUE40" s="57"/>
      <c r="TUK40" s="56"/>
      <c r="TUL40" s="57"/>
      <c r="TUM40" s="57"/>
      <c r="TUN40" s="57"/>
      <c r="TUO40" s="57"/>
      <c r="TUP40" s="57"/>
      <c r="TUQ40" s="57"/>
      <c r="TUW40" s="56"/>
      <c r="TUX40" s="57"/>
      <c r="TUY40" s="57"/>
      <c r="TUZ40" s="57"/>
      <c r="TVA40" s="57"/>
      <c r="TVB40" s="57"/>
      <c r="TVC40" s="57"/>
      <c r="TVI40" s="56"/>
      <c r="TVJ40" s="57"/>
      <c r="TVK40" s="57"/>
      <c r="TVL40" s="57"/>
      <c r="TVM40" s="57"/>
      <c r="TVN40" s="57"/>
      <c r="TVO40" s="57"/>
      <c r="TVU40" s="56"/>
      <c r="TVV40" s="57"/>
      <c r="TVW40" s="57"/>
      <c r="TVX40" s="57"/>
      <c r="TVY40" s="57"/>
      <c r="TVZ40" s="57"/>
      <c r="TWA40" s="57"/>
      <c r="TWG40" s="56"/>
      <c r="TWH40" s="57"/>
      <c r="TWI40" s="57"/>
      <c r="TWJ40" s="57"/>
      <c r="TWK40" s="57"/>
      <c r="TWL40" s="57"/>
      <c r="TWM40" s="57"/>
      <c r="TWS40" s="56"/>
      <c r="TWT40" s="57"/>
      <c r="TWU40" s="57"/>
      <c r="TWV40" s="57"/>
      <c r="TWW40" s="57"/>
      <c r="TWX40" s="57"/>
      <c r="TWY40" s="57"/>
      <c r="TXE40" s="56"/>
      <c r="TXF40" s="57"/>
      <c r="TXG40" s="57"/>
      <c r="TXH40" s="57"/>
      <c r="TXI40" s="57"/>
      <c r="TXJ40" s="57"/>
      <c r="TXK40" s="57"/>
      <c r="TXQ40" s="56"/>
      <c r="TXR40" s="57"/>
      <c r="TXS40" s="57"/>
      <c r="TXT40" s="57"/>
      <c r="TXU40" s="57"/>
      <c r="TXV40" s="57"/>
      <c r="TXW40" s="57"/>
      <c r="TYC40" s="56"/>
      <c r="TYD40" s="57"/>
      <c r="TYE40" s="57"/>
      <c r="TYF40" s="57"/>
      <c r="TYG40" s="57"/>
      <c r="TYH40" s="57"/>
      <c r="TYI40" s="57"/>
      <c r="TYO40" s="56"/>
      <c r="TYP40" s="57"/>
      <c r="TYQ40" s="57"/>
      <c r="TYR40" s="57"/>
      <c r="TYS40" s="57"/>
      <c r="TYT40" s="57"/>
      <c r="TYU40" s="57"/>
      <c r="TZA40" s="56"/>
      <c r="TZB40" s="57"/>
      <c r="TZC40" s="57"/>
      <c r="TZD40" s="57"/>
      <c r="TZE40" s="57"/>
      <c r="TZF40" s="57"/>
      <c r="TZG40" s="57"/>
      <c r="TZM40" s="56"/>
      <c r="TZN40" s="57"/>
      <c r="TZO40" s="57"/>
      <c r="TZP40" s="57"/>
      <c r="TZQ40" s="57"/>
      <c r="TZR40" s="57"/>
      <c r="TZS40" s="57"/>
      <c r="TZY40" s="56"/>
      <c r="TZZ40" s="57"/>
      <c r="UAA40" s="57"/>
      <c r="UAB40" s="57"/>
      <c r="UAC40" s="57"/>
      <c r="UAD40" s="57"/>
      <c r="UAE40" s="57"/>
      <c r="UAK40" s="56"/>
      <c r="UAL40" s="57"/>
      <c r="UAM40" s="57"/>
      <c r="UAN40" s="57"/>
      <c r="UAO40" s="57"/>
      <c r="UAP40" s="57"/>
      <c r="UAQ40" s="57"/>
      <c r="UAW40" s="56"/>
      <c r="UAX40" s="57"/>
      <c r="UAY40" s="57"/>
      <c r="UAZ40" s="57"/>
      <c r="UBA40" s="57"/>
      <c r="UBB40" s="57"/>
      <c r="UBC40" s="57"/>
      <c r="UBI40" s="56"/>
      <c r="UBJ40" s="57"/>
      <c r="UBK40" s="57"/>
      <c r="UBL40" s="57"/>
      <c r="UBM40" s="57"/>
      <c r="UBN40" s="57"/>
      <c r="UBO40" s="57"/>
      <c r="UBU40" s="56"/>
      <c r="UBV40" s="57"/>
      <c r="UBW40" s="57"/>
      <c r="UBX40" s="57"/>
      <c r="UBY40" s="57"/>
      <c r="UBZ40" s="57"/>
      <c r="UCA40" s="57"/>
      <c r="UCG40" s="56"/>
      <c r="UCH40" s="57"/>
      <c r="UCI40" s="57"/>
      <c r="UCJ40" s="57"/>
      <c r="UCK40" s="57"/>
      <c r="UCL40" s="57"/>
      <c r="UCM40" s="57"/>
      <c r="UCS40" s="56"/>
      <c r="UCT40" s="57"/>
      <c r="UCU40" s="57"/>
      <c r="UCV40" s="57"/>
      <c r="UCW40" s="57"/>
      <c r="UCX40" s="57"/>
      <c r="UCY40" s="57"/>
      <c r="UDE40" s="56"/>
      <c r="UDF40" s="57"/>
      <c r="UDG40" s="57"/>
      <c r="UDH40" s="57"/>
      <c r="UDI40" s="57"/>
      <c r="UDJ40" s="57"/>
      <c r="UDK40" s="57"/>
      <c r="UDQ40" s="56"/>
      <c r="UDR40" s="57"/>
      <c r="UDS40" s="57"/>
      <c r="UDT40" s="57"/>
      <c r="UDU40" s="57"/>
      <c r="UDV40" s="57"/>
      <c r="UDW40" s="57"/>
      <c r="UEC40" s="56"/>
      <c r="UED40" s="57"/>
      <c r="UEE40" s="57"/>
      <c r="UEF40" s="57"/>
      <c r="UEG40" s="57"/>
      <c r="UEH40" s="57"/>
      <c r="UEI40" s="57"/>
      <c r="UEO40" s="56"/>
      <c r="UEP40" s="57"/>
      <c r="UEQ40" s="57"/>
      <c r="UER40" s="57"/>
      <c r="UES40" s="57"/>
      <c r="UET40" s="57"/>
      <c r="UEU40" s="57"/>
      <c r="UFA40" s="56"/>
      <c r="UFB40" s="57"/>
      <c r="UFC40" s="57"/>
      <c r="UFD40" s="57"/>
      <c r="UFE40" s="57"/>
      <c r="UFF40" s="57"/>
      <c r="UFG40" s="57"/>
      <c r="UFM40" s="56"/>
      <c r="UFN40" s="57"/>
      <c r="UFO40" s="57"/>
      <c r="UFP40" s="57"/>
      <c r="UFQ40" s="57"/>
      <c r="UFR40" s="57"/>
      <c r="UFS40" s="57"/>
      <c r="UFY40" s="56"/>
      <c r="UFZ40" s="57"/>
      <c r="UGA40" s="57"/>
      <c r="UGB40" s="57"/>
      <c r="UGC40" s="57"/>
      <c r="UGD40" s="57"/>
      <c r="UGE40" s="57"/>
      <c r="UGK40" s="56"/>
      <c r="UGL40" s="57"/>
      <c r="UGM40" s="57"/>
      <c r="UGN40" s="57"/>
      <c r="UGO40" s="57"/>
      <c r="UGP40" s="57"/>
      <c r="UGQ40" s="57"/>
      <c r="UGW40" s="56"/>
      <c r="UGX40" s="57"/>
      <c r="UGY40" s="57"/>
      <c r="UGZ40" s="57"/>
      <c r="UHA40" s="57"/>
      <c r="UHB40" s="57"/>
      <c r="UHC40" s="57"/>
      <c r="UHI40" s="56"/>
      <c r="UHJ40" s="57"/>
      <c r="UHK40" s="57"/>
      <c r="UHL40" s="57"/>
      <c r="UHM40" s="57"/>
      <c r="UHN40" s="57"/>
      <c r="UHO40" s="57"/>
      <c r="UHU40" s="56"/>
      <c r="UHV40" s="57"/>
      <c r="UHW40" s="57"/>
      <c r="UHX40" s="57"/>
      <c r="UHY40" s="57"/>
      <c r="UHZ40" s="57"/>
      <c r="UIA40" s="57"/>
      <c r="UIG40" s="56"/>
      <c r="UIH40" s="57"/>
      <c r="UII40" s="57"/>
      <c r="UIJ40" s="57"/>
      <c r="UIK40" s="57"/>
      <c r="UIL40" s="57"/>
      <c r="UIM40" s="57"/>
      <c r="UIS40" s="56"/>
      <c r="UIT40" s="57"/>
      <c r="UIU40" s="57"/>
      <c r="UIV40" s="57"/>
      <c r="UIW40" s="57"/>
      <c r="UIX40" s="57"/>
      <c r="UIY40" s="57"/>
      <c r="UJE40" s="56"/>
      <c r="UJF40" s="57"/>
      <c r="UJG40" s="57"/>
      <c r="UJH40" s="57"/>
      <c r="UJI40" s="57"/>
      <c r="UJJ40" s="57"/>
      <c r="UJK40" s="57"/>
      <c r="UJQ40" s="56"/>
      <c r="UJR40" s="57"/>
      <c r="UJS40" s="57"/>
      <c r="UJT40" s="57"/>
      <c r="UJU40" s="57"/>
      <c r="UJV40" s="57"/>
      <c r="UJW40" s="57"/>
      <c r="UKC40" s="56"/>
      <c r="UKD40" s="57"/>
      <c r="UKE40" s="57"/>
      <c r="UKF40" s="57"/>
      <c r="UKG40" s="57"/>
      <c r="UKH40" s="57"/>
      <c r="UKI40" s="57"/>
      <c r="UKO40" s="56"/>
      <c r="UKP40" s="57"/>
      <c r="UKQ40" s="57"/>
      <c r="UKR40" s="57"/>
      <c r="UKS40" s="57"/>
      <c r="UKT40" s="57"/>
      <c r="UKU40" s="57"/>
      <c r="ULA40" s="56"/>
      <c r="ULB40" s="57"/>
      <c r="ULC40" s="57"/>
      <c r="ULD40" s="57"/>
      <c r="ULE40" s="57"/>
      <c r="ULF40" s="57"/>
      <c r="ULG40" s="57"/>
      <c r="ULM40" s="56"/>
      <c r="ULN40" s="57"/>
      <c r="ULO40" s="57"/>
      <c r="ULP40" s="57"/>
      <c r="ULQ40" s="57"/>
      <c r="ULR40" s="57"/>
      <c r="ULS40" s="57"/>
      <c r="ULY40" s="56"/>
      <c r="ULZ40" s="57"/>
      <c r="UMA40" s="57"/>
      <c r="UMB40" s="57"/>
      <c r="UMC40" s="57"/>
      <c r="UMD40" s="57"/>
      <c r="UME40" s="57"/>
      <c r="UMK40" s="56"/>
      <c r="UML40" s="57"/>
      <c r="UMM40" s="57"/>
      <c r="UMN40" s="57"/>
      <c r="UMO40" s="57"/>
      <c r="UMP40" s="57"/>
      <c r="UMQ40" s="57"/>
      <c r="UMW40" s="56"/>
      <c r="UMX40" s="57"/>
      <c r="UMY40" s="57"/>
      <c r="UMZ40" s="57"/>
      <c r="UNA40" s="57"/>
      <c r="UNB40" s="57"/>
      <c r="UNC40" s="57"/>
      <c r="UNI40" s="56"/>
      <c r="UNJ40" s="57"/>
      <c r="UNK40" s="57"/>
      <c r="UNL40" s="57"/>
      <c r="UNM40" s="57"/>
      <c r="UNN40" s="57"/>
      <c r="UNO40" s="57"/>
      <c r="UNU40" s="56"/>
      <c r="UNV40" s="57"/>
      <c r="UNW40" s="57"/>
      <c r="UNX40" s="57"/>
      <c r="UNY40" s="57"/>
      <c r="UNZ40" s="57"/>
      <c r="UOA40" s="57"/>
      <c r="UOG40" s="56"/>
      <c r="UOH40" s="57"/>
      <c r="UOI40" s="57"/>
      <c r="UOJ40" s="57"/>
      <c r="UOK40" s="57"/>
      <c r="UOL40" s="57"/>
      <c r="UOM40" s="57"/>
      <c r="UOS40" s="56"/>
      <c r="UOT40" s="57"/>
      <c r="UOU40" s="57"/>
      <c r="UOV40" s="57"/>
      <c r="UOW40" s="57"/>
      <c r="UOX40" s="57"/>
      <c r="UOY40" s="57"/>
      <c r="UPE40" s="56"/>
      <c r="UPF40" s="57"/>
      <c r="UPG40" s="57"/>
      <c r="UPH40" s="57"/>
      <c r="UPI40" s="57"/>
      <c r="UPJ40" s="57"/>
      <c r="UPK40" s="57"/>
      <c r="UPQ40" s="56"/>
      <c r="UPR40" s="57"/>
      <c r="UPS40" s="57"/>
      <c r="UPT40" s="57"/>
      <c r="UPU40" s="57"/>
      <c r="UPV40" s="57"/>
      <c r="UPW40" s="57"/>
      <c r="UQC40" s="56"/>
      <c r="UQD40" s="57"/>
      <c r="UQE40" s="57"/>
      <c r="UQF40" s="57"/>
      <c r="UQG40" s="57"/>
      <c r="UQH40" s="57"/>
      <c r="UQI40" s="57"/>
      <c r="UQO40" s="56"/>
      <c r="UQP40" s="57"/>
      <c r="UQQ40" s="57"/>
      <c r="UQR40" s="57"/>
      <c r="UQS40" s="57"/>
      <c r="UQT40" s="57"/>
      <c r="UQU40" s="57"/>
      <c r="URA40" s="56"/>
      <c r="URB40" s="57"/>
      <c r="URC40" s="57"/>
      <c r="URD40" s="57"/>
      <c r="URE40" s="57"/>
      <c r="URF40" s="57"/>
      <c r="URG40" s="57"/>
      <c r="URM40" s="56"/>
      <c r="URN40" s="57"/>
      <c r="URO40" s="57"/>
      <c r="URP40" s="57"/>
      <c r="URQ40" s="57"/>
      <c r="URR40" s="57"/>
      <c r="URS40" s="57"/>
      <c r="URY40" s="56"/>
      <c r="URZ40" s="57"/>
      <c r="USA40" s="57"/>
      <c r="USB40" s="57"/>
      <c r="USC40" s="57"/>
      <c r="USD40" s="57"/>
      <c r="USE40" s="57"/>
      <c r="USK40" s="56"/>
      <c r="USL40" s="57"/>
      <c r="USM40" s="57"/>
      <c r="USN40" s="57"/>
      <c r="USO40" s="57"/>
      <c r="USP40" s="57"/>
      <c r="USQ40" s="57"/>
      <c r="USW40" s="56"/>
      <c r="USX40" s="57"/>
      <c r="USY40" s="57"/>
      <c r="USZ40" s="57"/>
      <c r="UTA40" s="57"/>
      <c r="UTB40" s="57"/>
      <c r="UTC40" s="57"/>
      <c r="UTI40" s="56"/>
      <c r="UTJ40" s="57"/>
      <c r="UTK40" s="57"/>
      <c r="UTL40" s="57"/>
      <c r="UTM40" s="57"/>
      <c r="UTN40" s="57"/>
      <c r="UTO40" s="57"/>
      <c r="UTU40" s="56"/>
      <c r="UTV40" s="57"/>
      <c r="UTW40" s="57"/>
      <c r="UTX40" s="57"/>
      <c r="UTY40" s="57"/>
      <c r="UTZ40" s="57"/>
      <c r="UUA40" s="57"/>
      <c r="UUG40" s="56"/>
      <c r="UUH40" s="57"/>
      <c r="UUI40" s="57"/>
      <c r="UUJ40" s="57"/>
      <c r="UUK40" s="57"/>
      <c r="UUL40" s="57"/>
      <c r="UUM40" s="57"/>
      <c r="UUS40" s="56"/>
      <c r="UUT40" s="57"/>
      <c r="UUU40" s="57"/>
      <c r="UUV40" s="57"/>
      <c r="UUW40" s="57"/>
      <c r="UUX40" s="57"/>
      <c r="UUY40" s="57"/>
      <c r="UVE40" s="56"/>
      <c r="UVF40" s="57"/>
      <c r="UVG40" s="57"/>
      <c r="UVH40" s="57"/>
      <c r="UVI40" s="57"/>
      <c r="UVJ40" s="57"/>
      <c r="UVK40" s="57"/>
      <c r="UVQ40" s="56"/>
      <c r="UVR40" s="57"/>
      <c r="UVS40" s="57"/>
      <c r="UVT40" s="57"/>
      <c r="UVU40" s="57"/>
      <c r="UVV40" s="57"/>
      <c r="UVW40" s="57"/>
      <c r="UWC40" s="56"/>
      <c r="UWD40" s="57"/>
      <c r="UWE40" s="57"/>
      <c r="UWF40" s="57"/>
      <c r="UWG40" s="57"/>
      <c r="UWH40" s="57"/>
      <c r="UWI40" s="57"/>
      <c r="UWO40" s="56"/>
      <c r="UWP40" s="57"/>
      <c r="UWQ40" s="57"/>
      <c r="UWR40" s="57"/>
      <c r="UWS40" s="57"/>
      <c r="UWT40" s="57"/>
      <c r="UWU40" s="57"/>
      <c r="UXA40" s="56"/>
      <c r="UXB40" s="57"/>
      <c r="UXC40" s="57"/>
      <c r="UXD40" s="57"/>
      <c r="UXE40" s="57"/>
      <c r="UXF40" s="57"/>
      <c r="UXG40" s="57"/>
      <c r="UXM40" s="56"/>
      <c r="UXN40" s="57"/>
      <c r="UXO40" s="57"/>
      <c r="UXP40" s="57"/>
      <c r="UXQ40" s="57"/>
      <c r="UXR40" s="57"/>
      <c r="UXS40" s="57"/>
      <c r="UXY40" s="56"/>
      <c r="UXZ40" s="57"/>
      <c r="UYA40" s="57"/>
      <c r="UYB40" s="57"/>
      <c r="UYC40" s="57"/>
      <c r="UYD40" s="57"/>
      <c r="UYE40" s="57"/>
      <c r="UYK40" s="56"/>
      <c r="UYL40" s="57"/>
      <c r="UYM40" s="57"/>
      <c r="UYN40" s="57"/>
      <c r="UYO40" s="57"/>
      <c r="UYP40" s="57"/>
      <c r="UYQ40" s="57"/>
      <c r="UYW40" s="56"/>
      <c r="UYX40" s="57"/>
      <c r="UYY40" s="57"/>
      <c r="UYZ40" s="57"/>
      <c r="UZA40" s="57"/>
      <c r="UZB40" s="57"/>
      <c r="UZC40" s="57"/>
      <c r="UZI40" s="56"/>
      <c r="UZJ40" s="57"/>
      <c r="UZK40" s="57"/>
      <c r="UZL40" s="57"/>
      <c r="UZM40" s="57"/>
      <c r="UZN40" s="57"/>
      <c r="UZO40" s="57"/>
      <c r="UZU40" s="56"/>
      <c r="UZV40" s="57"/>
      <c r="UZW40" s="57"/>
      <c r="UZX40" s="57"/>
      <c r="UZY40" s="57"/>
      <c r="UZZ40" s="57"/>
      <c r="VAA40" s="57"/>
      <c r="VAG40" s="56"/>
      <c r="VAH40" s="57"/>
      <c r="VAI40" s="57"/>
      <c r="VAJ40" s="57"/>
      <c r="VAK40" s="57"/>
      <c r="VAL40" s="57"/>
      <c r="VAM40" s="57"/>
      <c r="VAS40" s="56"/>
      <c r="VAT40" s="57"/>
      <c r="VAU40" s="57"/>
      <c r="VAV40" s="57"/>
      <c r="VAW40" s="57"/>
      <c r="VAX40" s="57"/>
      <c r="VAY40" s="57"/>
      <c r="VBE40" s="56"/>
      <c r="VBF40" s="57"/>
      <c r="VBG40" s="57"/>
      <c r="VBH40" s="57"/>
      <c r="VBI40" s="57"/>
      <c r="VBJ40" s="57"/>
      <c r="VBK40" s="57"/>
      <c r="VBQ40" s="56"/>
      <c r="VBR40" s="57"/>
      <c r="VBS40" s="57"/>
      <c r="VBT40" s="57"/>
      <c r="VBU40" s="57"/>
      <c r="VBV40" s="57"/>
      <c r="VBW40" s="57"/>
      <c r="VCC40" s="56"/>
      <c r="VCD40" s="57"/>
      <c r="VCE40" s="57"/>
      <c r="VCF40" s="57"/>
      <c r="VCG40" s="57"/>
      <c r="VCH40" s="57"/>
      <c r="VCI40" s="57"/>
      <c r="VCO40" s="56"/>
      <c r="VCP40" s="57"/>
      <c r="VCQ40" s="57"/>
      <c r="VCR40" s="57"/>
      <c r="VCS40" s="57"/>
      <c r="VCT40" s="57"/>
      <c r="VCU40" s="57"/>
      <c r="VDA40" s="56"/>
      <c r="VDB40" s="57"/>
      <c r="VDC40" s="57"/>
      <c r="VDD40" s="57"/>
      <c r="VDE40" s="57"/>
      <c r="VDF40" s="57"/>
      <c r="VDG40" s="57"/>
      <c r="VDM40" s="56"/>
      <c r="VDN40" s="57"/>
      <c r="VDO40" s="57"/>
      <c r="VDP40" s="57"/>
      <c r="VDQ40" s="57"/>
      <c r="VDR40" s="57"/>
      <c r="VDS40" s="57"/>
      <c r="VDY40" s="56"/>
      <c r="VDZ40" s="57"/>
      <c r="VEA40" s="57"/>
      <c r="VEB40" s="57"/>
      <c r="VEC40" s="57"/>
      <c r="VED40" s="57"/>
      <c r="VEE40" s="57"/>
      <c r="VEK40" s="56"/>
      <c r="VEL40" s="57"/>
      <c r="VEM40" s="57"/>
      <c r="VEN40" s="57"/>
      <c r="VEO40" s="57"/>
      <c r="VEP40" s="57"/>
      <c r="VEQ40" s="57"/>
      <c r="VEW40" s="56"/>
      <c r="VEX40" s="57"/>
      <c r="VEY40" s="57"/>
      <c r="VEZ40" s="57"/>
      <c r="VFA40" s="57"/>
      <c r="VFB40" s="57"/>
      <c r="VFC40" s="57"/>
      <c r="VFI40" s="56"/>
      <c r="VFJ40" s="57"/>
      <c r="VFK40" s="57"/>
      <c r="VFL40" s="57"/>
      <c r="VFM40" s="57"/>
      <c r="VFN40" s="57"/>
      <c r="VFO40" s="57"/>
      <c r="VFU40" s="56"/>
      <c r="VFV40" s="57"/>
      <c r="VFW40" s="57"/>
      <c r="VFX40" s="57"/>
      <c r="VFY40" s="57"/>
      <c r="VFZ40" s="57"/>
      <c r="VGA40" s="57"/>
      <c r="VGG40" s="56"/>
      <c r="VGH40" s="57"/>
      <c r="VGI40" s="57"/>
      <c r="VGJ40" s="57"/>
      <c r="VGK40" s="57"/>
      <c r="VGL40" s="57"/>
      <c r="VGM40" s="57"/>
      <c r="VGS40" s="56"/>
      <c r="VGT40" s="57"/>
      <c r="VGU40" s="57"/>
      <c r="VGV40" s="57"/>
      <c r="VGW40" s="57"/>
      <c r="VGX40" s="57"/>
      <c r="VGY40" s="57"/>
      <c r="VHE40" s="56"/>
      <c r="VHF40" s="57"/>
      <c r="VHG40" s="57"/>
      <c r="VHH40" s="57"/>
      <c r="VHI40" s="57"/>
      <c r="VHJ40" s="57"/>
      <c r="VHK40" s="57"/>
      <c r="VHQ40" s="56"/>
      <c r="VHR40" s="57"/>
      <c r="VHS40" s="57"/>
      <c r="VHT40" s="57"/>
      <c r="VHU40" s="57"/>
      <c r="VHV40" s="57"/>
      <c r="VHW40" s="57"/>
      <c r="VIC40" s="56"/>
      <c r="VID40" s="57"/>
      <c r="VIE40" s="57"/>
      <c r="VIF40" s="57"/>
      <c r="VIG40" s="57"/>
      <c r="VIH40" s="57"/>
      <c r="VII40" s="57"/>
      <c r="VIO40" s="56"/>
      <c r="VIP40" s="57"/>
      <c r="VIQ40" s="57"/>
      <c r="VIR40" s="57"/>
      <c r="VIS40" s="57"/>
      <c r="VIT40" s="57"/>
      <c r="VIU40" s="57"/>
      <c r="VJA40" s="56"/>
      <c r="VJB40" s="57"/>
      <c r="VJC40" s="57"/>
      <c r="VJD40" s="57"/>
      <c r="VJE40" s="57"/>
      <c r="VJF40" s="57"/>
      <c r="VJG40" s="57"/>
      <c r="VJM40" s="56"/>
      <c r="VJN40" s="57"/>
      <c r="VJO40" s="57"/>
      <c r="VJP40" s="57"/>
      <c r="VJQ40" s="57"/>
      <c r="VJR40" s="57"/>
      <c r="VJS40" s="57"/>
      <c r="VJY40" s="56"/>
      <c r="VJZ40" s="57"/>
      <c r="VKA40" s="57"/>
      <c r="VKB40" s="57"/>
      <c r="VKC40" s="57"/>
      <c r="VKD40" s="57"/>
      <c r="VKE40" s="57"/>
      <c r="VKK40" s="56"/>
      <c r="VKL40" s="57"/>
      <c r="VKM40" s="57"/>
      <c r="VKN40" s="57"/>
      <c r="VKO40" s="57"/>
      <c r="VKP40" s="57"/>
      <c r="VKQ40" s="57"/>
      <c r="VKW40" s="56"/>
      <c r="VKX40" s="57"/>
      <c r="VKY40" s="57"/>
      <c r="VKZ40" s="57"/>
      <c r="VLA40" s="57"/>
      <c r="VLB40" s="57"/>
      <c r="VLC40" s="57"/>
      <c r="VLI40" s="56"/>
      <c r="VLJ40" s="57"/>
      <c r="VLK40" s="57"/>
      <c r="VLL40" s="57"/>
      <c r="VLM40" s="57"/>
      <c r="VLN40" s="57"/>
      <c r="VLO40" s="57"/>
      <c r="VLU40" s="56"/>
      <c r="VLV40" s="57"/>
      <c r="VLW40" s="57"/>
      <c r="VLX40" s="57"/>
      <c r="VLY40" s="57"/>
      <c r="VLZ40" s="57"/>
      <c r="VMA40" s="57"/>
      <c r="VMG40" s="56"/>
      <c r="VMH40" s="57"/>
      <c r="VMI40" s="57"/>
      <c r="VMJ40" s="57"/>
      <c r="VMK40" s="57"/>
      <c r="VML40" s="57"/>
      <c r="VMM40" s="57"/>
      <c r="VMS40" s="56"/>
      <c r="VMT40" s="57"/>
      <c r="VMU40" s="57"/>
      <c r="VMV40" s="57"/>
      <c r="VMW40" s="57"/>
      <c r="VMX40" s="57"/>
      <c r="VMY40" s="57"/>
      <c r="VNE40" s="56"/>
      <c r="VNF40" s="57"/>
      <c r="VNG40" s="57"/>
      <c r="VNH40" s="57"/>
      <c r="VNI40" s="57"/>
      <c r="VNJ40" s="57"/>
      <c r="VNK40" s="57"/>
      <c r="VNQ40" s="56"/>
      <c r="VNR40" s="57"/>
      <c r="VNS40" s="57"/>
      <c r="VNT40" s="57"/>
      <c r="VNU40" s="57"/>
      <c r="VNV40" s="57"/>
      <c r="VNW40" s="57"/>
      <c r="VOC40" s="56"/>
      <c r="VOD40" s="57"/>
      <c r="VOE40" s="57"/>
      <c r="VOF40" s="57"/>
      <c r="VOG40" s="57"/>
      <c r="VOH40" s="57"/>
      <c r="VOI40" s="57"/>
      <c r="VOO40" s="56"/>
      <c r="VOP40" s="57"/>
      <c r="VOQ40" s="57"/>
      <c r="VOR40" s="57"/>
      <c r="VOS40" s="57"/>
      <c r="VOT40" s="57"/>
      <c r="VOU40" s="57"/>
      <c r="VPA40" s="56"/>
      <c r="VPB40" s="57"/>
      <c r="VPC40" s="57"/>
      <c r="VPD40" s="57"/>
      <c r="VPE40" s="57"/>
      <c r="VPF40" s="57"/>
      <c r="VPG40" s="57"/>
      <c r="VPM40" s="56"/>
      <c r="VPN40" s="57"/>
      <c r="VPO40" s="57"/>
      <c r="VPP40" s="57"/>
      <c r="VPQ40" s="57"/>
      <c r="VPR40" s="57"/>
      <c r="VPS40" s="57"/>
      <c r="VPY40" s="56"/>
      <c r="VPZ40" s="57"/>
      <c r="VQA40" s="57"/>
      <c r="VQB40" s="57"/>
      <c r="VQC40" s="57"/>
      <c r="VQD40" s="57"/>
      <c r="VQE40" s="57"/>
      <c r="VQK40" s="56"/>
      <c r="VQL40" s="57"/>
      <c r="VQM40" s="57"/>
      <c r="VQN40" s="57"/>
      <c r="VQO40" s="57"/>
      <c r="VQP40" s="57"/>
      <c r="VQQ40" s="57"/>
      <c r="VQW40" s="56"/>
      <c r="VQX40" s="57"/>
      <c r="VQY40" s="57"/>
      <c r="VQZ40" s="57"/>
      <c r="VRA40" s="57"/>
      <c r="VRB40" s="57"/>
      <c r="VRC40" s="57"/>
      <c r="VRI40" s="56"/>
      <c r="VRJ40" s="57"/>
      <c r="VRK40" s="57"/>
      <c r="VRL40" s="57"/>
      <c r="VRM40" s="57"/>
      <c r="VRN40" s="57"/>
      <c r="VRO40" s="57"/>
      <c r="VRU40" s="56"/>
      <c r="VRV40" s="57"/>
      <c r="VRW40" s="57"/>
      <c r="VRX40" s="57"/>
      <c r="VRY40" s="57"/>
      <c r="VRZ40" s="57"/>
      <c r="VSA40" s="57"/>
      <c r="VSG40" s="56"/>
      <c r="VSH40" s="57"/>
      <c r="VSI40" s="57"/>
      <c r="VSJ40" s="57"/>
      <c r="VSK40" s="57"/>
      <c r="VSL40" s="57"/>
      <c r="VSM40" s="57"/>
      <c r="VSS40" s="56"/>
      <c r="VST40" s="57"/>
      <c r="VSU40" s="57"/>
      <c r="VSV40" s="57"/>
      <c r="VSW40" s="57"/>
      <c r="VSX40" s="57"/>
      <c r="VSY40" s="57"/>
      <c r="VTE40" s="56"/>
      <c r="VTF40" s="57"/>
      <c r="VTG40" s="57"/>
      <c r="VTH40" s="57"/>
      <c r="VTI40" s="57"/>
      <c r="VTJ40" s="57"/>
      <c r="VTK40" s="57"/>
      <c r="VTQ40" s="56"/>
      <c r="VTR40" s="57"/>
      <c r="VTS40" s="57"/>
      <c r="VTT40" s="57"/>
      <c r="VTU40" s="57"/>
      <c r="VTV40" s="57"/>
      <c r="VTW40" s="57"/>
      <c r="VUC40" s="56"/>
      <c r="VUD40" s="57"/>
      <c r="VUE40" s="57"/>
      <c r="VUF40" s="57"/>
      <c r="VUG40" s="57"/>
      <c r="VUH40" s="57"/>
      <c r="VUI40" s="57"/>
      <c r="VUO40" s="56"/>
      <c r="VUP40" s="57"/>
      <c r="VUQ40" s="57"/>
      <c r="VUR40" s="57"/>
      <c r="VUS40" s="57"/>
      <c r="VUT40" s="57"/>
      <c r="VUU40" s="57"/>
      <c r="VVA40" s="56"/>
      <c r="VVB40" s="57"/>
      <c r="VVC40" s="57"/>
      <c r="VVD40" s="57"/>
      <c r="VVE40" s="57"/>
      <c r="VVF40" s="57"/>
      <c r="VVG40" s="57"/>
      <c r="VVM40" s="56"/>
      <c r="VVN40" s="57"/>
      <c r="VVO40" s="57"/>
      <c r="VVP40" s="57"/>
      <c r="VVQ40" s="57"/>
      <c r="VVR40" s="57"/>
      <c r="VVS40" s="57"/>
      <c r="VVY40" s="56"/>
      <c r="VVZ40" s="57"/>
      <c r="VWA40" s="57"/>
      <c r="VWB40" s="57"/>
      <c r="VWC40" s="57"/>
      <c r="VWD40" s="57"/>
      <c r="VWE40" s="57"/>
      <c r="VWK40" s="56"/>
      <c r="VWL40" s="57"/>
      <c r="VWM40" s="57"/>
      <c r="VWN40" s="57"/>
      <c r="VWO40" s="57"/>
      <c r="VWP40" s="57"/>
      <c r="VWQ40" s="57"/>
      <c r="VWW40" s="56"/>
      <c r="VWX40" s="57"/>
      <c r="VWY40" s="57"/>
      <c r="VWZ40" s="57"/>
      <c r="VXA40" s="57"/>
      <c r="VXB40" s="57"/>
      <c r="VXC40" s="57"/>
      <c r="VXI40" s="56"/>
      <c r="VXJ40" s="57"/>
      <c r="VXK40" s="57"/>
      <c r="VXL40" s="57"/>
      <c r="VXM40" s="57"/>
      <c r="VXN40" s="57"/>
      <c r="VXO40" s="57"/>
      <c r="VXU40" s="56"/>
      <c r="VXV40" s="57"/>
      <c r="VXW40" s="57"/>
      <c r="VXX40" s="57"/>
      <c r="VXY40" s="57"/>
      <c r="VXZ40" s="57"/>
      <c r="VYA40" s="57"/>
      <c r="VYG40" s="56"/>
      <c r="VYH40" s="57"/>
      <c r="VYI40" s="57"/>
      <c r="VYJ40" s="57"/>
      <c r="VYK40" s="57"/>
      <c r="VYL40" s="57"/>
      <c r="VYM40" s="57"/>
      <c r="VYS40" s="56"/>
      <c r="VYT40" s="57"/>
      <c r="VYU40" s="57"/>
      <c r="VYV40" s="57"/>
      <c r="VYW40" s="57"/>
      <c r="VYX40" s="57"/>
      <c r="VYY40" s="57"/>
      <c r="VZE40" s="56"/>
      <c r="VZF40" s="57"/>
      <c r="VZG40" s="57"/>
      <c r="VZH40" s="57"/>
      <c r="VZI40" s="57"/>
      <c r="VZJ40" s="57"/>
      <c r="VZK40" s="57"/>
      <c r="VZQ40" s="56"/>
      <c r="VZR40" s="57"/>
      <c r="VZS40" s="57"/>
      <c r="VZT40" s="57"/>
      <c r="VZU40" s="57"/>
      <c r="VZV40" s="57"/>
      <c r="VZW40" s="57"/>
      <c r="WAC40" s="56"/>
      <c r="WAD40" s="57"/>
      <c r="WAE40" s="57"/>
      <c r="WAF40" s="57"/>
      <c r="WAG40" s="57"/>
      <c r="WAH40" s="57"/>
      <c r="WAI40" s="57"/>
      <c r="WAO40" s="56"/>
      <c r="WAP40" s="57"/>
      <c r="WAQ40" s="57"/>
      <c r="WAR40" s="57"/>
      <c r="WAS40" s="57"/>
      <c r="WAT40" s="57"/>
      <c r="WAU40" s="57"/>
      <c r="WBA40" s="56"/>
      <c r="WBB40" s="57"/>
      <c r="WBC40" s="57"/>
      <c r="WBD40" s="57"/>
      <c r="WBE40" s="57"/>
      <c r="WBF40" s="57"/>
      <c r="WBG40" s="57"/>
      <c r="WBM40" s="56"/>
      <c r="WBN40" s="57"/>
      <c r="WBO40" s="57"/>
      <c r="WBP40" s="57"/>
      <c r="WBQ40" s="57"/>
      <c r="WBR40" s="57"/>
      <c r="WBS40" s="57"/>
      <c r="WBY40" s="56"/>
      <c r="WBZ40" s="57"/>
      <c r="WCA40" s="57"/>
      <c r="WCB40" s="57"/>
      <c r="WCC40" s="57"/>
      <c r="WCD40" s="57"/>
      <c r="WCE40" s="57"/>
      <c r="WCK40" s="56"/>
      <c r="WCL40" s="57"/>
      <c r="WCM40" s="57"/>
      <c r="WCN40" s="57"/>
      <c r="WCO40" s="57"/>
      <c r="WCP40" s="57"/>
      <c r="WCQ40" s="57"/>
      <c r="WCW40" s="56"/>
      <c r="WCX40" s="57"/>
      <c r="WCY40" s="57"/>
      <c r="WCZ40" s="57"/>
      <c r="WDA40" s="57"/>
      <c r="WDB40" s="57"/>
      <c r="WDC40" s="57"/>
      <c r="WDI40" s="56"/>
      <c r="WDJ40" s="57"/>
      <c r="WDK40" s="57"/>
      <c r="WDL40" s="57"/>
      <c r="WDM40" s="57"/>
      <c r="WDN40" s="57"/>
      <c r="WDO40" s="57"/>
      <c r="WDU40" s="56"/>
      <c r="WDV40" s="57"/>
      <c r="WDW40" s="57"/>
      <c r="WDX40" s="57"/>
      <c r="WDY40" s="57"/>
      <c r="WDZ40" s="57"/>
      <c r="WEA40" s="57"/>
      <c r="WEG40" s="56"/>
      <c r="WEH40" s="57"/>
      <c r="WEI40" s="57"/>
      <c r="WEJ40" s="57"/>
      <c r="WEK40" s="57"/>
      <c r="WEL40" s="57"/>
      <c r="WEM40" s="57"/>
      <c r="WES40" s="56"/>
      <c r="WET40" s="57"/>
      <c r="WEU40" s="57"/>
      <c r="WEV40" s="57"/>
      <c r="WEW40" s="57"/>
      <c r="WEX40" s="57"/>
      <c r="WEY40" s="57"/>
      <c r="WFE40" s="56"/>
      <c r="WFF40" s="57"/>
      <c r="WFG40" s="57"/>
      <c r="WFH40" s="57"/>
      <c r="WFI40" s="57"/>
      <c r="WFJ40" s="57"/>
      <c r="WFK40" s="57"/>
      <c r="WFQ40" s="56"/>
      <c r="WFR40" s="57"/>
      <c r="WFS40" s="57"/>
      <c r="WFT40" s="57"/>
      <c r="WFU40" s="57"/>
      <c r="WFV40" s="57"/>
      <c r="WFW40" s="57"/>
      <c r="WGC40" s="56"/>
      <c r="WGD40" s="57"/>
      <c r="WGE40" s="57"/>
      <c r="WGF40" s="57"/>
      <c r="WGG40" s="57"/>
      <c r="WGH40" s="57"/>
      <c r="WGI40" s="57"/>
      <c r="WGO40" s="56"/>
      <c r="WGP40" s="57"/>
      <c r="WGQ40" s="57"/>
      <c r="WGR40" s="57"/>
      <c r="WGS40" s="57"/>
      <c r="WGT40" s="57"/>
      <c r="WGU40" s="57"/>
      <c r="WHA40" s="56"/>
      <c r="WHB40" s="57"/>
      <c r="WHC40" s="57"/>
      <c r="WHD40" s="57"/>
      <c r="WHE40" s="57"/>
      <c r="WHF40" s="57"/>
      <c r="WHG40" s="57"/>
      <c r="WHM40" s="56"/>
      <c r="WHN40" s="57"/>
      <c r="WHO40" s="57"/>
      <c r="WHP40" s="57"/>
      <c r="WHQ40" s="57"/>
      <c r="WHR40" s="57"/>
      <c r="WHS40" s="57"/>
      <c r="WHY40" s="56"/>
      <c r="WHZ40" s="57"/>
      <c r="WIA40" s="57"/>
      <c r="WIB40" s="57"/>
      <c r="WIC40" s="57"/>
      <c r="WID40" s="57"/>
      <c r="WIE40" s="57"/>
      <c r="WIK40" s="56"/>
      <c r="WIL40" s="57"/>
      <c r="WIM40" s="57"/>
      <c r="WIN40" s="57"/>
      <c r="WIO40" s="57"/>
      <c r="WIP40" s="57"/>
      <c r="WIQ40" s="57"/>
      <c r="WIW40" s="56"/>
      <c r="WIX40" s="57"/>
      <c r="WIY40" s="57"/>
      <c r="WIZ40" s="57"/>
      <c r="WJA40" s="57"/>
      <c r="WJB40" s="57"/>
      <c r="WJC40" s="57"/>
      <c r="WJI40" s="56"/>
      <c r="WJJ40" s="57"/>
      <c r="WJK40" s="57"/>
      <c r="WJL40" s="57"/>
      <c r="WJM40" s="57"/>
      <c r="WJN40" s="57"/>
      <c r="WJO40" s="57"/>
      <c r="WJU40" s="56"/>
      <c r="WJV40" s="57"/>
      <c r="WJW40" s="57"/>
      <c r="WJX40" s="57"/>
      <c r="WJY40" s="57"/>
      <c r="WJZ40" s="57"/>
      <c r="WKA40" s="57"/>
      <c r="WKG40" s="56"/>
      <c r="WKH40" s="57"/>
      <c r="WKI40" s="57"/>
      <c r="WKJ40" s="57"/>
      <c r="WKK40" s="57"/>
      <c r="WKL40" s="57"/>
      <c r="WKM40" s="57"/>
      <c r="WKS40" s="56"/>
      <c r="WKT40" s="57"/>
      <c r="WKU40" s="57"/>
      <c r="WKV40" s="57"/>
      <c r="WKW40" s="57"/>
      <c r="WKX40" s="57"/>
      <c r="WKY40" s="57"/>
      <c r="WLE40" s="56"/>
      <c r="WLF40" s="57"/>
      <c r="WLG40" s="57"/>
      <c r="WLH40" s="57"/>
      <c r="WLI40" s="57"/>
      <c r="WLJ40" s="57"/>
      <c r="WLK40" s="57"/>
      <c r="WLQ40" s="56"/>
      <c r="WLR40" s="57"/>
      <c r="WLS40" s="57"/>
      <c r="WLT40" s="57"/>
      <c r="WLU40" s="57"/>
      <c r="WLV40" s="57"/>
      <c r="WLW40" s="57"/>
      <c r="WMC40" s="56"/>
      <c r="WMD40" s="57"/>
      <c r="WME40" s="57"/>
      <c r="WMF40" s="57"/>
      <c r="WMG40" s="57"/>
      <c r="WMH40" s="57"/>
      <c r="WMI40" s="57"/>
      <c r="WMO40" s="56"/>
      <c r="WMP40" s="57"/>
      <c r="WMQ40" s="57"/>
      <c r="WMR40" s="57"/>
      <c r="WMS40" s="57"/>
      <c r="WMT40" s="57"/>
      <c r="WMU40" s="57"/>
      <c r="WNA40" s="56"/>
      <c r="WNB40" s="57"/>
      <c r="WNC40" s="57"/>
      <c r="WND40" s="57"/>
      <c r="WNE40" s="57"/>
      <c r="WNF40" s="57"/>
      <c r="WNG40" s="57"/>
      <c r="WNM40" s="56"/>
      <c r="WNN40" s="57"/>
      <c r="WNO40" s="57"/>
      <c r="WNP40" s="57"/>
      <c r="WNQ40" s="57"/>
      <c r="WNR40" s="57"/>
      <c r="WNS40" s="57"/>
      <c r="WNY40" s="56"/>
      <c r="WNZ40" s="57"/>
      <c r="WOA40" s="57"/>
      <c r="WOB40" s="57"/>
      <c r="WOC40" s="57"/>
      <c r="WOD40" s="57"/>
      <c r="WOE40" s="57"/>
      <c r="WOK40" s="56"/>
      <c r="WOL40" s="57"/>
      <c r="WOM40" s="57"/>
      <c r="WON40" s="57"/>
      <c r="WOO40" s="57"/>
      <c r="WOP40" s="57"/>
      <c r="WOQ40" s="57"/>
      <c r="WOW40" s="56"/>
      <c r="WOX40" s="57"/>
      <c r="WOY40" s="57"/>
      <c r="WOZ40" s="57"/>
      <c r="WPA40" s="57"/>
      <c r="WPB40" s="57"/>
      <c r="WPC40" s="57"/>
      <c r="WPI40" s="56"/>
      <c r="WPJ40" s="57"/>
      <c r="WPK40" s="57"/>
      <c r="WPL40" s="57"/>
      <c r="WPM40" s="57"/>
      <c r="WPN40" s="57"/>
      <c r="WPO40" s="57"/>
      <c r="WPU40" s="56"/>
      <c r="WPV40" s="57"/>
      <c r="WPW40" s="57"/>
      <c r="WPX40" s="57"/>
      <c r="WPY40" s="57"/>
      <c r="WPZ40" s="57"/>
      <c r="WQA40" s="57"/>
      <c r="WQG40" s="56"/>
      <c r="WQH40" s="57"/>
      <c r="WQI40" s="57"/>
      <c r="WQJ40" s="57"/>
      <c r="WQK40" s="57"/>
      <c r="WQL40" s="57"/>
      <c r="WQM40" s="57"/>
      <c r="WQS40" s="56"/>
      <c r="WQT40" s="57"/>
      <c r="WQU40" s="57"/>
      <c r="WQV40" s="57"/>
      <c r="WQW40" s="57"/>
      <c r="WQX40" s="57"/>
      <c r="WQY40" s="57"/>
      <c r="WRE40" s="56"/>
      <c r="WRF40" s="57"/>
      <c r="WRG40" s="57"/>
      <c r="WRH40" s="57"/>
      <c r="WRI40" s="57"/>
      <c r="WRJ40" s="57"/>
      <c r="WRK40" s="57"/>
      <c r="WRQ40" s="56"/>
      <c r="WRR40" s="57"/>
      <c r="WRS40" s="57"/>
      <c r="WRT40" s="57"/>
      <c r="WRU40" s="57"/>
      <c r="WRV40" s="57"/>
      <c r="WRW40" s="57"/>
      <c r="WSC40" s="56"/>
      <c r="WSD40" s="57"/>
      <c r="WSE40" s="57"/>
      <c r="WSF40" s="57"/>
      <c r="WSG40" s="57"/>
      <c r="WSH40" s="57"/>
      <c r="WSI40" s="57"/>
      <c r="WSO40" s="56"/>
      <c r="WSP40" s="57"/>
      <c r="WSQ40" s="57"/>
      <c r="WSR40" s="57"/>
      <c r="WSS40" s="57"/>
      <c r="WST40" s="57"/>
      <c r="WSU40" s="57"/>
      <c r="WTA40" s="56"/>
      <c r="WTB40" s="57"/>
      <c r="WTC40" s="57"/>
      <c r="WTD40" s="57"/>
      <c r="WTE40" s="57"/>
      <c r="WTF40" s="57"/>
      <c r="WTG40" s="57"/>
      <c r="WTM40" s="56"/>
      <c r="WTN40" s="57"/>
      <c r="WTO40" s="57"/>
      <c r="WTP40" s="57"/>
      <c r="WTQ40" s="57"/>
      <c r="WTR40" s="57"/>
      <c r="WTS40" s="57"/>
      <c r="WTY40" s="56"/>
      <c r="WTZ40" s="57"/>
      <c r="WUA40" s="57"/>
      <c r="WUB40" s="57"/>
      <c r="WUC40" s="57"/>
      <c r="WUD40" s="57"/>
      <c r="WUE40" s="57"/>
      <c r="WUK40" s="56"/>
      <c r="WUL40" s="57"/>
      <c r="WUM40" s="57"/>
      <c r="WUN40" s="57"/>
      <c r="WUO40" s="57"/>
      <c r="WUP40" s="57"/>
      <c r="WUQ40" s="57"/>
      <c r="WUW40" s="56"/>
      <c r="WUX40" s="57"/>
      <c r="WUY40" s="57"/>
      <c r="WUZ40" s="57"/>
      <c r="WVA40" s="57"/>
      <c r="WVB40" s="57"/>
      <c r="WVC40" s="57"/>
      <c r="WVI40" s="56"/>
      <c r="WVJ40" s="57"/>
      <c r="WVK40" s="57"/>
      <c r="WVL40" s="57"/>
      <c r="WVM40" s="57"/>
      <c r="WVN40" s="57"/>
      <c r="WVO40" s="57"/>
      <c r="WVU40" s="56"/>
      <c r="WVV40" s="57"/>
      <c r="WVW40" s="57"/>
      <c r="WVX40" s="57"/>
      <c r="WVY40" s="57"/>
      <c r="WVZ40" s="57"/>
      <c r="WWA40" s="57"/>
      <c r="WWG40" s="56"/>
      <c r="WWH40" s="57"/>
      <c r="WWI40" s="57"/>
      <c r="WWJ40" s="57"/>
      <c r="WWK40" s="57"/>
      <c r="WWL40" s="57"/>
      <c r="WWM40" s="57"/>
      <c r="WWS40" s="56"/>
      <c r="WWT40" s="57"/>
      <c r="WWU40" s="57"/>
      <c r="WWV40" s="57"/>
      <c r="WWW40" s="57"/>
      <c r="WWX40" s="57"/>
      <c r="WWY40" s="57"/>
      <c r="WXE40" s="56"/>
      <c r="WXF40" s="57"/>
      <c r="WXG40" s="57"/>
      <c r="WXH40" s="57"/>
      <c r="WXI40" s="57"/>
      <c r="WXJ40" s="57"/>
      <c r="WXK40" s="57"/>
      <c r="WXQ40" s="56"/>
      <c r="WXR40" s="57"/>
      <c r="WXS40" s="57"/>
      <c r="WXT40" s="57"/>
      <c r="WXU40" s="57"/>
      <c r="WXV40" s="57"/>
      <c r="WXW40" s="57"/>
      <c r="WYC40" s="56"/>
      <c r="WYD40" s="57"/>
      <c r="WYE40" s="57"/>
      <c r="WYF40" s="57"/>
      <c r="WYG40" s="57"/>
      <c r="WYH40" s="57"/>
      <c r="WYI40" s="57"/>
      <c r="WYO40" s="56"/>
      <c r="WYP40" s="57"/>
      <c r="WYQ40" s="57"/>
      <c r="WYR40" s="57"/>
      <c r="WYS40" s="57"/>
      <c r="WYT40" s="57"/>
      <c r="WYU40" s="57"/>
      <c r="WZA40" s="56"/>
      <c r="WZB40" s="57"/>
      <c r="WZC40" s="57"/>
      <c r="WZD40" s="57"/>
      <c r="WZE40" s="57"/>
      <c r="WZF40" s="57"/>
      <c r="WZG40" s="57"/>
      <c r="WZM40" s="56"/>
      <c r="WZN40" s="57"/>
      <c r="WZO40" s="57"/>
      <c r="WZP40" s="57"/>
      <c r="WZQ40" s="57"/>
      <c r="WZR40" s="57"/>
      <c r="WZS40" s="57"/>
      <c r="WZY40" s="56"/>
      <c r="WZZ40" s="57"/>
      <c r="XAA40" s="57"/>
      <c r="XAB40" s="57"/>
      <c r="XAC40" s="57"/>
      <c r="XAD40" s="57"/>
      <c r="XAE40" s="57"/>
      <c r="XAK40" s="56"/>
      <c r="XAL40" s="57"/>
      <c r="XAM40" s="57"/>
      <c r="XAN40" s="57"/>
      <c r="XAO40" s="57"/>
      <c r="XAP40" s="57"/>
      <c r="XAQ40" s="57"/>
      <c r="XAW40" s="56"/>
      <c r="XAX40" s="57"/>
      <c r="XAY40" s="57"/>
      <c r="XAZ40" s="57"/>
      <c r="XBA40" s="57"/>
      <c r="XBB40" s="57"/>
      <c r="XBC40" s="57"/>
      <c r="XBI40" s="56"/>
      <c r="XBJ40" s="57"/>
      <c r="XBK40" s="57"/>
      <c r="XBL40" s="57"/>
      <c r="XBM40" s="57"/>
      <c r="XBN40" s="57"/>
      <c r="XBO40" s="57"/>
      <c r="XBU40" s="56"/>
      <c r="XBV40" s="57"/>
      <c r="XBW40" s="57"/>
      <c r="XBX40" s="57"/>
      <c r="XBY40" s="57"/>
      <c r="XBZ40" s="57"/>
      <c r="XCA40" s="57"/>
      <c r="XCG40" s="56"/>
      <c r="XCH40" s="57"/>
      <c r="XCI40" s="57"/>
      <c r="XCJ40" s="57"/>
      <c r="XCK40" s="57"/>
      <c r="XCL40" s="57"/>
      <c r="XCM40" s="57"/>
      <c r="XCS40" s="56"/>
      <c r="XCT40" s="57"/>
      <c r="XCU40" s="57"/>
      <c r="XCV40" s="57"/>
      <c r="XCW40" s="57"/>
      <c r="XCX40" s="57"/>
      <c r="XCY40" s="57"/>
      <c r="XDE40" s="56"/>
      <c r="XDF40" s="57"/>
      <c r="XDG40" s="57"/>
      <c r="XDH40" s="57"/>
      <c r="XDI40" s="57"/>
      <c r="XDJ40" s="57"/>
      <c r="XDK40" s="57"/>
      <c r="XDQ40" s="56"/>
      <c r="XDR40" s="57"/>
      <c r="XDS40" s="57"/>
      <c r="XDT40" s="57"/>
      <c r="XDU40" s="57"/>
      <c r="XDV40" s="57"/>
      <c r="XDW40" s="57"/>
      <c r="XEC40" s="56"/>
      <c r="XED40" s="57"/>
      <c r="XEE40" s="57"/>
      <c r="XEF40" s="57"/>
      <c r="XEG40" s="57"/>
      <c r="XEH40" s="57"/>
      <c r="XEI40" s="57"/>
      <c r="XEO40" s="56"/>
      <c r="XEP40" s="57"/>
      <c r="XEQ40" s="57"/>
      <c r="XER40" s="57"/>
      <c r="XES40" s="57"/>
      <c r="XET40" s="57"/>
      <c r="XEU40" s="57"/>
      <c r="XFA40" s="56"/>
      <c r="XFB40" s="57"/>
      <c r="XFC40" s="57"/>
    </row>
    <row r="41" spans="1:2047 2053:3067 3073:5119 5125:6139 6145:8191 8197:9211 9217:11263 11269:12283 12289:14335 14341:15355 15361:16383" x14ac:dyDescent="0.3">
      <c r="A41" s="1" t="str">
        <f>Bewertung!A93</f>
        <v>Waren- und Materialaufwand</v>
      </c>
      <c r="B41" s="9">
        <v>0</v>
      </c>
      <c r="C41" s="9">
        <v>0</v>
      </c>
      <c r="D41" s="9">
        <v>0</v>
      </c>
      <c r="E41" s="9">
        <v>0</v>
      </c>
      <c r="F41" s="9">
        <v>0</v>
      </c>
      <c r="G41" s="9">
        <v>0</v>
      </c>
      <c r="H41" s="6">
        <f t="shared" ref="H41:H42" si="55">ROUND(AVERAGE(B41:G41),-2)</f>
        <v>0</v>
      </c>
      <c r="I41" s="6">
        <f t="shared" ref="I41:I42" si="56">ROUND(AVERAGE(C41:H41),-2)</f>
        <v>0</v>
      </c>
      <c r="J41" s="6">
        <f t="shared" ref="J41:J42" si="57">ROUND(AVERAGE(D41:I41),-2)</f>
        <v>0</v>
      </c>
      <c r="K41" s="6">
        <f t="shared" ref="K41:K42" si="58">ROUND(AVERAGE(E41:J41),-2)</f>
        <v>0</v>
      </c>
      <c r="L41" s="6">
        <f t="shared" ref="L41:L42" si="59">ROUND(AVERAGE(F41:K41),-2)</f>
        <v>0</v>
      </c>
      <c r="M41" s="409"/>
      <c r="N41" s="409"/>
      <c r="O41" s="409"/>
    </row>
    <row r="42" spans="1:2047 2053:3067 3073:5119 5125:6139 6145:8191 8197:9211 9217:11263 11269:12283 12289:14335 14341:15355 15361:16383" x14ac:dyDescent="0.3">
      <c r="A42" s="1" t="str">
        <f>Bewertung!A95</f>
        <v>Fremdarbeiten</v>
      </c>
      <c r="B42" s="9">
        <v>0</v>
      </c>
      <c r="C42" s="9">
        <v>0</v>
      </c>
      <c r="D42" s="9">
        <v>0</v>
      </c>
      <c r="E42" s="9">
        <v>0</v>
      </c>
      <c r="F42" s="9">
        <v>0</v>
      </c>
      <c r="G42" s="9">
        <v>0</v>
      </c>
      <c r="H42" s="6">
        <f t="shared" si="55"/>
        <v>0</v>
      </c>
      <c r="I42" s="6">
        <f t="shared" si="56"/>
        <v>0</v>
      </c>
      <c r="J42" s="6">
        <f t="shared" si="57"/>
        <v>0</v>
      </c>
      <c r="K42" s="6">
        <f t="shared" si="58"/>
        <v>0</v>
      </c>
      <c r="L42" s="6">
        <f t="shared" si="59"/>
        <v>0</v>
      </c>
      <c r="M42" s="409"/>
      <c r="N42" s="409"/>
      <c r="O42" s="409"/>
    </row>
    <row r="43" spans="1:2047 2053:3067 3073:5119 5125:6139 6145:8191 8197:9211 9217:11263 11269:12283 12289:14335 14341:15355 15361:16383" x14ac:dyDescent="0.3">
      <c r="A43" s="1" t="str">
        <f>Bewertung!A98</f>
        <v>Personalaufwand</v>
      </c>
      <c r="B43" s="9">
        <v>50000</v>
      </c>
      <c r="C43" s="9">
        <f>B43</f>
        <v>50000</v>
      </c>
      <c r="D43" s="9">
        <f t="shared" ref="D43:G43" si="60">C43</f>
        <v>50000</v>
      </c>
      <c r="E43" s="9">
        <f t="shared" si="60"/>
        <v>50000</v>
      </c>
      <c r="F43" s="9">
        <f t="shared" si="60"/>
        <v>50000</v>
      </c>
      <c r="G43" s="9">
        <f t="shared" si="60"/>
        <v>50000</v>
      </c>
      <c r="H43" s="6">
        <f t="shared" ref="H43:H48" si="61">ROUND(AVERAGE(B43:G43),-2)</f>
        <v>50000</v>
      </c>
      <c r="I43" s="6">
        <f t="shared" ref="I43:I48" si="62">ROUND(AVERAGE(C43:H43),-2)</f>
        <v>50000</v>
      </c>
      <c r="J43" s="6">
        <f t="shared" ref="J43:J48" si="63">ROUND(AVERAGE(D43:I43),-2)</f>
        <v>50000</v>
      </c>
      <c r="K43" s="6">
        <f t="shared" ref="K43:K48" si="64">ROUND(AVERAGE(E43:J43),-2)</f>
        <v>50000</v>
      </c>
      <c r="L43" s="6">
        <f t="shared" ref="L43:L48" si="65">ROUND(AVERAGE(F43:K43),-2)</f>
        <v>50000</v>
      </c>
      <c r="M43" s="409"/>
      <c r="N43" s="409"/>
      <c r="O43" s="409"/>
    </row>
    <row r="44" spans="1:2047 2053:3067 3073:5119 5125:6139 6145:8191 8197:9211 9217:11263 11269:12283 12289:14335 14341:15355 15361:16383" x14ac:dyDescent="0.3">
      <c r="A44" s="1" t="str">
        <f>Bewertung!A100</f>
        <v>Raumaufwand</v>
      </c>
      <c r="B44" s="9">
        <v>0</v>
      </c>
      <c r="C44" s="9">
        <v>0</v>
      </c>
      <c r="D44" s="9">
        <v>0</v>
      </c>
      <c r="E44" s="9">
        <v>0</v>
      </c>
      <c r="F44" s="9">
        <v>0</v>
      </c>
      <c r="G44" s="9">
        <v>0</v>
      </c>
      <c r="H44" s="6">
        <f t="shared" si="61"/>
        <v>0</v>
      </c>
      <c r="I44" s="6">
        <f t="shared" si="62"/>
        <v>0</v>
      </c>
      <c r="J44" s="6">
        <f t="shared" si="63"/>
        <v>0</v>
      </c>
      <c r="K44" s="6">
        <f t="shared" si="64"/>
        <v>0</v>
      </c>
      <c r="L44" s="6">
        <f t="shared" si="65"/>
        <v>0</v>
      </c>
      <c r="M44" s="409"/>
      <c r="N44" s="409"/>
      <c r="O44" s="409"/>
    </row>
    <row r="45" spans="1:2047 2053:3067 3073:5119 5125:6139 6145:8191 8197:9211 9217:11263 11269:12283 12289:14335 14341:15355 15361:16383" x14ac:dyDescent="0.3">
      <c r="A45" s="1" t="str">
        <f>Bewertung!A102</f>
        <v>Betriebsaufwand</v>
      </c>
      <c r="B45" s="9">
        <v>0</v>
      </c>
      <c r="C45" s="9">
        <v>0</v>
      </c>
      <c r="D45" s="9">
        <v>0</v>
      </c>
      <c r="E45" s="9">
        <v>0</v>
      </c>
      <c r="F45" s="9">
        <v>0</v>
      </c>
      <c r="G45" s="9">
        <v>0</v>
      </c>
      <c r="H45" s="6">
        <f t="shared" si="61"/>
        <v>0</v>
      </c>
      <c r="I45" s="6">
        <f t="shared" si="62"/>
        <v>0</v>
      </c>
      <c r="J45" s="6">
        <f t="shared" si="63"/>
        <v>0</v>
      </c>
      <c r="K45" s="6">
        <f t="shared" si="64"/>
        <v>0</v>
      </c>
      <c r="L45" s="6">
        <f t="shared" si="65"/>
        <v>0</v>
      </c>
      <c r="M45" s="409"/>
      <c r="N45" s="409"/>
      <c r="O45" s="409"/>
    </row>
    <row r="46" spans="1:2047 2053:3067 3073:5119 5125:6139 6145:8191 8197:9211 9217:11263 11269:12283 12289:14335 14341:15355 15361:16383" x14ac:dyDescent="0.3">
      <c r="A46" s="1" t="str">
        <f>Bewertung!A104</f>
        <v>Verwaltungsaufwand</v>
      </c>
      <c r="B46" s="9">
        <v>0</v>
      </c>
      <c r="C46" s="9">
        <v>0</v>
      </c>
      <c r="D46" s="9">
        <v>0</v>
      </c>
      <c r="E46" s="9">
        <v>0</v>
      </c>
      <c r="F46" s="9">
        <v>0</v>
      </c>
      <c r="G46" s="9">
        <v>0</v>
      </c>
      <c r="H46" s="6">
        <f t="shared" si="61"/>
        <v>0</v>
      </c>
      <c r="I46" s="6">
        <f t="shared" si="62"/>
        <v>0</v>
      </c>
      <c r="J46" s="6">
        <f t="shared" si="63"/>
        <v>0</v>
      </c>
      <c r="K46" s="6">
        <f t="shared" si="64"/>
        <v>0</v>
      </c>
      <c r="L46" s="6">
        <f t="shared" si="65"/>
        <v>0</v>
      </c>
      <c r="M46" s="409"/>
      <c r="N46" s="409"/>
      <c r="O46" s="409"/>
    </row>
    <row r="47" spans="1:2047 2053:3067 3073:5119 5125:6139 6145:8191 8197:9211 9217:11263 11269:12283 12289:14335 14341:15355 15361:16383" x14ac:dyDescent="0.3">
      <c r="A47" s="1" t="str">
        <f>Bewertung!A106</f>
        <v>Liegenschaftenerfolg</v>
      </c>
      <c r="B47" s="9">
        <v>0</v>
      </c>
      <c r="C47" s="9">
        <v>0</v>
      </c>
      <c r="D47" s="9">
        <v>0</v>
      </c>
      <c r="E47" s="9">
        <v>0</v>
      </c>
      <c r="F47" s="9">
        <v>0</v>
      </c>
      <c r="G47" s="9">
        <v>0</v>
      </c>
      <c r="H47" s="6">
        <f t="shared" si="61"/>
        <v>0</v>
      </c>
      <c r="I47" s="6">
        <f t="shared" si="62"/>
        <v>0</v>
      </c>
      <c r="J47" s="6">
        <f t="shared" si="63"/>
        <v>0</v>
      </c>
      <c r="K47" s="6">
        <f t="shared" si="64"/>
        <v>0</v>
      </c>
      <c r="L47" s="6">
        <f t="shared" si="65"/>
        <v>0</v>
      </c>
      <c r="M47" s="409"/>
      <c r="N47" s="409"/>
      <c r="O47" s="409"/>
    </row>
    <row r="48" spans="1:2047 2053:3067 3073:5119 5125:6139 6145:8191 8197:9211 9217:11263 11269:12283 12289:14335 14341:15355 15361:16383" x14ac:dyDescent="0.3">
      <c r="A48" s="1" t="str">
        <f>Bewertung!A110</f>
        <v>Abschreibungen Mobile Sachanlagen</v>
      </c>
      <c r="B48" s="9">
        <v>0</v>
      </c>
      <c r="C48" s="9">
        <v>0</v>
      </c>
      <c r="D48" s="9">
        <v>0</v>
      </c>
      <c r="E48" s="9">
        <v>0</v>
      </c>
      <c r="F48" s="9">
        <v>0</v>
      </c>
      <c r="G48" s="9">
        <v>0</v>
      </c>
      <c r="H48" s="6">
        <f t="shared" si="61"/>
        <v>0</v>
      </c>
      <c r="I48" s="6">
        <f t="shared" si="62"/>
        <v>0</v>
      </c>
      <c r="J48" s="6">
        <f t="shared" si="63"/>
        <v>0</v>
      </c>
      <c r="K48" s="6">
        <f t="shared" si="64"/>
        <v>0</v>
      </c>
      <c r="L48" s="6">
        <f t="shared" si="65"/>
        <v>0</v>
      </c>
      <c r="M48" s="409"/>
      <c r="N48" s="409"/>
      <c r="O48" s="409"/>
    </row>
    <row r="49" spans="1:16383" x14ac:dyDescent="0.3">
      <c r="A49" s="1" t="str">
        <f>Bewertung!A112</f>
        <v>Abschreibungen Anlagen in Leasing</v>
      </c>
      <c r="B49" s="9">
        <v>0</v>
      </c>
      <c r="C49" s="9">
        <v>0</v>
      </c>
      <c r="D49" s="9">
        <v>0</v>
      </c>
      <c r="E49" s="9">
        <v>0</v>
      </c>
      <c r="F49" s="9">
        <v>0</v>
      </c>
      <c r="G49" s="9">
        <v>0</v>
      </c>
      <c r="H49" s="6">
        <f t="shared" ref="H49:H55" si="66">ROUND(AVERAGE(B49:G49),-2)</f>
        <v>0</v>
      </c>
      <c r="I49" s="6">
        <f t="shared" ref="I49:I55" si="67">ROUND(AVERAGE(C49:H49),-2)</f>
        <v>0</v>
      </c>
      <c r="J49" s="6">
        <f t="shared" ref="J49:J55" si="68">ROUND(AVERAGE(D49:I49),-2)</f>
        <v>0</v>
      </c>
      <c r="K49" s="6">
        <f t="shared" ref="K49:K55" si="69">ROUND(AVERAGE(E49:J49),-2)</f>
        <v>0</v>
      </c>
      <c r="L49" s="6">
        <f t="shared" ref="L49:L55" si="70">ROUND(AVERAGE(F49:K49),-2)</f>
        <v>0</v>
      </c>
      <c r="M49" s="409"/>
      <c r="N49" s="409"/>
      <c r="O49" s="409"/>
    </row>
    <row r="50" spans="1:16383" x14ac:dyDescent="0.3">
      <c r="A50" s="1" t="str">
        <f>Bewertung!A114</f>
        <v>Abschreibungen Immobile Sachanlagen</v>
      </c>
      <c r="B50" s="9">
        <v>0</v>
      </c>
      <c r="C50" s="9">
        <v>0</v>
      </c>
      <c r="D50" s="9">
        <v>0</v>
      </c>
      <c r="E50" s="9">
        <v>0</v>
      </c>
      <c r="F50" s="9">
        <v>0</v>
      </c>
      <c r="G50" s="9">
        <v>0</v>
      </c>
      <c r="H50" s="6">
        <f t="shared" si="66"/>
        <v>0</v>
      </c>
      <c r="I50" s="6">
        <f t="shared" si="67"/>
        <v>0</v>
      </c>
      <c r="J50" s="6">
        <f t="shared" si="68"/>
        <v>0</v>
      </c>
      <c r="K50" s="6">
        <f t="shared" si="69"/>
        <v>0</v>
      </c>
      <c r="L50" s="6">
        <f t="shared" si="70"/>
        <v>0</v>
      </c>
      <c r="M50" s="409"/>
      <c r="N50" s="409"/>
      <c r="O50" s="409"/>
    </row>
    <row r="51" spans="1:16383" x14ac:dyDescent="0.3">
      <c r="A51" s="1" t="str">
        <f>Bewertung!A116</f>
        <v>Abschreibungen Finanzielle Anlagen</v>
      </c>
      <c r="B51" s="9">
        <v>0</v>
      </c>
      <c r="C51" s="9">
        <v>0</v>
      </c>
      <c r="D51" s="9">
        <v>0</v>
      </c>
      <c r="E51" s="9">
        <v>0</v>
      </c>
      <c r="F51" s="9">
        <v>0</v>
      </c>
      <c r="G51" s="9">
        <v>0</v>
      </c>
      <c r="H51" s="6">
        <f t="shared" si="66"/>
        <v>0</v>
      </c>
      <c r="I51" s="6">
        <f t="shared" si="67"/>
        <v>0</v>
      </c>
      <c r="J51" s="6">
        <f t="shared" si="68"/>
        <v>0</v>
      </c>
      <c r="K51" s="6">
        <f t="shared" si="69"/>
        <v>0</v>
      </c>
      <c r="L51" s="6">
        <f t="shared" si="70"/>
        <v>0</v>
      </c>
      <c r="M51" s="409"/>
      <c r="N51" s="409"/>
      <c r="O51" s="409"/>
    </row>
    <row r="52" spans="1:16383" x14ac:dyDescent="0.3">
      <c r="A52" s="1" t="str">
        <f>Bewertung!A118</f>
        <v>Abschreibungen Immaterielle Anlagen</v>
      </c>
      <c r="B52" s="9">
        <v>0</v>
      </c>
      <c r="C52" s="9">
        <v>0</v>
      </c>
      <c r="D52" s="9">
        <v>0</v>
      </c>
      <c r="E52" s="9">
        <v>0</v>
      </c>
      <c r="F52" s="9">
        <v>0</v>
      </c>
      <c r="G52" s="9">
        <v>0</v>
      </c>
      <c r="H52" s="6">
        <f t="shared" si="66"/>
        <v>0</v>
      </c>
      <c r="I52" s="6">
        <f t="shared" si="67"/>
        <v>0</v>
      </c>
      <c r="J52" s="6">
        <f t="shared" si="68"/>
        <v>0</v>
      </c>
      <c r="K52" s="6">
        <f t="shared" si="69"/>
        <v>0</v>
      </c>
      <c r="L52" s="6">
        <f t="shared" si="70"/>
        <v>0</v>
      </c>
      <c r="M52" s="409"/>
      <c r="N52" s="409"/>
      <c r="O52" s="409"/>
    </row>
    <row r="53" spans="1:16383" x14ac:dyDescent="0.3">
      <c r="A53" s="1" t="str">
        <f>Bewertung!A120</f>
        <v>Abschreibungen Forderungen gegen. Nahestehenden</v>
      </c>
      <c r="B53" s="9">
        <v>0</v>
      </c>
      <c r="C53" s="9">
        <v>0</v>
      </c>
      <c r="D53" s="9">
        <v>0</v>
      </c>
      <c r="E53" s="9">
        <v>0</v>
      </c>
      <c r="F53" s="9">
        <v>0</v>
      </c>
      <c r="G53" s="9">
        <v>0</v>
      </c>
      <c r="H53" s="6">
        <f t="shared" si="66"/>
        <v>0</v>
      </c>
      <c r="I53" s="6">
        <f t="shared" si="67"/>
        <v>0</v>
      </c>
      <c r="J53" s="6">
        <f t="shared" si="68"/>
        <v>0</v>
      </c>
      <c r="K53" s="6">
        <f t="shared" si="69"/>
        <v>0</v>
      </c>
      <c r="L53" s="6">
        <f t="shared" si="70"/>
        <v>0</v>
      </c>
      <c r="M53" s="409"/>
      <c r="N53" s="409"/>
      <c r="O53" s="409"/>
    </row>
    <row r="54" spans="1:16383" x14ac:dyDescent="0.3">
      <c r="A54" s="1" t="str">
        <f>Bewertung!A123</f>
        <v>Ausserordentlicher Erfolg</v>
      </c>
      <c r="B54" s="9">
        <v>0</v>
      </c>
      <c r="C54" s="9">
        <v>0</v>
      </c>
      <c r="D54" s="9">
        <v>0</v>
      </c>
      <c r="E54" s="9">
        <v>0</v>
      </c>
      <c r="F54" s="9">
        <v>0</v>
      </c>
      <c r="G54" s="9">
        <v>0</v>
      </c>
      <c r="H54" s="6">
        <f t="shared" si="66"/>
        <v>0</v>
      </c>
      <c r="I54" s="6">
        <f t="shared" si="67"/>
        <v>0</v>
      </c>
      <c r="J54" s="6">
        <f t="shared" si="68"/>
        <v>0</v>
      </c>
      <c r="K54" s="6">
        <f t="shared" si="69"/>
        <v>0</v>
      </c>
      <c r="L54" s="6">
        <f t="shared" si="70"/>
        <v>0</v>
      </c>
      <c r="M54" s="409"/>
      <c r="N54" s="409"/>
      <c r="O54" s="409"/>
    </row>
    <row r="55" spans="1:16383" x14ac:dyDescent="0.3">
      <c r="A55" s="1" t="str">
        <f>Bewertung!A126</f>
        <v>Finanzerfolg</v>
      </c>
      <c r="B55" s="9">
        <v>0</v>
      </c>
      <c r="C55" s="9">
        <v>0</v>
      </c>
      <c r="D55" s="9">
        <v>0</v>
      </c>
      <c r="E55" s="9">
        <v>0</v>
      </c>
      <c r="F55" s="9">
        <v>0</v>
      </c>
      <c r="G55" s="9">
        <v>0</v>
      </c>
      <c r="H55" s="6">
        <f t="shared" si="66"/>
        <v>0</v>
      </c>
      <c r="I55" s="6">
        <f t="shared" si="67"/>
        <v>0</v>
      </c>
      <c r="J55" s="6">
        <f t="shared" si="68"/>
        <v>0</v>
      </c>
      <c r="K55" s="6">
        <f t="shared" si="69"/>
        <v>0</v>
      </c>
      <c r="L55" s="6">
        <f t="shared" si="70"/>
        <v>0</v>
      </c>
      <c r="M55" s="409"/>
      <c r="N55" s="409"/>
      <c r="O55" s="409"/>
    </row>
    <row r="56" spans="1:16383" x14ac:dyDescent="0.3">
      <c r="A56" s="55" t="s">
        <v>534</v>
      </c>
      <c r="B56" s="80">
        <f>SUM(B41:B55)</f>
        <v>50000</v>
      </c>
      <c r="C56" s="80">
        <f t="shared" ref="C56:L56" si="71">SUM(C41:C55)</f>
        <v>50000</v>
      </c>
      <c r="D56" s="80">
        <f t="shared" si="71"/>
        <v>50000</v>
      </c>
      <c r="E56" s="80">
        <f t="shared" si="71"/>
        <v>50000</v>
      </c>
      <c r="F56" s="80">
        <f t="shared" si="71"/>
        <v>50000</v>
      </c>
      <c r="G56" s="80">
        <f t="shared" si="71"/>
        <v>50000</v>
      </c>
      <c r="H56" s="80">
        <f t="shared" si="71"/>
        <v>50000</v>
      </c>
      <c r="I56" s="80">
        <f t="shared" si="71"/>
        <v>50000</v>
      </c>
      <c r="J56" s="80">
        <f t="shared" si="71"/>
        <v>50000</v>
      </c>
      <c r="K56" s="80">
        <f t="shared" si="71"/>
        <v>50000</v>
      </c>
      <c r="L56" s="80">
        <f t="shared" si="71"/>
        <v>50000</v>
      </c>
      <c r="M56" s="409"/>
      <c r="N56" s="409"/>
      <c r="O56" s="409"/>
      <c r="P56" s="71"/>
      <c r="Q56" s="71"/>
      <c r="R56" s="71"/>
      <c r="S56" s="71"/>
      <c r="Y56" s="56"/>
      <c r="Z56" s="57"/>
      <c r="AA56" s="57"/>
      <c r="AB56" s="57"/>
      <c r="AC56" s="57"/>
      <c r="AD56" s="57"/>
      <c r="AE56" s="57"/>
      <c r="AK56" s="56"/>
      <c r="AL56" s="57"/>
      <c r="AM56" s="57"/>
      <c r="AN56" s="57"/>
      <c r="AO56" s="57"/>
      <c r="AP56" s="57"/>
      <c r="AQ56" s="57"/>
      <c r="AW56" s="56"/>
      <c r="AX56" s="57"/>
      <c r="AY56" s="57"/>
      <c r="AZ56" s="57"/>
      <c r="BA56" s="57"/>
      <c r="BB56" s="57"/>
      <c r="BC56" s="57"/>
      <c r="BI56" s="56"/>
      <c r="BJ56" s="57"/>
      <c r="BK56" s="57"/>
      <c r="BL56" s="57"/>
      <c r="BM56" s="57"/>
      <c r="BN56" s="57"/>
      <c r="BO56" s="57"/>
      <c r="BU56" s="56"/>
      <c r="BV56" s="57"/>
      <c r="BW56" s="57"/>
      <c r="BX56" s="57"/>
      <c r="BY56" s="57"/>
      <c r="BZ56" s="57"/>
      <c r="CA56" s="57"/>
      <c r="CG56" s="56"/>
      <c r="CH56" s="57"/>
      <c r="CI56" s="57"/>
      <c r="CJ56" s="57"/>
      <c r="CK56" s="57"/>
      <c r="CL56" s="57"/>
      <c r="CM56" s="57"/>
      <c r="CS56" s="56"/>
      <c r="CT56" s="57"/>
      <c r="CU56" s="57"/>
      <c r="CV56" s="57"/>
      <c r="CW56" s="57"/>
      <c r="CX56" s="57"/>
      <c r="CY56" s="57"/>
      <c r="DE56" s="56"/>
      <c r="DF56" s="57"/>
      <c r="DG56" s="57"/>
      <c r="DH56" s="57"/>
      <c r="DI56" s="57"/>
      <c r="DJ56" s="57"/>
      <c r="DK56" s="57"/>
      <c r="DQ56" s="56"/>
      <c r="DR56" s="57"/>
      <c r="DS56" s="57"/>
      <c r="DT56" s="57"/>
      <c r="DU56" s="57"/>
      <c r="DV56" s="57"/>
      <c r="DW56" s="57"/>
      <c r="EC56" s="56"/>
      <c r="ED56" s="57"/>
      <c r="EE56" s="57"/>
      <c r="EF56" s="57"/>
      <c r="EG56" s="57"/>
      <c r="EH56" s="57"/>
      <c r="EI56" s="57"/>
      <c r="EO56" s="56"/>
      <c r="EP56" s="57"/>
      <c r="EQ56" s="57"/>
      <c r="ER56" s="57"/>
      <c r="ES56" s="57"/>
      <c r="ET56" s="57"/>
      <c r="EU56" s="57"/>
      <c r="FA56" s="56"/>
      <c r="FB56" s="57"/>
      <c r="FC56" s="57"/>
      <c r="FD56" s="57"/>
      <c r="FE56" s="57"/>
      <c r="FF56" s="57"/>
      <c r="FG56" s="57"/>
      <c r="FM56" s="56"/>
      <c r="FN56" s="57"/>
      <c r="FO56" s="57"/>
      <c r="FP56" s="57"/>
      <c r="FQ56" s="57"/>
      <c r="FR56" s="57"/>
      <c r="FS56" s="57"/>
      <c r="FY56" s="56"/>
      <c r="FZ56" s="57"/>
      <c r="GA56" s="57"/>
      <c r="GB56" s="57"/>
      <c r="GC56" s="57"/>
      <c r="GD56" s="57"/>
      <c r="GE56" s="57"/>
      <c r="GK56" s="56"/>
      <c r="GL56" s="57"/>
      <c r="GM56" s="57"/>
      <c r="GN56" s="57"/>
      <c r="GO56" s="57"/>
      <c r="GP56" s="57"/>
      <c r="GQ56" s="57"/>
      <c r="GW56" s="56"/>
      <c r="GX56" s="57"/>
      <c r="GY56" s="57"/>
      <c r="GZ56" s="57"/>
      <c r="HA56" s="57"/>
      <c r="HB56" s="57"/>
      <c r="HC56" s="57"/>
      <c r="HI56" s="56"/>
      <c r="HJ56" s="57"/>
      <c r="HK56" s="57"/>
      <c r="HL56" s="57"/>
      <c r="HM56" s="57"/>
      <c r="HN56" s="57"/>
      <c r="HO56" s="57"/>
      <c r="HU56" s="56"/>
      <c r="HV56" s="57"/>
      <c r="HW56" s="57"/>
      <c r="HX56" s="57"/>
      <c r="HY56" s="57"/>
      <c r="HZ56" s="57"/>
      <c r="IA56" s="57"/>
      <c r="IG56" s="56"/>
      <c r="IH56" s="57"/>
      <c r="II56" s="57"/>
      <c r="IJ56" s="57"/>
      <c r="IK56" s="57"/>
      <c r="IL56" s="57"/>
      <c r="IM56" s="57"/>
      <c r="IS56" s="56"/>
      <c r="IT56" s="57"/>
      <c r="IU56" s="57"/>
      <c r="IV56" s="57"/>
      <c r="IW56" s="57"/>
      <c r="IX56" s="57"/>
      <c r="IY56" s="57"/>
      <c r="JE56" s="56"/>
      <c r="JF56" s="57"/>
      <c r="JG56" s="57"/>
      <c r="JH56" s="57"/>
      <c r="JI56" s="57"/>
      <c r="JJ56" s="57"/>
      <c r="JK56" s="57"/>
      <c r="JQ56" s="56"/>
      <c r="JR56" s="57"/>
      <c r="JS56" s="57"/>
      <c r="JT56" s="57"/>
      <c r="JU56" s="57"/>
      <c r="JV56" s="57"/>
      <c r="JW56" s="57"/>
      <c r="KC56" s="56"/>
      <c r="KD56" s="57"/>
      <c r="KE56" s="57"/>
      <c r="KF56" s="57"/>
      <c r="KG56" s="57"/>
      <c r="KH56" s="57"/>
      <c r="KI56" s="57"/>
      <c r="KO56" s="56"/>
      <c r="KP56" s="57"/>
      <c r="KQ56" s="57"/>
      <c r="KR56" s="57"/>
      <c r="KS56" s="57"/>
      <c r="KT56" s="57"/>
      <c r="KU56" s="57"/>
      <c r="LA56" s="56"/>
      <c r="LB56" s="57"/>
      <c r="LC56" s="57"/>
      <c r="LD56" s="57"/>
      <c r="LE56" s="57"/>
      <c r="LF56" s="57"/>
      <c r="LG56" s="57"/>
      <c r="LM56" s="56"/>
      <c r="LN56" s="57"/>
      <c r="LO56" s="57"/>
      <c r="LP56" s="57"/>
      <c r="LQ56" s="57"/>
      <c r="LR56" s="57"/>
      <c r="LS56" s="57"/>
      <c r="LY56" s="56"/>
      <c r="LZ56" s="57"/>
      <c r="MA56" s="57"/>
      <c r="MB56" s="57"/>
      <c r="MC56" s="57"/>
      <c r="MD56" s="57"/>
      <c r="ME56" s="57"/>
      <c r="MK56" s="56"/>
      <c r="ML56" s="57"/>
      <c r="MM56" s="57"/>
      <c r="MN56" s="57"/>
      <c r="MO56" s="57"/>
      <c r="MP56" s="57"/>
      <c r="MQ56" s="57"/>
      <c r="MW56" s="56"/>
      <c r="MX56" s="57"/>
      <c r="MY56" s="57"/>
      <c r="MZ56" s="57"/>
      <c r="NA56" s="57"/>
      <c r="NB56" s="57"/>
      <c r="NC56" s="57"/>
      <c r="NI56" s="56"/>
      <c r="NJ56" s="57"/>
      <c r="NK56" s="57"/>
      <c r="NL56" s="57"/>
      <c r="NM56" s="57"/>
      <c r="NN56" s="57"/>
      <c r="NO56" s="57"/>
      <c r="NU56" s="56"/>
      <c r="NV56" s="57"/>
      <c r="NW56" s="57"/>
      <c r="NX56" s="57"/>
      <c r="NY56" s="57"/>
      <c r="NZ56" s="57"/>
      <c r="OA56" s="57"/>
      <c r="OG56" s="56"/>
      <c r="OH56" s="57"/>
      <c r="OI56" s="57"/>
      <c r="OJ56" s="57"/>
      <c r="OK56" s="57"/>
      <c r="OL56" s="57"/>
      <c r="OM56" s="57"/>
      <c r="OS56" s="56"/>
      <c r="OT56" s="57"/>
      <c r="OU56" s="57"/>
      <c r="OV56" s="57"/>
      <c r="OW56" s="57"/>
      <c r="OX56" s="57"/>
      <c r="OY56" s="57"/>
      <c r="PE56" s="56"/>
      <c r="PF56" s="57"/>
      <c r="PG56" s="57"/>
      <c r="PH56" s="57"/>
      <c r="PI56" s="57"/>
      <c r="PJ56" s="57"/>
      <c r="PK56" s="57"/>
      <c r="PQ56" s="56"/>
      <c r="PR56" s="57"/>
      <c r="PS56" s="57"/>
      <c r="PT56" s="57"/>
      <c r="PU56" s="57"/>
      <c r="PV56" s="57"/>
      <c r="PW56" s="57"/>
      <c r="QC56" s="56"/>
      <c r="QD56" s="57"/>
      <c r="QE56" s="57"/>
      <c r="QF56" s="57"/>
      <c r="QG56" s="57"/>
      <c r="QH56" s="57"/>
      <c r="QI56" s="57"/>
      <c r="QO56" s="56"/>
      <c r="QP56" s="57"/>
      <c r="QQ56" s="57"/>
      <c r="QR56" s="57"/>
      <c r="QS56" s="57"/>
      <c r="QT56" s="57"/>
      <c r="QU56" s="57"/>
      <c r="RA56" s="56"/>
      <c r="RB56" s="57"/>
      <c r="RC56" s="57"/>
      <c r="RD56" s="57"/>
      <c r="RE56" s="57"/>
      <c r="RF56" s="57"/>
      <c r="RG56" s="57"/>
      <c r="RM56" s="56"/>
      <c r="RN56" s="57"/>
      <c r="RO56" s="57"/>
      <c r="RP56" s="57"/>
      <c r="RQ56" s="57"/>
      <c r="RR56" s="57"/>
      <c r="RS56" s="57"/>
      <c r="RY56" s="56"/>
      <c r="RZ56" s="57"/>
      <c r="SA56" s="57"/>
      <c r="SB56" s="57"/>
      <c r="SC56" s="57"/>
      <c r="SD56" s="57"/>
      <c r="SE56" s="57"/>
      <c r="SK56" s="56"/>
      <c r="SL56" s="57"/>
      <c r="SM56" s="57"/>
      <c r="SN56" s="57"/>
      <c r="SO56" s="57"/>
      <c r="SP56" s="57"/>
      <c r="SQ56" s="57"/>
      <c r="SW56" s="56"/>
      <c r="SX56" s="57"/>
      <c r="SY56" s="57"/>
      <c r="SZ56" s="57"/>
      <c r="TA56" s="57"/>
      <c r="TB56" s="57"/>
      <c r="TC56" s="57"/>
      <c r="TI56" s="56"/>
      <c r="TJ56" s="57"/>
      <c r="TK56" s="57"/>
      <c r="TL56" s="57"/>
      <c r="TM56" s="57"/>
      <c r="TN56" s="57"/>
      <c r="TO56" s="57"/>
      <c r="TU56" s="56"/>
      <c r="TV56" s="57"/>
      <c r="TW56" s="57"/>
      <c r="TX56" s="57"/>
      <c r="TY56" s="57"/>
      <c r="TZ56" s="57"/>
      <c r="UA56" s="57"/>
      <c r="UG56" s="56"/>
      <c r="UH56" s="57"/>
      <c r="UI56" s="57"/>
      <c r="UJ56" s="57"/>
      <c r="UK56" s="57"/>
      <c r="UL56" s="57"/>
      <c r="UM56" s="57"/>
      <c r="US56" s="56"/>
      <c r="UT56" s="57"/>
      <c r="UU56" s="57"/>
      <c r="UV56" s="57"/>
      <c r="UW56" s="57"/>
      <c r="UX56" s="57"/>
      <c r="UY56" s="57"/>
      <c r="VE56" s="56"/>
      <c r="VF56" s="57"/>
      <c r="VG56" s="57"/>
      <c r="VH56" s="57"/>
      <c r="VI56" s="57"/>
      <c r="VJ56" s="57"/>
      <c r="VK56" s="57"/>
      <c r="VQ56" s="56"/>
      <c r="VR56" s="57"/>
      <c r="VS56" s="57"/>
      <c r="VT56" s="57"/>
      <c r="VU56" s="57"/>
      <c r="VV56" s="57"/>
      <c r="VW56" s="57"/>
      <c r="WC56" s="56"/>
      <c r="WD56" s="57"/>
      <c r="WE56" s="57"/>
      <c r="WF56" s="57"/>
      <c r="WG56" s="57"/>
      <c r="WH56" s="57"/>
      <c r="WI56" s="57"/>
      <c r="WO56" s="56"/>
      <c r="WP56" s="57"/>
      <c r="WQ56" s="57"/>
      <c r="WR56" s="57"/>
      <c r="WS56" s="57"/>
      <c r="WT56" s="57"/>
      <c r="WU56" s="57"/>
      <c r="XA56" s="56"/>
      <c r="XB56" s="57"/>
      <c r="XC56" s="57"/>
      <c r="XD56" s="57"/>
      <c r="XE56" s="57"/>
      <c r="XF56" s="57"/>
      <c r="XG56" s="57"/>
      <c r="XM56" s="56"/>
      <c r="XN56" s="57"/>
      <c r="XO56" s="57"/>
      <c r="XP56" s="57"/>
      <c r="XQ56" s="57"/>
      <c r="XR56" s="57"/>
      <c r="XS56" s="57"/>
      <c r="XY56" s="56"/>
      <c r="XZ56" s="57"/>
      <c r="YA56" s="57"/>
      <c r="YB56" s="57"/>
      <c r="YC56" s="57"/>
      <c r="YD56" s="57"/>
      <c r="YE56" s="57"/>
      <c r="YK56" s="56"/>
      <c r="YL56" s="57"/>
      <c r="YM56" s="57"/>
      <c r="YN56" s="57"/>
      <c r="YO56" s="57"/>
      <c r="YP56" s="57"/>
      <c r="YQ56" s="57"/>
      <c r="YW56" s="56"/>
      <c r="YX56" s="57"/>
      <c r="YY56" s="57"/>
      <c r="YZ56" s="57"/>
      <c r="ZA56" s="57"/>
      <c r="ZB56" s="57"/>
      <c r="ZC56" s="57"/>
      <c r="ZI56" s="56"/>
      <c r="ZJ56" s="57"/>
      <c r="ZK56" s="57"/>
      <c r="ZL56" s="57"/>
      <c r="ZM56" s="57"/>
      <c r="ZN56" s="57"/>
      <c r="ZO56" s="57"/>
      <c r="ZU56" s="56"/>
      <c r="ZV56" s="57"/>
      <c r="ZW56" s="57"/>
      <c r="ZX56" s="57"/>
      <c r="ZY56" s="57"/>
      <c r="ZZ56" s="57"/>
      <c r="AAA56" s="57"/>
      <c r="AAG56" s="56"/>
      <c r="AAH56" s="57"/>
      <c r="AAI56" s="57"/>
      <c r="AAJ56" s="57"/>
      <c r="AAK56" s="57"/>
      <c r="AAL56" s="57"/>
      <c r="AAM56" s="57"/>
      <c r="AAS56" s="56"/>
      <c r="AAT56" s="57"/>
      <c r="AAU56" s="57"/>
      <c r="AAV56" s="57"/>
      <c r="AAW56" s="57"/>
      <c r="AAX56" s="57"/>
      <c r="AAY56" s="57"/>
      <c r="ABE56" s="56"/>
      <c r="ABF56" s="57"/>
      <c r="ABG56" s="57"/>
      <c r="ABH56" s="57"/>
      <c r="ABI56" s="57"/>
      <c r="ABJ56" s="57"/>
      <c r="ABK56" s="57"/>
      <c r="ABQ56" s="56"/>
      <c r="ABR56" s="57"/>
      <c r="ABS56" s="57"/>
      <c r="ABT56" s="57"/>
      <c r="ABU56" s="57"/>
      <c r="ABV56" s="57"/>
      <c r="ABW56" s="57"/>
      <c r="ACC56" s="56"/>
      <c r="ACD56" s="57"/>
      <c r="ACE56" s="57"/>
      <c r="ACF56" s="57"/>
      <c r="ACG56" s="57"/>
      <c r="ACH56" s="57"/>
      <c r="ACI56" s="57"/>
      <c r="ACO56" s="56"/>
      <c r="ACP56" s="57"/>
      <c r="ACQ56" s="57"/>
      <c r="ACR56" s="57"/>
      <c r="ACS56" s="57"/>
      <c r="ACT56" s="57"/>
      <c r="ACU56" s="57"/>
      <c r="ADA56" s="56"/>
      <c r="ADB56" s="57"/>
      <c r="ADC56" s="57"/>
      <c r="ADD56" s="57"/>
      <c r="ADE56" s="57"/>
      <c r="ADF56" s="57"/>
      <c r="ADG56" s="57"/>
      <c r="ADM56" s="56"/>
      <c r="ADN56" s="57"/>
      <c r="ADO56" s="57"/>
      <c r="ADP56" s="57"/>
      <c r="ADQ56" s="57"/>
      <c r="ADR56" s="57"/>
      <c r="ADS56" s="57"/>
      <c r="ADY56" s="56"/>
      <c r="ADZ56" s="57"/>
      <c r="AEA56" s="57"/>
      <c r="AEB56" s="57"/>
      <c r="AEC56" s="57"/>
      <c r="AED56" s="57"/>
      <c r="AEE56" s="57"/>
      <c r="AEK56" s="56"/>
      <c r="AEL56" s="57"/>
      <c r="AEM56" s="57"/>
      <c r="AEN56" s="57"/>
      <c r="AEO56" s="57"/>
      <c r="AEP56" s="57"/>
      <c r="AEQ56" s="57"/>
      <c r="AEW56" s="56"/>
      <c r="AEX56" s="57"/>
      <c r="AEY56" s="57"/>
      <c r="AEZ56" s="57"/>
      <c r="AFA56" s="57"/>
      <c r="AFB56" s="57"/>
      <c r="AFC56" s="57"/>
      <c r="AFI56" s="56"/>
      <c r="AFJ56" s="57"/>
      <c r="AFK56" s="57"/>
      <c r="AFL56" s="57"/>
      <c r="AFM56" s="57"/>
      <c r="AFN56" s="57"/>
      <c r="AFO56" s="57"/>
      <c r="AFU56" s="56"/>
      <c r="AFV56" s="57"/>
      <c r="AFW56" s="57"/>
      <c r="AFX56" s="57"/>
      <c r="AFY56" s="57"/>
      <c r="AFZ56" s="57"/>
      <c r="AGA56" s="57"/>
      <c r="AGG56" s="56"/>
      <c r="AGH56" s="57"/>
      <c r="AGI56" s="57"/>
      <c r="AGJ56" s="57"/>
      <c r="AGK56" s="57"/>
      <c r="AGL56" s="57"/>
      <c r="AGM56" s="57"/>
      <c r="AGS56" s="56"/>
      <c r="AGT56" s="57"/>
      <c r="AGU56" s="57"/>
      <c r="AGV56" s="57"/>
      <c r="AGW56" s="57"/>
      <c r="AGX56" s="57"/>
      <c r="AGY56" s="57"/>
      <c r="AHE56" s="56"/>
      <c r="AHF56" s="57"/>
      <c r="AHG56" s="57"/>
      <c r="AHH56" s="57"/>
      <c r="AHI56" s="57"/>
      <c r="AHJ56" s="57"/>
      <c r="AHK56" s="57"/>
      <c r="AHQ56" s="56"/>
      <c r="AHR56" s="57"/>
      <c r="AHS56" s="57"/>
      <c r="AHT56" s="57"/>
      <c r="AHU56" s="57"/>
      <c r="AHV56" s="57"/>
      <c r="AHW56" s="57"/>
      <c r="AIC56" s="56"/>
      <c r="AID56" s="57"/>
      <c r="AIE56" s="57"/>
      <c r="AIF56" s="57"/>
      <c r="AIG56" s="57"/>
      <c r="AIH56" s="57"/>
      <c r="AII56" s="57"/>
      <c r="AIO56" s="56"/>
      <c r="AIP56" s="57"/>
      <c r="AIQ56" s="57"/>
      <c r="AIR56" s="57"/>
      <c r="AIS56" s="57"/>
      <c r="AIT56" s="57"/>
      <c r="AIU56" s="57"/>
      <c r="AJA56" s="56"/>
      <c r="AJB56" s="57"/>
      <c r="AJC56" s="57"/>
      <c r="AJD56" s="57"/>
      <c r="AJE56" s="57"/>
      <c r="AJF56" s="57"/>
      <c r="AJG56" s="57"/>
      <c r="AJM56" s="56"/>
      <c r="AJN56" s="57"/>
      <c r="AJO56" s="57"/>
      <c r="AJP56" s="57"/>
      <c r="AJQ56" s="57"/>
      <c r="AJR56" s="57"/>
      <c r="AJS56" s="57"/>
      <c r="AJY56" s="56"/>
      <c r="AJZ56" s="57"/>
      <c r="AKA56" s="57"/>
      <c r="AKB56" s="57"/>
      <c r="AKC56" s="57"/>
      <c r="AKD56" s="57"/>
      <c r="AKE56" s="57"/>
      <c r="AKK56" s="56"/>
      <c r="AKL56" s="57"/>
      <c r="AKM56" s="57"/>
      <c r="AKN56" s="57"/>
      <c r="AKO56" s="57"/>
      <c r="AKP56" s="57"/>
      <c r="AKQ56" s="57"/>
      <c r="AKW56" s="56"/>
      <c r="AKX56" s="57"/>
      <c r="AKY56" s="57"/>
      <c r="AKZ56" s="57"/>
      <c r="ALA56" s="57"/>
      <c r="ALB56" s="57"/>
      <c r="ALC56" s="57"/>
      <c r="ALI56" s="56"/>
      <c r="ALJ56" s="57"/>
      <c r="ALK56" s="57"/>
      <c r="ALL56" s="57"/>
      <c r="ALM56" s="57"/>
      <c r="ALN56" s="57"/>
      <c r="ALO56" s="57"/>
      <c r="ALU56" s="56"/>
      <c r="ALV56" s="57"/>
      <c r="ALW56" s="57"/>
      <c r="ALX56" s="57"/>
      <c r="ALY56" s="57"/>
      <c r="ALZ56" s="57"/>
      <c r="AMA56" s="57"/>
      <c r="AMG56" s="56"/>
      <c r="AMH56" s="57"/>
      <c r="AMI56" s="57"/>
      <c r="AMJ56" s="57"/>
      <c r="AMK56" s="57"/>
      <c r="AML56" s="57"/>
      <c r="AMM56" s="57"/>
      <c r="AMS56" s="56"/>
      <c r="AMT56" s="57"/>
      <c r="AMU56" s="57"/>
      <c r="AMV56" s="57"/>
      <c r="AMW56" s="57"/>
      <c r="AMX56" s="57"/>
      <c r="AMY56" s="57"/>
      <c r="ANE56" s="56"/>
      <c r="ANF56" s="57"/>
      <c r="ANG56" s="57"/>
      <c r="ANH56" s="57"/>
      <c r="ANI56" s="57"/>
      <c r="ANJ56" s="57"/>
      <c r="ANK56" s="57"/>
      <c r="ANQ56" s="56"/>
      <c r="ANR56" s="57"/>
      <c r="ANS56" s="57"/>
      <c r="ANT56" s="57"/>
      <c r="ANU56" s="57"/>
      <c r="ANV56" s="57"/>
      <c r="ANW56" s="57"/>
      <c r="AOC56" s="56"/>
      <c r="AOD56" s="57"/>
      <c r="AOE56" s="57"/>
      <c r="AOF56" s="57"/>
      <c r="AOG56" s="57"/>
      <c r="AOH56" s="57"/>
      <c r="AOI56" s="57"/>
      <c r="AOO56" s="56"/>
      <c r="AOP56" s="57"/>
      <c r="AOQ56" s="57"/>
      <c r="AOR56" s="57"/>
      <c r="AOS56" s="57"/>
      <c r="AOT56" s="57"/>
      <c r="AOU56" s="57"/>
      <c r="APA56" s="56"/>
      <c r="APB56" s="57"/>
      <c r="APC56" s="57"/>
      <c r="APD56" s="57"/>
      <c r="APE56" s="57"/>
      <c r="APF56" s="57"/>
      <c r="APG56" s="57"/>
      <c r="APM56" s="56"/>
      <c r="APN56" s="57"/>
      <c r="APO56" s="57"/>
      <c r="APP56" s="57"/>
      <c r="APQ56" s="57"/>
      <c r="APR56" s="57"/>
      <c r="APS56" s="57"/>
      <c r="APY56" s="56"/>
      <c r="APZ56" s="57"/>
      <c r="AQA56" s="57"/>
      <c r="AQB56" s="57"/>
      <c r="AQC56" s="57"/>
      <c r="AQD56" s="57"/>
      <c r="AQE56" s="57"/>
      <c r="AQK56" s="56"/>
      <c r="AQL56" s="57"/>
      <c r="AQM56" s="57"/>
      <c r="AQN56" s="57"/>
      <c r="AQO56" s="57"/>
      <c r="AQP56" s="57"/>
      <c r="AQQ56" s="57"/>
      <c r="AQW56" s="56"/>
      <c r="AQX56" s="57"/>
      <c r="AQY56" s="57"/>
      <c r="AQZ56" s="57"/>
      <c r="ARA56" s="57"/>
      <c r="ARB56" s="57"/>
      <c r="ARC56" s="57"/>
      <c r="ARI56" s="56"/>
      <c r="ARJ56" s="57"/>
      <c r="ARK56" s="57"/>
      <c r="ARL56" s="57"/>
      <c r="ARM56" s="57"/>
      <c r="ARN56" s="57"/>
      <c r="ARO56" s="57"/>
      <c r="ARU56" s="56"/>
      <c r="ARV56" s="57"/>
      <c r="ARW56" s="57"/>
      <c r="ARX56" s="57"/>
      <c r="ARY56" s="57"/>
      <c r="ARZ56" s="57"/>
      <c r="ASA56" s="57"/>
      <c r="ASG56" s="56"/>
      <c r="ASH56" s="57"/>
      <c r="ASI56" s="57"/>
      <c r="ASJ56" s="57"/>
      <c r="ASK56" s="57"/>
      <c r="ASL56" s="57"/>
      <c r="ASM56" s="57"/>
      <c r="ASS56" s="56"/>
      <c r="AST56" s="57"/>
      <c r="ASU56" s="57"/>
      <c r="ASV56" s="57"/>
      <c r="ASW56" s="57"/>
      <c r="ASX56" s="57"/>
      <c r="ASY56" s="57"/>
      <c r="ATE56" s="56"/>
      <c r="ATF56" s="57"/>
      <c r="ATG56" s="57"/>
      <c r="ATH56" s="57"/>
      <c r="ATI56" s="57"/>
      <c r="ATJ56" s="57"/>
      <c r="ATK56" s="57"/>
      <c r="ATQ56" s="56"/>
      <c r="ATR56" s="57"/>
      <c r="ATS56" s="57"/>
      <c r="ATT56" s="57"/>
      <c r="ATU56" s="57"/>
      <c r="ATV56" s="57"/>
      <c r="ATW56" s="57"/>
      <c r="AUC56" s="56"/>
      <c r="AUD56" s="57"/>
      <c r="AUE56" s="57"/>
      <c r="AUF56" s="57"/>
      <c r="AUG56" s="57"/>
      <c r="AUH56" s="57"/>
      <c r="AUI56" s="57"/>
      <c r="AUO56" s="56"/>
      <c r="AUP56" s="57"/>
      <c r="AUQ56" s="57"/>
      <c r="AUR56" s="57"/>
      <c r="AUS56" s="57"/>
      <c r="AUT56" s="57"/>
      <c r="AUU56" s="57"/>
      <c r="AVA56" s="56"/>
      <c r="AVB56" s="57"/>
      <c r="AVC56" s="57"/>
      <c r="AVD56" s="57"/>
      <c r="AVE56" s="57"/>
      <c r="AVF56" s="57"/>
      <c r="AVG56" s="57"/>
      <c r="AVM56" s="56"/>
      <c r="AVN56" s="57"/>
      <c r="AVO56" s="57"/>
      <c r="AVP56" s="57"/>
      <c r="AVQ56" s="57"/>
      <c r="AVR56" s="57"/>
      <c r="AVS56" s="57"/>
      <c r="AVY56" s="56"/>
      <c r="AVZ56" s="57"/>
      <c r="AWA56" s="57"/>
      <c r="AWB56" s="57"/>
      <c r="AWC56" s="57"/>
      <c r="AWD56" s="57"/>
      <c r="AWE56" s="57"/>
      <c r="AWK56" s="56"/>
      <c r="AWL56" s="57"/>
      <c r="AWM56" s="57"/>
      <c r="AWN56" s="57"/>
      <c r="AWO56" s="57"/>
      <c r="AWP56" s="57"/>
      <c r="AWQ56" s="57"/>
      <c r="AWW56" s="56"/>
      <c r="AWX56" s="57"/>
      <c r="AWY56" s="57"/>
      <c r="AWZ56" s="57"/>
      <c r="AXA56" s="57"/>
      <c r="AXB56" s="57"/>
      <c r="AXC56" s="57"/>
      <c r="AXI56" s="56"/>
      <c r="AXJ56" s="57"/>
      <c r="AXK56" s="57"/>
      <c r="AXL56" s="57"/>
      <c r="AXM56" s="57"/>
      <c r="AXN56" s="57"/>
      <c r="AXO56" s="57"/>
      <c r="AXU56" s="56"/>
      <c r="AXV56" s="57"/>
      <c r="AXW56" s="57"/>
      <c r="AXX56" s="57"/>
      <c r="AXY56" s="57"/>
      <c r="AXZ56" s="57"/>
      <c r="AYA56" s="57"/>
      <c r="AYG56" s="56"/>
      <c r="AYH56" s="57"/>
      <c r="AYI56" s="57"/>
      <c r="AYJ56" s="57"/>
      <c r="AYK56" s="57"/>
      <c r="AYL56" s="57"/>
      <c r="AYM56" s="57"/>
      <c r="AYS56" s="56"/>
      <c r="AYT56" s="57"/>
      <c r="AYU56" s="57"/>
      <c r="AYV56" s="57"/>
      <c r="AYW56" s="57"/>
      <c r="AYX56" s="57"/>
      <c r="AYY56" s="57"/>
      <c r="AZE56" s="56"/>
      <c r="AZF56" s="57"/>
      <c r="AZG56" s="57"/>
      <c r="AZH56" s="57"/>
      <c r="AZI56" s="57"/>
      <c r="AZJ56" s="57"/>
      <c r="AZK56" s="57"/>
      <c r="AZQ56" s="56"/>
      <c r="AZR56" s="57"/>
      <c r="AZS56" s="57"/>
      <c r="AZT56" s="57"/>
      <c r="AZU56" s="57"/>
      <c r="AZV56" s="57"/>
      <c r="AZW56" s="57"/>
      <c r="BAC56" s="56"/>
      <c r="BAD56" s="57"/>
      <c r="BAE56" s="57"/>
      <c r="BAF56" s="57"/>
      <c r="BAG56" s="57"/>
      <c r="BAH56" s="57"/>
      <c r="BAI56" s="57"/>
      <c r="BAO56" s="56"/>
      <c r="BAP56" s="57"/>
      <c r="BAQ56" s="57"/>
      <c r="BAR56" s="57"/>
      <c r="BAS56" s="57"/>
      <c r="BAT56" s="57"/>
      <c r="BAU56" s="57"/>
      <c r="BBA56" s="56"/>
      <c r="BBB56" s="57"/>
      <c r="BBC56" s="57"/>
      <c r="BBD56" s="57"/>
      <c r="BBE56" s="57"/>
      <c r="BBF56" s="57"/>
      <c r="BBG56" s="57"/>
      <c r="BBM56" s="56"/>
      <c r="BBN56" s="57"/>
      <c r="BBO56" s="57"/>
      <c r="BBP56" s="57"/>
      <c r="BBQ56" s="57"/>
      <c r="BBR56" s="57"/>
      <c r="BBS56" s="57"/>
      <c r="BBY56" s="56"/>
      <c r="BBZ56" s="57"/>
      <c r="BCA56" s="57"/>
      <c r="BCB56" s="57"/>
      <c r="BCC56" s="57"/>
      <c r="BCD56" s="57"/>
      <c r="BCE56" s="57"/>
      <c r="BCK56" s="56"/>
      <c r="BCL56" s="57"/>
      <c r="BCM56" s="57"/>
      <c r="BCN56" s="57"/>
      <c r="BCO56" s="57"/>
      <c r="BCP56" s="57"/>
      <c r="BCQ56" s="57"/>
      <c r="BCW56" s="56"/>
      <c r="BCX56" s="57"/>
      <c r="BCY56" s="57"/>
      <c r="BCZ56" s="57"/>
      <c r="BDA56" s="57"/>
      <c r="BDB56" s="57"/>
      <c r="BDC56" s="57"/>
      <c r="BDI56" s="56"/>
      <c r="BDJ56" s="57"/>
      <c r="BDK56" s="57"/>
      <c r="BDL56" s="57"/>
      <c r="BDM56" s="57"/>
      <c r="BDN56" s="57"/>
      <c r="BDO56" s="57"/>
      <c r="BDU56" s="56"/>
      <c r="BDV56" s="57"/>
      <c r="BDW56" s="57"/>
      <c r="BDX56" s="57"/>
      <c r="BDY56" s="57"/>
      <c r="BDZ56" s="57"/>
      <c r="BEA56" s="57"/>
      <c r="BEG56" s="56"/>
      <c r="BEH56" s="57"/>
      <c r="BEI56" s="57"/>
      <c r="BEJ56" s="57"/>
      <c r="BEK56" s="57"/>
      <c r="BEL56" s="57"/>
      <c r="BEM56" s="57"/>
      <c r="BES56" s="56"/>
      <c r="BET56" s="57"/>
      <c r="BEU56" s="57"/>
      <c r="BEV56" s="57"/>
      <c r="BEW56" s="57"/>
      <c r="BEX56" s="57"/>
      <c r="BEY56" s="57"/>
      <c r="BFE56" s="56"/>
      <c r="BFF56" s="57"/>
      <c r="BFG56" s="57"/>
      <c r="BFH56" s="57"/>
      <c r="BFI56" s="57"/>
      <c r="BFJ56" s="57"/>
      <c r="BFK56" s="57"/>
      <c r="BFQ56" s="56"/>
      <c r="BFR56" s="57"/>
      <c r="BFS56" s="57"/>
      <c r="BFT56" s="57"/>
      <c r="BFU56" s="57"/>
      <c r="BFV56" s="57"/>
      <c r="BFW56" s="57"/>
      <c r="BGC56" s="56"/>
      <c r="BGD56" s="57"/>
      <c r="BGE56" s="57"/>
      <c r="BGF56" s="57"/>
      <c r="BGG56" s="57"/>
      <c r="BGH56" s="57"/>
      <c r="BGI56" s="57"/>
      <c r="BGO56" s="56"/>
      <c r="BGP56" s="57"/>
      <c r="BGQ56" s="57"/>
      <c r="BGR56" s="57"/>
      <c r="BGS56" s="57"/>
      <c r="BGT56" s="57"/>
      <c r="BGU56" s="57"/>
      <c r="BHA56" s="56"/>
      <c r="BHB56" s="57"/>
      <c r="BHC56" s="57"/>
      <c r="BHD56" s="57"/>
      <c r="BHE56" s="57"/>
      <c r="BHF56" s="57"/>
      <c r="BHG56" s="57"/>
      <c r="BHM56" s="56"/>
      <c r="BHN56" s="57"/>
      <c r="BHO56" s="57"/>
      <c r="BHP56" s="57"/>
      <c r="BHQ56" s="57"/>
      <c r="BHR56" s="57"/>
      <c r="BHS56" s="57"/>
      <c r="BHY56" s="56"/>
      <c r="BHZ56" s="57"/>
      <c r="BIA56" s="57"/>
      <c r="BIB56" s="57"/>
      <c r="BIC56" s="57"/>
      <c r="BID56" s="57"/>
      <c r="BIE56" s="57"/>
      <c r="BIK56" s="56"/>
      <c r="BIL56" s="57"/>
      <c r="BIM56" s="57"/>
      <c r="BIN56" s="57"/>
      <c r="BIO56" s="57"/>
      <c r="BIP56" s="57"/>
      <c r="BIQ56" s="57"/>
      <c r="BIW56" s="56"/>
      <c r="BIX56" s="57"/>
      <c r="BIY56" s="57"/>
      <c r="BIZ56" s="57"/>
      <c r="BJA56" s="57"/>
      <c r="BJB56" s="57"/>
      <c r="BJC56" s="57"/>
      <c r="BJI56" s="56"/>
      <c r="BJJ56" s="57"/>
      <c r="BJK56" s="57"/>
      <c r="BJL56" s="57"/>
      <c r="BJM56" s="57"/>
      <c r="BJN56" s="57"/>
      <c r="BJO56" s="57"/>
      <c r="BJU56" s="56"/>
      <c r="BJV56" s="57"/>
      <c r="BJW56" s="57"/>
      <c r="BJX56" s="57"/>
      <c r="BJY56" s="57"/>
      <c r="BJZ56" s="57"/>
      <c r="BKA56" s="57"/>
      <c r="BKG56" s="56"/>
      <c r="BKH56" s="57"/>
      <c r="BKI56" s="57"/>
      <c r="BKJ56" s="57"/>
      <c r="BKK56" s="57"/>
      <c r="BKL56" s="57"/>
      <c r="BKM56" s="57"/>
      <c r="BKS56" s="56"/>
      <c r="BKT56" s="57"/>
      <c r="BKU56" s="57"/>
      <c r="BKV56" s="57"/>
      <c r="BKW56" s="57"/>
      <c r="BKX56" s="57"/>
      <c r="BKY56" s="57"/>
      <c r="BLE56" s="56"/>
      <c r="BLF56" s="57"/>
      <c r="BLG56" s="57"/>
      <c r="BLH56" s="57"/>
      <c r="BLI56" s="57"/>
      <c r="BLJ56" s="57"/>
      <c r="BLK56" s="57"/>
      <c r="BLQ56" s="56"/>
      <c r="BLR56" s="57"/>
      <c r="BLS56" s="57"/>
      <c r="BLT56" s="57"/>
      <c r="BLU56" s="57"/>
      <c r="BLV56" s="57"/>
      <c r="BLW56" s="57"/>
      <c r="BMC56" s="56"/>
      <c r="BMD56" s="57"/>
      <c r="BME56" s="57"/>
      <c r="BMF56" s="57"/>
      <c r="BMG56" s="57"/>
      <c r="BMH56" s="57"/>
      <c r="BMI56" s="57"/>
      <c r="BMO56" s="56"/>
      <c r="BMP56" s="57"/>
      <c r="BMQ56" s="57"/>
      <c r="BMR56" s="57"/>
      <c r="BMS56" s="57"/>
      <c r="BMT56" s="57"/>
      <c r="BMU56" s="57"/>
      <c r="BNA56" s="56"/>
      <c r="BNB56" s="57"/>
      <c r="BNC56" s="57"/>
      <c r="BND56" s="57"/>
      <c r="BNE56" s="57"/>
      <c r="BNF56" s="57"/>
      <c r="BNG56" s="57"/>
      <c r="BNM56" s="56"/>
      <c r="BNN56" s="57"/>
      <c r="BNO56" s="57"/>
      <c r="BNP56" s="57"/>
      <c r="BNQ56" s="57"/>
      <c r="BNR56" s="57"/>
      <c r="BNS56" s="57"/>
      <c r="BNY56" s="56"/>
      <c r="BNZ56" s="57"/>
      <c r="BOA56" s="57"/>
      <c r="BOB56" s="57"/>
      <c r="BOC56" s="57"/>
      <c r="BOD56" s="57"/>
      <c r="BOE56" s="57"/>
      <c r="BOK56" s="56"/>
      <c r="BOL56" s="57"/>
      <c r="BOM56" s="57"/>
      <c r="BON56" s="57"/>
      <c r="BOO56" s="57"/>
      <c r="BOP56" s="57"/>
      <c r="BOQ56" s="57"/>
      <c r="BOW56" s="56"/>
      <c r="BOX56" s="57"/>
      <c r="BOY56" s="57"/>
      <c r="BOZ56" s="57"/>
      <c r="BPA56" s="57"/>
      <c r="BPB56" s="57"/>
      <c r="BPC56" s="57"/>
      <c r="BPI56" s="56"/>
      <c r="BPJ56" s="57"/>
      <c r="BPK56" s="57"/>
      <c r="BPL56" s="57"/>
      <c r="BPM56" s="57"/>
      <c r="BPN56" s="57"/>
      <c r="BPO56" s="57"/>
      <c r="BPU56" s="56"/>
      <c r="BPV56" s="57"/>
      <c r="BPW56" s="57"/>
      <c r="BPX56" s="57"/>
      <c r="BPY56" s="57"/>
      <c r="BPZ56" s="57"/>
      <c r="BQA56" s="57"/>
      <c r="BQG56" s="56"/>
      <c r="BQH56" s="57"/>
      <c r="BQI56" s="57"/>
      <c r="BQJ56" s="57"/>
      <c r="BQK56" s="57"/>
      <c r="BQL56" s="57"/>
      <c r="BQM56" s="57"/>
      <c r="BQS56" s="56"/>
      <c r="BQT56" s="57"/>
      <c r="BQU56" s="57"/>
      <c r="BQV56" s="57"/>
      <c r="BQW56" s="57"/>
      <c r="BQX56" s="57"/>
      <c r="BQY56" s="57"/>
      <c r="BRE56" s="56"/>
      <c r="BRF56" s="57"/>
      <c r="BRG56" s="57"/>
      <c r="BRH56" s="57"/>
      <c r="BRI56" s="57"/>
      <c r="BRJ56" s="57"/>
      <c r="BRK56" s="57"/>
      <c r="BRQ56" s="56"/>
      <c r="BRR56" s="57"/>
      <c r="BRS56" s="57"/>
      <c r="BRT56" s="57"/>
      <c r="BRU56" s="57"/>
      <c r="BRV56" s="57"/>
      <c r="BRW56" s="57"/>
      <c r="BSC56" s="56"/>
      <c r="BSD56" s="57"/>
      <c r="BSE56" s="57"/>
      <c r="BSF56" s="57"/>
      <c r="BSG56" s="57"/>
      <c r="BSH56" s="57"/>
      <c r="BSI56" s="57"/>
      <c r="BSO56" s="56"/>
      <c r="BSP56" s="57"/>
      <c r="BSQ56" s="57"/>
      <c r="BSR56" s="57"/>
      <c r="BSS56" s="57"/>
      <c r="BST56" s="57"/>
      <c r="BSU56" s="57"/>
      <c r="BTA56" s="56"/>
      <c r="BTB56" s="57"/>
      <c r="BTC56" s="57"/>
      <c r="BTD56" s="57"/>
      <c r="BTE56" s="57"/>
      <c r="BTF56" s="57"/>
      <c r="BTG56" s="57"/>
      <c r="BTM56" s="56"/>
      <c r="BTN56" s="57"/>
      <c r="BTO56" s="57"/>
      <c r="BTP56" s="57"/>
      <c r="BTQ56" s="57"/>
      <c r="BTR56" s="57"/>
      <c r="BTS56" s="57"/>
      <c r="BTY56" s="56"/>
      <c r="BTZ56" s="57"/>
      <c r="BUA56" s="57"/>
      <c r="BUB56" s="57"/>
      <c r="BUC56" s="57"/>
      <c r="BUD56" s="57"/>
      <c r="BUE56" s="57"/>
      <c r="BUK56" s="56"/>
      <c r="BUL56" s="57"/>
      <c r="BUM56" s="57"/>
      <c r="BUN56" s="57"/>
      <c r="BUO56" s="57"/>
      <c r="BUP56" s="57"/>
      <c r="BUQ56" s="57"/>
      <c r="BUW56" s="56"/>
      <c r="BUX56" s="57"/>
      <c r="BUY56" s="57"/>
      <c r="BUZ56" s="57"/>
      <c r="BVA56" s="57"/>
      <c r="BVB56" s="57"/>
      <c r="BVC56" s="57"/>
      <c r="BVI56" s="56"/>
      <c r="BVJ56" s="57"/>
      <c r="BVK56" s="57"/>
      <c r="BVL56" s="57"/>
      <c r="BVM56" s="57"/>
      <c r="BVN56" s="57"/>
      <c r="BVO56" s="57"/>
      <c r="BVU56" s="56"/>
      <c r="BVV56" s="57"/>
      <c r="BVW56" s="57"/>
      <c r="BVX56" s="57"/>
      <c r="BVY56" s="57"/>
      <c r="BVZ56" s="57"/>
      <c r="BWA56" s="57"/>
      <c r="BWG56" s="56"/>
      <c r="BWH56" s="57"/>
      <c r="BWI56" s="57"/>
      <c r="BWJ56" s="57"/>
      <c r="BWK56" s="57"/>
      <c r="BWL56" s="57"/>
      <c r="BWM56" s="57"/>
      <c r="BWS56" s="56"/>
      <c r="BWT56" s="57"/>
      <c r="BWU56" s="57"/>
      <c r="BWV56" s="57"/>
      <c r="BWW56" s="57"/>
      <c r="BWX56" s="57"/>
      <c r="BWY56" s="57"/>
      <c r="BXE56" s="56"/>
      <c r="BXF56" s="57"/>
      <c r="BXG56" s="57"/>
      <c r="BXH56" s="57"/>
      <c r="BXI56" s="57"/>
      <c r="BXJ56" s="57"/>
      <c r="BXK56" s="57"/>
      <c r="BXQ56" s="56"/>
      <c r="BXR56" s="57"/>
      <c r="BXS56" s="57"/>
      <c r="BXT56" s="57"/>
      <c r="BXU56" s="57"/>
      <c r="BXV56" s="57"/>
      <c r="BXW56" s="57"/>
      <c r="BYC56" s="56"/>
      <c r="BYD56" s="57"/>
      <c r="BYE56" s="57"/>
      <c r="BYF56" s="57"/>
      <c r="BYG56" s="57"/>
      <c r="BYH56" s="57"/>
      <c r="BYI56" s="57"/>
      <c r="BYO56" s="56"/>
      <c r="BYP56" s="57"/>
      <c r="BYQ56" s="57"/>
      <c r="BYR56" s="57"/>
      <c r="BYS56" s="57"/>
      <c r="BYT56" s="57"/>
      <c r="BYU56" s="57"/>
      <c r="BZA56" s="56"/>
      <c r="BZB56" s="57"/>
      <c r="BZC56" s="57"/>
      <c r="BZD56" s="57"/>
      <c r="BZE56" s="57"/>
      <c r="BZF56" s="57"/>
      <c r="BZG56" s="57"/>
      <c r="BZM56" s="56"/>
      <c r="BZN56" s="57"/>
      <c r="BZO56" s="57"/>
      <c r="BZP56" s="57"/>
      <c r="BZQ56" s="57"/>
      <c r="BZR56" s="57"/>
      <c r="BZS56" s="57"/>
      <c r="BZY56" s="56"/>
      <c r="BZZ56" s="57"/>
      <c r="CAA56" s="57"/>
      <c r="CAB56" s="57"/>
      <c r="CAC56" s="57"/>
      <c r="CAD56" s="57"/>
      <c r="CAE56" s="57"/>
      <c r="CAK56" s="56"/>
      <c r="CAL56" s="57"/>
      <c r="CAM56" s="57"/>
      <c r="CAN56" s="57"/>
      <c r="CAO56" s="57"/>
      <c r="CAP56" s="57"/>
      <c r="CAQ56" s="57"/>
      <c r="CAW56" s="56"/>
      <c r="CAX56" s="57"/>
      <c r="CAY56" s="57"/>
      <c r="CAZ56" s="57"/>
      <c r="CBA56" s="57"/>
      <c r="CBB56" s="57"/>
      <c r="CBC56" s="57"/>
      <c r="CBI56" s="56"/>
      <c r="CBJ56" s="57"/>
      <c r="CBK56" s="57"/>
      <c r="CBL56" s="57"/>
      <c r="CBM56" s="57"/>
      <c r="CBN56" s="57"/>
      <c r="CBO56" s="57"/>
      <c r="CBU56" s="56"/>
      <c r="CBV56" s="57"/>
      <c r="CBW56" s="57"/>
      <c r="CBX56" s="57"/>
      <c r="CBY56" s="57"/>
      <c r="CBZ56" s="57"/>
      <c r="CCA56" s="57"/>
      <c r="CCG56" s="56"/>
      <c r="CCH56" s="57"/>
      <c r="CCI56" s="57"/>
      <c r="CCJ56" s="57"/>
      <c r="CCK56" s="57"/>
      <c r="CCL56" s="57"/>
      <c r="CCM56" s="57"/>
      <c r="CCS56" s="56"/>
      <c r="CCT56" s="57"/>
      <c r="CCU56" s="57"/>
      <c r="CCV56" s="57"/>
      <c r="CCW56" s="57"/>
      <c r="CCX56" s="57"/>
      <c r="CCY56" s="57"/>
      <c r="CDE56" s="56"/>
      <c r="CDF56" s="57"/>
      <c r="CDG56" s="57"/>
      <c r="CDH56" s="57"/>
      <c r="CDI56" s="57"/>
      <c r="CDJ56" s="57"/>
      <c r="CDK56" s="57"/>
      <c r="CDQ56" s="56"/>
      <c r="CDR56" s="57"/>
      <c r="CDS56" s="57"/>
      <c r="CDT56" s="57"/>
      <c r="CDU56" s="57"/>
      <c r="CDV56" s="57"/>
      <c r="CDW56" s="57"/>
      <c r="CEC56" s="56"/>
      <c r="CED56" s="57"/>
      <c r="CEE56" s="57"/>
      <c r="CEF56" s="57"/>
      <c r="CEG56" s="57"/>
      <c r="CEH56" s="57"/>
      <c r="CEI56" s="57"/>
      <c r="CEO56" s="56"/>
      <c r="CEP56" s="57"/>
      <c r="CEQ56" s="57"/>
      <c r="CER56" s="57"/>
      <c r="CES56" s="57"/>
      <c r="CET56" s="57"/>
      <c r="CEU56" s="57"/>
      <c r="CFA56" s="56"/>
      <c r="CFB56" s="57"/>
      <c r="CFC56" s="57"/>
      <c r="CFD56" s="57"/>
      <c r="CFE56" s="57"/>
      <c r="CFF56" s="57"/>
      <c r="CFG56" s="57"/>
      <c r="CFM56" s="56"/>
      <c r="CFN56" s="57"/>
      <c r="CFO56" s="57"/>
      <c r="CFP56" s="57"/>
      <c r="CFQ56" s="57"/>
      <c r="CFR56" s="57"/>
      <c r="CFS56" s="57"/>
      <c r="CFY56" s="56"/>
      <c r="CFZ56" s="57"/>
      <c r="CGA56" s="57"/>
      <c r="CGB56" s="57"/>
      <c r="CGC56" s="57"/>
      <c r="CGD56" s="57"/>
      <c r="CGE56" s="57"/>
      <c r="CGK56" s="56"/>
      <c r="CGL56" s="57"/>
      <c r="CGM56" s="57"/>
      <c r="CGN56" s="57"/>
      <c r="CGO56" s="57"/>
      <c r="CGP56" s="57"/>
      <c r="CGQ56" s="57"/>
      <c r="CGW56" s="56"/>
      <c r="CGX56" s="57"/>
      <c r="CGY56" s="57"/>
      <c r="CGZ56" s="57"/>
      <c r="CHA56" s="57"/>
      <c r="CHB56" s="57"/>
      <c r="CHC56" s="57"/>
      <c r="CHI56" s="56"/>
      <c r="CHJ56" s="57"/>
      <c r="CHK56" s="57"/>
      <c r="CHL56" s="57"/>
      <c r="CHM56" s="57"/>
      <c r="CHN56" s="57"/>
      <c r="CHO56" s="57"/>
      <c r="CHU56" s="56"/>
      <c r="CHV56" s="57"/>
      <c r="CHW56" s="57"/>
      <c r="CHX56" s="57"/>
      <c r="CHY56" s="57"/>
      <c r="CHZ56" s="57"/>
      <c r="CIA56" s="57"/>
      <c r="CIG56" s="56"/>
      <c r="CIH56" s="57"/>
      <c r="CII56" s="57"/>
      <c r="CIJ56" s="57"/>
      <c r="CIK56" s="57"/>
      <c r="CIL56" s="57"/>
      <c r="CIM56" s="57"/>
      <c r="CIS56" s="56"/>
      <c r="CIT56" s="57"/>
      <c r="CIU56" s="57"/>
      <c r="CIV56" s="57"/>
      <c r="CIW56" s="57"/>
      <c r="CIX56" s="57"/>
      <c r="CIY56" s="57"/>
      <c r="CJE56" s="56"/>
      <c r="CJF56" s="57"/>
      <c r="CJG56" s="57"/>
      <c r="CJH56" s="57"/>
      <c r="CJI56" s="57"/>
      <c r="CJJ56" s="57"/>
      <c r="CJK56" s="57"/>
      <c r="CJQ56" s="56"/>
      <c r="CJR56" s="57"/>
      <c r="CJS56" s="57"/>
      <c r="CJT56" s="57"/>
      <c r="CJU56" s="57"/>
      <c r="CJV56" s="57"/>
      <c r="CJW56" s="57"/>
      <c r="CKC56" s="56"/>
      <c r="CKD56" s="57"/>
      <c r="CKE56" s="57"/>
      <c r="CKF56" s="57"/>
      <c r="CKG56" s="57"/>
      <c r="CKH56" s="57"/>
      <c r="CKI56" s="57"/>
      <c r="CKO56" s="56"/>
      <c r="CKP56" s="57"/>
      <c r="CKQ56" s="57"/>
      <c r="CKR56" s="57"/>
      <c r="CKS56" s="57"/>
      <c r="CKT56" s="57"/>
      <c r="CKU56" s="57"/>
      <c r="CLA56" s="56"/>
      <c r="CLB56" s="57"/>
      <c r="CLC56" s="57"/>
      <c r="CLD56" s="57"/>
      <c r="CLE56" s="57"/>
      <c r="CLF56" s="57"/>
      <c r="CLG56" s="57"/>
      <c r="CLM56" s="56"/>
      <c r="CLN56" s="57"/>
      <c r="CLO56" s="57"/>
      <c r="CLP56" s="57"/>
      <c r="CLQ56" s="57"/>
      <c r="CLR56" s="57"/>
      <c r="CLS56" s="57"/>
      <c r="CLY56" s="56"/>
      <c r="CLZ56" s="57"/>
      <c r="CMA56" s="57"/>
      <c r="CMB56" s="57"/>
      <c r="CMC56" s="57"/>
      <c r="CMD56" s="57"/>
      <c r="CME56" s="57"/>
      <c r="CMK56" s="56"/>
      <c r="CML56" s="57"/>
      <c r="CMM56" s="57"/>
      <c r="CMN56" s="57"/>
      <c r="CMO56" s="57"/>
      <c r="CMP56" s="57"/>
      <c r="CMQ56" s="57"/>
      <c r="CMW56" s="56"/>
      <c r="CMX56" s="57"/>
      <c r="CMY56" s="57"/>
      <c r="CMZ56" s="57"/>
      <c r="CNA56" s="57"/>
      <c r="CNB56" s="57"/>
      <c r="CNC56" s="57"/>
      <c r="CNI56" s="56"/>
      <c r="CNJ56" s="57"/>
      <c r="CNK56" s="57"/>
      <c r="CNL56" s="57"/>
      <c r="CNM56" s="57"/>
      <c r="CNN56" s="57"/>
      <c r="CNO56" s="57"/>
      <c r="CNU56" s="56"/>
      <c r="CNV56" s="57"/>
      <c r="CNW56" s="57"/>
      <c r="CNX56" s="57"/>
      <c r="CNY56" s="57"/>
      <c r="CNZ56" s="57"/>
      <c r="COA56" s="57"/>
      <c r="COG56" s="56"/>
      <c r="COH56" s="57"/>
      <c r="COI56" s="57"/>
      <c r="COJ56" s="57"/>
      <c r="COK56" s="57"/>
      <c r="COL56" s="57"/>
      <c r="COM56" s="57"/>
      <c r="COS56" s="56"/>
      <c r="COT56" s="57"/>
      <c r="COU56" s="57"/>
      <c r="COV56" s="57"/>
      <c r="COW56" s="57"/>
      <c r="COX56" s="57"/>
      <c r="COY56" s="57"/>
      <c r="CPE56" s="56"/>
      <c r="CPF56" s="57"/>
      <c r="CPG56" s="57"/>
      <c r="CPH56" s="57"/>
      <c r="CPI56" s="57"/>
      <c r="CPJ56" s="57"/>
      <c r="CPK56" s="57"/>
      <c r="CPQ56" s="56"/>
      <c r="CPR56" s="57"/>
      <c r="CPS56" s="57"/>
      <c r="CPT56" s="57"/>
      <c r="CPU56" s="57"/>
      <c r="CPV56" s="57"/>
      <c r="CPW56" s="57"/>
      <c r="CQC56" s="56"/>
      <c r="CQD56" s="57"/>
      <c r="CQE56" s="57"/>
      <c r="CQF56" s="57"/>
      <c r="CQG56" s="57"/>
      <c r="CQH56" s="57"/>
      <c r="CQI56" s="57"/>
      <c r="CQO56" s="56"/>
      <c r="CQP56" s="57"/>
      <c r="CQQ56" s="57"/>
      <c r="CQR56" s="57"/>
      <c r="CQS56" s="57"/>
      <c r="CQT56" s="57"/>
      <c r="CQU56" s="57"/>
      <c r="CRA56" s="56"/>
      <c r="CRB56" s="57"/>
      <c r="CRC56" s="57"/>
      <c r="CRD56" s="57"/>
      <c r="CRE56" s="57"/>
      <c r="CRF56" s="57"/>
      <c r="CRG56" s="57"/>
      <c r="CRM56" s="56"/>
      <c r="CRN56" s="57"/>
      <c r="CRO56" s="57"/>
      <c r="CRP56" s="57"/>
      <c r="CRQ56" s="57"/>
      <c r="CRR56" s="57"/>
      <c r="CRS56" s="57"/>
      <c r="CRY56" s="56"/>
      <c r="CRZ56" s="57"/>
      <c r="CSA56" s="57"/>
      <c r="CSB56" s="57"/>
      <c r="CSC56" s="57"/>
      <c r="CSD56" s="57"/>
      <c r="CSE56" s="57"/>
      <c r="CSK56" s="56"/>
      <c r="CSL56" s="57"/>
      <c r="CSM56" s="57"/>
      <c r="CSN56" s="57"/>
      <c r="CSO56" s="57"/>
      <c r="CSP56" s="57"/>
      <c r="CSQ56" s="57"/>
      <c r="CSW56" s="56"/>
      <c r="CSX56" s="57"/>
      <c r="CSY56" s="57"/>
      <c r="CSZ56" s="57"/>
      <c r="CTA56" s="57"/>
      <c r="CTB56" s="57"/>
      <c r="CTC56" s="57"/>
      <c r="CTI56" s="56"/>
      <c r="CTJ56" s="57"/>
      <c r="CTK56" s="57"/>
      <c r="CTL56" s="57"/>
      <c r="CTM56" s="57"/>
      <c r="CTN56" s="57"/>
      <c r="CTO56" s="57"/>
      <c r="CTU56" s="56"/>
      <c r="CTV56" s="57"/>
      <c r="CTW56" s="57"/>
      <c r="CTX56" s="57"/>
      <c r="CTY56" s="57"/>
      <c r="CTZ56" s="57"/>
      <c r="CUA56" s="57"/>
      <c r="CUG56" s="56"/>
      <c r="CUH56" s="57"/>
      <c r="CUI56" s="57"/>
      <c r="CUJ56" s="57"/>
      <c r="CUK56" s="57"/>
      <c r="CUL56" s="57"/>
      <c r="CUM56" s="57"/>
      <c r="CUS56" s="56"/>
      <c r="CUT56" s="57"/>
      <c r="CUU56" s="57"/>
      <c r="CUV56" s="57"/>
      <c r="CUW56" s="57"/>
      <c r="CUX56" s="57"/>
      <c r="CUY56" s="57"/>
      <c r="CVE56" s="56"/>
      <c r="CVF56" s="57"/>
      <c r="CVG56" s="57"/>
      <c r="CVH56" s="57"/>
      <c r="CVI56" s="57"/>
      <c r="CVJ56" s="57"/>
      <c r="CVK56" s="57"/>
      <c r="CVQ56" s="56"/>
      <c r="CVR56" s="57"/>
      <c r="CVS56" s="57"/>
      <c r="CVT56" s="57"/>
      <c r="CVU56" s="57"/>
      <c r="CVV56" s="57"/>
      <c r="CVW56" s="57"/>
      <c r="CWC56" s="56"/>
      <c r="CWD56" s="57"/>
      <c r="CWE56" s="57"/>
      <c r="CWF56" s="57"/>
      <c r="CWG56" s="57"/>
      <c r="CWH56" s="57"/>
      <c r="CWI56" s="57"/>
      <c r="CWO56" s="56"/>
      <c r="CWP56" s="57"/>
      <c r="CWQ56" s="57"/>
      <c r="CWR56" s="57"/>
      <c r="CWS56" s="57"/>
      <c r="CWT56" s="57"/>
      <c r="CWU56" s="57"/>
      <c r="CXA56" s="56"/>
      <c r="CXB56" s="57"/>
      <c r="CXC56" s="57"/>
      <c r="CXD56" s="57"/>
      <c r="CXE56" s="57"/>
      <c r="CXF56" s="57"/>
      <c r="CXG56" s="57"/>
      <c r="CXM56" s="56"/>
      <c r="CXN56" s="57"/>
      <c r="CXO56" s="57"/>
      <c r="CXP56" s="57"/>
      <c r="CXQ56" s="57"/>
      <c r="CXR56" s="57"/>
      <c r="CXS56" s="57"/>
      <c r="CXY56" s="56"/>
      <c r="CXZ56" s="57"/>
      <c r="CYA56" s="57"/>
      <c r="CYB56" s="57"/>
      <c r="CYC56" s="57"/>
      <c r="CYD56" s="57"/>
      <c r="CYE56" s="57"/>
      <c r="CYK56" s="56"/>
      <c r="CYL56" s="57"/>
      <c r="CYM56" s="57"/>
      <c r="CYN56" s="57"/>
      <c r="CYO56" s="57"/>
      <c r="CYP56" s="57"/>
      <c r="CYQ56" s="57"/>
      <c r="CYW56" s="56"/>
      <c r="CYX56" s="57"/>
      <c r="CYY56" s="57"/>
      <c r="CYZ56" s="57"/>
      <c r="CZA56" s="57"/>
      <c r="CZB56" s="57"/>
      <c r="CZC56" s="57"/>
      <c r="CZI56" s="56"/>
      <c r="CZJ56" s="57"/>
      <c r="CZK56" s="57"/>
      <c r="CZL56" s="57"/>
      <c r="CZM56" s="57"/>
      <c r="CZN56" s="57"/>
      <c r="CZO56" s="57"/>
      <c r="CZU56" s="56"/>
      <c r="CZV56" s="57"/>
      <c r="CZW56" s="57"/>
      <c r="CZX56" s="57"/>
      <c r="CZY56" s="57"/>
      <c r="CZZ56" s="57"/>
      <c r="DAA56" s="57"/>
      <c r="DAG56" s="56"/>
      <c r="DAH56" s="57"/>
      <c r="DAI56" s="57"/>
      <c r="DAJ56" s="57"/>
      <c r="DAK56" s="57"/>
      <c r="DAL56" s="57"/>
      <c r="DAM56" s="57"/>
      <c r="DAS56" s="56"/>
      <c r="DAT56" s="57"/>
      <c r="DAU56" s="57"/>
      <c r="DAV56" s="57"/>
      <c r="DAW56" s="57"/>
      <c r="DAX56" s="57"/>
      <c r="DAY56" s="57"/>
      <c r="DBE56" s="56"/>
      <c r="DBF56" s="57"/>
      <c r="DBG56" s="57"/>
      <c r="DBH56" s="57"/>
      <c r="DBI56" s="57"/>
      <c r="DBJ56" s="57"/>
      <c r="DBK56" s="57"/>
      <c r="DBQ56" s="56"/>
      <c r="DBR56" s="57"/>
      <c r="DBS56" s="57"/>
      <c r="DBT56" s="57"/>
      <c r="DBU56" s="57"/>
      <c r="DBV56" s="57"/>
      <c r="DBW56" s="57"/>
      <c r="DCC56" s="56"/>
      <c r="DCD56" s="57"/>
      <c r="DCE56" s="57"/>
      <c r="DCF56" s="57"/>
      <c r="DCG56" s="57"/>
      <c r="DCH56" s="57"/>
      <c r="DCI56" s="57"/>
      <c r="DCO56" s="56"/>
      <c r="DCP56" s="57"/>
      <c r="DCQ56" s="57"/>
      <c r="DCR56" s="57"/>
      <c r="DCS56" s="57"/>
      <c r="DCT56" s="57"/>
      <c r="DCU56" s="57"/>
      <c r="DDA56" s="56"/>
      <c r="DDB56" s="57"/>
      <c r="DDC56" s="57"/>
      <c r="DDD56" s="57"/>
      <c r="DDE56" s="57"/>
      <c r="DDF56" s="57"/>
      <c r="DDG56" s="57"/>
      <c r="DDM56" s="56"/>
      <c r="DDN56" s="57"/>
      <c r="DDO56" s="57"/>
      <c r="DDP56" s="57"/>
      <c r="DDQ56" s="57"/>
      <c r="DDR56" s="57"/>
      <c r="DDS56" s="57"/>
      <c r="DDY56" s="56"/>
      <c r="DDZ56" s="57"/>
      <c r="DEA56" s="57"/>
      <c r="DEB56" s="57"/>
      <c r="DEC56" s="57"/>
      <c r="DED56" s="57"/>
      <c r="DEE56" s="57"/>
      <c r="DEK56" s="56"/>
      <c r="DEL56" s="57"/>
      <c r="DEM56" s="57"/>
      <c r="DEN56" s="57"/>
      <c r="DEO56" s="57"/>
      <c r="DEP56" s="57"/>
      <c r="DEQ56" s="57"/>
      <c r="DEW56" s="56"/>
      <c r="DEX56" s="57"/>
      <c r="DEY56" s="57"/>
      <c r="DEZ56" s="57"/>
      <c r="DFA56" s="57"/>
      <c r="DFB56" s="57"/>
      <c r="DFC56" s="57"/>
      <c r="DFI56" s="56"/>
      <c r="DFJ56" s="57"/>
      <c r="DFK56" s="57"/>
      <c r="DFL56" s="57"/>
      <c r="DFM56" s="57"/>
      <c r="DFN56" s="57"/>
      <c r="DFO56" s="57"/>
      <c r="DFU56" s="56"/>
      <c r="DFV56" s="57"/>
      <c r="DFW56" s="57"/>
      <c r="DFX56" s="57"/>
      <c r="DFY56" s="57"/>
      <c r="DFZ56" s="57"/>
      <c r="DGA56" s="57"/>
      <c r="DGG56" s="56"/>
      <c r="DGH56" s="57"/>
      <c r="DGI56" s="57"/>
      <c r="DGJ56" s="57"/>
      <c r="DGK56" s="57"/>
      <c r="DGL56" s="57"/>
      <c r="DGM56" s="57"/>
      <c r="DGS56" s="56"/>
      <c r="DGT56" s="57"/>
      <c r="DGU56" s="57"/>
      <c r="DGV56" s="57"/>
      <c r="DGW56" s="57"/>
      <c r="DGX56" s="57"/>
      <c r="DGY56" s="57"/>
      <c r="DHE56" s="56"/>
      <c r="DHF56" s="57"/>
      <c r="DHG56" s="57"/>
      <c r="DHH56" s="57"/>
      <c r="DHI56" s="57"/>
      <c r="DHJ56" s="57"/>
      <c r="DHK56" s="57"/>
      <c r="DHQ56" s="56"/>
      <c r="DHR56" s="57"/>
      <c r="DHS56" s="57"/>
      <c r="DHT56" s="57"/>
      <c r="DHU56" s="57"/>
      <c r="DHV56" s="57"/>
      <c r="DHW56" s="57"/>
      <c r="DIC56" s="56"/>
      <c r="DID56" s="57"/>
      <c r="DIE56" s="57"/>
      <c r="DIF56" s="57"/>
      <c r="DIG56" s="57"/>
      <c r="DIH56" s="57"/>
      <c r="DII56" s="57"/>
      <c r="DIO56" s="56"/>
      <c r="DIP56" s="57"/>
      <c r="DIQ56" s="57"/>
      <c r="DIR56" s="57"/>
      <c r="DIS56" s="57"/>
      <c r="DIT56" s="57"/>
      <c r="DIU56" s="57"/>
      <c r="DJA56" s="56"/>
      <c r="DJB56" s="57"/>
      <c r="DJC56" s="57"/>
      <c r="DJD56" s="57"/>
      <c r="DJE56" s="57"/>
      <c r="DJF56" s="57"/>
      <c r="DJG56" s="57"/>
      <c r="DJM56" s="56"/>
      <c r="DJN56" s="57"/>
      <c r="DJO56" s="57"/>
      <c r="DJP56" s="57"/>
      <c r="DJQ56" s="57"/>
      <c r="DJR56" s="57"/>
      <c r="DJS56" s="57"/>
      <c r="DJY56" s="56"/>
      <c r="DJZ56" s="57"/>
      <c r="DKA56" s="57"/>
      <c r="DKB56" s="57"/>
      <c r="DKC56" s="57"/>
      <c r="DKD56" s="57"/>
      <c r="DKE56" s="57"/>
      <c r="DKK56" s="56"/>
      <c r="DKL56" s="57"/>
      <c r="DKM56" s="57"/>
      <c r="DKN56" s="57"/>
      <c r="DKO56" s="57"/>
      <c r="DKP56" s="57"/>
      <c r="DKQ56" s="57"/>
      <c r="DKW56" s="56"/>
      <c r="DKX56" s="57"/>
      <c r="DKY56" s="57"/>
      <c r="DKZ56" s="57"/>
      <c r="DLA56" s="57"/>
      <c r="DLB56" s="57"/>
      <c r="DLC56" s="57"/>
      <c r="DLI56" s="56"/>
      <c r="DLJ56" s="57"/>
      <c r="DLK56" s="57"/>
      <c r="DLL56" s="57"/>
      <c r="DLM56" s="57"/>
      <c r="DLN56" s="57"/>
      <c r="DLO56" s="57"/>
      <c r="DLU56" s="56"/>
      <c r="DLV56" s="57"/>
      <c r="DLW56" s="57"/>
      <c r="DLX56" s="57"/>
      <c r="DLY56" s="57"/>
      <c r="DLZ56" s="57"/>
      <c r="DMA56" s="57"/>
      <c r="DMG56" s="56"/>
      <c r="DMH56" s="57"/>
      <c r="DMI56" s="57"/>
      <c r="DMJ56" s="57"/>
      <c r="DMK56" s="57"/>
      <c r="DML56" s="57"/>
      <c r="DMM56" s="57"/>
      <c r="DMS56" s="56"/>
      <c r="DMT56" s="57"/>
      <c r="DMU56" s="57"/>
      <c r="DMV56" s="57"/>
      <c r="DMW56" s="57"/>
      <c r="DMX56" s="57"/>
      <c r="DMY56" s="57"/>
      <c r="DNE56" s="56"/>
      <c r="DNF56" s="57"/>
      <c r="DNG56" s="57"/>
      <c r="DNH56" s="57"/>
      <c r="DNI56" s="57"/>
      <c r="DNJ56" s="57"/>
      <c r="DNK56" s="57"/>
      <c r="DNQ56" s="56"/>
      <c r="DNR56" s="57"/>
      <c r="DNS56" s="57"/>
      <c r="DNT56" s="57"/>
      <c r="DNU56" s="57"/>
      <c r="DNV56" s="57"/>
      <c r="DNW56" s="57"/>
      <c r="DOC56" s="56"/>
      <c r="DOD56" s="57"/>
      <c r="DOE56" s="57"/>
      <c r="DOF56" s="57"/>
      <c r="DOG56" s="57"/>
      <c r="DOH56" s="57"/>
      <c r="DOI56" s="57"/>
      <c r="DOO56" s="56"/>
      <c r="DOP56" s="57"/>
      <c r="DOQ56" s="57"/>
      <c r="DOR56" s="57"/>
      <c r="DOS56" s="57"/>
      <c r="DOT56" s="57"/>
      <c r="DOU56" s="57"/>
      <c r="DPA56" s="56"/>
      <c r="DPB56" s="57"/>
      <c r="DPC56" s="57"/>
      <c r="DPD56" s="57"/>
      <c r="DPE56" s="57"/>
      <c r="DPF56" s="57"/>
      <c r="DPG56" s="57"/>
      <c r="DPM56" s="56"/>
      <c r="DPN56" s="57"/>
      <c r="DPO56" s="57"/>
      <c r="DPP56" s="57"/>
      <c r="DPQ56" s="57"/>
      <c r="DPR56" s="57"/>
      <c r="DPS56" s="57"/>
      <c r="DPY56" s="56"/>
      <c r="DPZ56" s="57"/>
      <c r="DQA56" s="57"/>
      <c r="DQB56" s="57"/>
      <c r="DQC56" s="57"/>
      <c r="DQD56" s="57"/>
      <c r="DQE56" s="57"/>
      <c r="DQK56" s="56"/>
      <c r="DQL56" s="57"/>
      <c r="DQM56" s="57"/>
      <c r="DQN56" s="57"/>
      <c r="DQO56" s="57"/>
      <c r="DQP56" s="57"/>
      <c r="DQQ56" s="57"/>
      <c r="DQW56" s="56"/>
      <c r="DQX56" s="57"/>
      <c r="DQY56" s="57"/>
      <c r="DQZ56" s="57"/>
      <c r="DRA56" s="57"/>
      <c r="DRB56" s="57"/>
      <c r="DRC56" s="57"/>
      <c r="DRI56" s="56"/>
      <c r="DRJ56" s="57"/>
      <c r="DRK56" s="57"/>
      <c r="DRL56" s="57"/>
      <c r="DRM56" s="57"/>
      <c r="DRN56" s="57"/>
      <c r="DRO56" s="57"/>
      <c r="DRU56" s="56"/>
      <c r="DRV56" s="57"/>
      <c r="DRW56" s="57"/>
      <c r="DRX56" s="57"/>
      <c r="DRY56" s="57"/>
      <c r="DRZ56" s="57"/>
      <c r="DSA56" s="57"/>
      <c r="DSG56" s="56"/>
      <c r="DSH56" s="57"/>
      <c r="DSI56" s="57"/>
      <c r="DSJ56" s="57"/>
      <c r="DSK56" s="57"/>
      <c r="DSL56" s="57"/>
      <c r="DSM56" s="57"/>
      <c r="DSS56" s="56"/>
      <c r="DST56" s="57"/>
      <c r="DSU56" s="57"/>
      <c r="DSV56" s="57"/>
      <c r="DSW56" s="57"/>
      <c r="DSX56" s="57"/>
      <c r="DSY56" s="57"/>
      <c r="DTE56" s="56"/>
      <c r="DTF56" s="57"/>
      <c r="DTG56" s="57"/>
      <c r="DTH56" s="57"/>
      <c r="DTI56" s="57"/>
      <c r="DTJ56" s="57"/>
      <c r="DTK56" s="57"/>
      <c r="DTQ56" s="56"/>
      <c r="DTR56" s="57"/>
      <c r="DTS56" s="57"/>
      <c r="DTT56" s="57"/>
      <c r="DTU56" s="57"/>
      <c r="DTV56" s="57"/>
      <c r="DTW56" s="57"/>
      <c r="DUC56" s="56"/>
      <c r="DUD56" s="57"/>
      <c r="DUE56" s="57"/>
      <c r="DUF56" s="57"/>
      <c r="DUG56" s="57"/>
      <c r="DUH56" s="57"/>
      <c r="DUI56" s="57"/>
      <c r="DUO56" s="56"/>
      <c r="DUP56" s="57"/>
      <c r="DUQ56" s="57"/>
      <c r="DUR56" s="57"/>
      <c r="DUS56" s="57"/>
      <c r="DUT56" s="57"/>
      <c r="DUU56" s="57"/>
      <c r="DVA56" s="56"/>
      <c r="DVB56" s="57"/>
      <c r="DVC56" s="57"/>
      <c r="DVD56" s="57"/>
      <c r="DVE56" s="57"/>
      <c r="DVF56" s="57"/>
      <c r="DVG56" s="57"/>
      <c r="DVM56" s="56"/>
      <c r="DVN56" s="57"/>
      <c r="DVO56" s="57"/>
      <c r="DVP56" s="57"/>
      <c r="DVQ56" s="57"/>
      <c r="DVR56" s="57"/>
      <c r="DVS56" s="57"/>
      <c r="DVY56" s="56"/>
      <c r="DVZ56" s="57"/>
      <c r="DWA56" s="57"/>
      <c r="DWB56" s="57"/>
      <c r="DWC56" s="57"/>
      <c r="DWD56" s="57"/>
      <c r="DWE56" s="57"/>
      <c r="DWK56" s="56"/>
      <c r="DWL56" s="57"/>
      <c r="DWM56" s="57"/>
      <c r="DWN56" s="57"/>
      <c r="DWO56" s="57"/>
      <c r="DWP56" s="57"/>
      <c r="DWQ56" s="57"/>
      <c r="DWW56" s="56"/>
      <c r="DWX56" s="57"/>
      <c r="DWY56" s="57"/>
      <c r="DWZ56" s="57"/>
      <c r="DXA56" s="57"/>
      <c r="DXB56" s="57"/>
      <c r="DXC56" s="57"/>
      <c r="DXI56" s="56"/>
      <c r="DXJ56" s="57"/>
      <c r="DXK56" s="57"/>
      <c r="DXL56" s="57"/>
      <c r="DXM56" s="57"/>
      <c r="DXN56" s="57"/>
      <c r="DXO56" s="57"/>
      <c r="DXU56" s="56"/>
      <c r="DXV56" s="57"/>
      <c r="DXW56" s="57"/>
      <c r="DXX56" s="57"/>
      <c r="DXY56" s="57"/>
      <c r="DXZ56" s="57"/>
      <c r="DYA56" s="57"/>
      <c r="DYG56" s="56"/>
      <c r="DYH56" s="57"/>
      <c r="DYI56" s="57"/>
      <c r="DYJ56" s="57"/>
      <c r="DYK56" s="57"/>
      <c r="DYL56" s="57"/>
      <c r="DYM56" s="57"/>
      <c r="DYS56" s="56"/>
      <c r="DYT56" s="57"/>
      <c r="DYU56" s="57"/>
      <c r="DYV56" s="57"/>
      <c r="DYW56" s="57"/>
      <c r="DYX56" s="57"/>
      <c r="DYY56" s="57"/>
      <c r="DZE56" s="56"/>
      <c r="DZF56" s="57"/>
      <c r="DZG56" s="57"/>
      <c r="DZH56" s="57"/>
      <c r="DZI56" s="57"/>
      <c r="DZJ56" s="57"/>
      <c r="DZK56" s="57"/>
      <c r="DZQ56" s="56"/>
      <c r="DZR56" s="57"/>
      <c r="DZS56" s="57"/>
      <c r="DZT56" s="57"/>
      <c r="DZU56" s="57"/>
      <c r="DZV56" s="57"/>
      <c r="DZW56" s="57"/>
      <c r="EAC56" s="56"/>
      <c r="EAD56" s="57"/>
      <c r="EAE56" s="57"/>
      <c r="EAF56" s="57"/>
      <c r="EAG56" s="57"/>
      <c r="EAH56" s="57"/>
      <c r="EAI56" s="57"/>
      <c r="EAO56" s="56"/>
      <c r="EAP56" s="57"/>
      <c r="EAQ56" s="57"/>
      <c r="EAR56" s="57"/>
      <c r="EAS56" s="57"/>
      <c r="EAT56" s="57"/>
      <c r="EAU56" s="57"/>
      <c r="EBA56" s="56"/>
      <c r="EBB56" s="57"/>
      <c r="EBC56" s="57"/>
      <c r="EBD56" s="57"/>
      <c r="EBE56" s="57"/>
      <c r="EBF56" s="57"/>
      <c r="EBG56" s="57"/>
      <c r="EBM56" s="56"/>
      <c r="EBN56" s="57"/>
      <c r="EBO56" s="57"/>
      <c r="EBP56" s="57"/>
      <c r="EBQ56" s="57"/>
      <c r="EBR56" s="57"/>
      <c r="EBS56" s="57"/>
      <c r="EBY56" s="56"/>
      <c r="EBZ56" s="57"/>
      <c r="ECA56" s="57"/>
      <c r="ECB56" s="57"/>
      <c r="ECC56" s="57"/>
      <c r="ECD56" s="57"/>
      <c r="ECE56" s="57"/>
      <c r="ECK56" s="56"/>
      <c r="ECL56" s="57"/>
      <c r="ECM56" s="57"/>
      <c r="ECN56" s="57"/>
      <c r="ECO56" s="57"/>
      <c r="ECP56" s="57"/>
      <c r="ECQ56" s="57"/>
      <c r="ECW56" s="56"/>
      <c r="ECX56" s="57"/>
      <c r="ECY56" s="57"/>
      <c r="ECZ56" s="57"/>
      <c r="EDA56" s="57"/>
      <c r="EDB56" s="57"/>
      <c r="EDC56" s="57"/>
      <c r="EDI56" s="56"/>
      <c r="EDJ56" s="57"/>
      <c r="EDK56" s="57"/>
      <c r="EDL56" s="57"/>
      <c r="EDM56" s="57"/>
      <c r="EDN56" s="57"/>
      <c r="EDO56" s="57"/>
      <c r="EDU56" s="56"/>
      <c r="EDV56" s="57"/>
      <c r="EDW56" s="57"/>
      <c r="EDX56" s="57"/>
      <c r="EDY56" s="57"/>
      <c r="EDZ56" s="57"/>
      <c r="EEA56" s="57"/>
      <c r="EEG56" s="56"/>
      <c r="EEH56" s="57"/>
      <c r="EEI56" s="57"/>
      <c r="EEJ56" s="57"/>
      <c r="EEK56" s="57"/>
      <c r="EEL56" s="57"/>
      <c r="EEM56" s="57"/>
      <c r="EES56" s="56"/>
      <c r="EET56" s="57"/>
      <c r="EEU56" s="57"/>
      <c r="EEV56" s="57"/>
      <c r="EEW56" s="57"/>
      <c r="EEX56" s="57"/>
      <c r="EEY56" s="57"/>
      <c r="EFE56" s="56"/>
      <c r="EFF56" s="57"/>
      <c r="EFG56" s="57"/>
      <c r="EFH56" s="57"/>
      <c r="EFI56" s="57"/>
      <c r="EFJ56" s="57"/>
      <c r="EFK56" s="57"/>
      <c r="EFQ56" s="56"/>
      <c r="EFR56" s="57"/>
      <c r="EFS56" s="57"/>
      <c r="EFT56" s="57"/>
      <c r="EFU56" s="57"/>
      <c r="EFV56" s="57"/>
      <c r="EFW56" s="57"/>
      <c r="EGC56" s="56"/>
      <c r="EGD56" s="57"/>
      <c r="EGE56" s="57"/>
      <c r="EGF56" s="57"/>
      <c r="EGG56" s="57"/>
      <c r="EGH56" s="57"/>
      <c r="EGI56" s="57"/>
      <c r="EGO56" s="56"/>
      <c r="EGP56" s="57"/>
      <c r="EGQ56" s="57"/>
      <c r="EGR56" s="57"/>
      <c r="EGS56" s="57"/>
      <c r="EGT56" s="57"/>
      <c r="EGU56" s="57"/>
      <c r="EHA56" s="56"/>
      <c r="EHB56" s="57"/>
      <c r="EHC56" s="57"/>
      <c r="EHD56" s="57"/>
      <c r="EHE56" s="57"/>
      <c r="EHF56" s="57"/>
      <c r="EHG56" s="57"/>
      <c r="EHM56" s="56"/>
      <c r="EHN56" s="57"/>
      <c r="EHO56" s="57"/>
      <c r="EHP56" s="57"/>
      <c r="EHQ56" s="57"/>
      <c r="EHR56" s="57"/>
      <c r="EHS56" s="57"/>
      <c r="EHY56" s="56"/>
      <c r="EHZ56" s="57"/>
      <c r="EIA56" s="57"/>
      <c r="EIB56" s="57"/>
      <c r="EIC56" s="57"/>
      <c r="EID56" s="57"/>
      <c r="EIE56" s="57"/>
      <c r="EIK56" s="56"/>
      <c r="EIL56" s="57"/>
      <c r="EIM56" s="57"/>
      <c r="EIN56" s="57"/>
      <c r="EIO56" s="57"/>
      <c r="EIP56" s="57"/>
      <c r="EIQ56" s="57"/>
      <c r="EIW56" s="56"/>
      <c r="EIX56" s="57"/>
      <c r="EIY56" s="57"/>
      <c r="EIZ56" s="57"/>
      <c r="EJA56" s="57"/>
      <c r="EJB56" s="57"/>
      <c r="EJC56" s="57"/>
      <c r="EJI56" s="56"/>
      <c r="EJJ56" s="57"/>
      <c r="EJK56" s="57"/>
      <c r="EJL56" s="57"/>
      <c r="EJM56" s="57"/>
      <c r="EJN56" s="57"/>
      <c r="EJO56" s="57"/>
      <c r="EJU56" s="56"/>
      <c r="EJV56" s="57"/>
      <c r="EJW56" s="57"/>
      <c r="EJX56" s="57"/>
      <c r="EJY56" s="57"/>
      <c r="EJZ56" s="57"/>
      <c r="EKA56" s="57"/>
      <c r="EKG56" s="56"/>
      <c r="EKH56" s="57"/>
      <c r="EKI56" s="57"/>
      <c r="EKJ56" s="57"/>
      <c r="EKK56" s="57"/>
      <c r="EKL56" s="57"/>
      <c r="EKM56" s="57"/>
      <c r="EKS56" s="56"/>
      <c r="EKT56" s="57"/>
      <c r="EKU56" s="57"/>
      <c r="EKV56" s="57"/>
      <c r="EKW56" s="57"/>
      <c r="EKX56" s="57"/>
      <c r="EKY56" s="57"/>
      <c r="ELE56" s="56"/>
      <c r="ELF56" s="57"/>
      <c r="ELG56" s="57"/>
      <c r="ELH56" s="57"/>
      <c r="ELI56" s="57"/>
      <c r="ELJ56" s="57"/>
      <c r="ELK56" s="57"/>
      <c r="ELQ56" s="56"/>
      <c r="ELR56" s="57"/>
      <c r="ELS56" s="57"/>
      <c r="ELT56" s="57"/>
      <c r="ELU56" s="57"/>
      <c r="ELV56" s="57"/>
      <c r="ELW56" s="57"/>
      <c r="EMC56" s="56"/>
      <c r="EMD56" s="57"/>
      <c r="EME56" s="57"/>
      <c r="EMF56" s="57"/>
      <c r="EMG56" s="57"/>
      <c r="EMH56" s="57"/>
      <c r="EMI56" s="57"/>
      <c r="EMO56" s="56"/>
      <c r="EMP56" s="57"/>
      <c r="EMQ56" s="57"/>
      <c r="EMR56" s="57"/>
      <c r="EMS56" s="57"/>
      <c r="EMT56" s="57"/>
      <c r="EMU56" s="57"/>
      <c r="ENA56" s="56"/>
      <c r="ENB56" s="57"/>
      <c r="ENC56" s="57"/>
      <c r="END56" s="57"/>
      <c r="ENE56" s="57"/>
      <c r="ENF56" s="57"/>
      <c r="ENG56" s="57"/>
      <c r="ENM56" s="56"/>
      <c r="ENN56" s="57"/>
      <c r="ENO56" s="57"/>
      <c r="ENP56" s="57"/>
      <c r="ENQ56" s="57"/>
      <c r="ENR56" s="57"/>
      <c r="ENS56" s="57"/>
      <c r="ENY56" s="56"/>
      <c r="ENZ56" s="57"/>
      <c r="EOA56" s="57"/>
      <c r="EOB56" s="57"/>
      <c r="EOC56" s="57"/>
      <c r="EOD56" s="57"/>
      <c r="EOE56" s="57"/>
      <c r="EOK56" s="56"/>
      <c r="EOL56" s="57"/>
      <c r="EOM56" s="57"/>
      <c r="EON56" s="57"/>
      <c r="EOO56" s="57"/>
      <c r="EOP56" s="57"/>
      <c r="EOQ56" s="57"/>
      <c r="EOW56" s="56"/>
      <c r="EOX56" s="57"/>
      <c r="EOY56" s="57"/>
      <c r="EOZ56" s="57"/>
      <c r="EPA56" s="57"/>
      <c r="EPB56" s="57"/>
      <c r="EPC56" s="57"/>
      <c r="EPI56" s="56"/>
      <c r="EPJ56" s="57"/>
      <c r="EPK56" s="57"/>
      <c r="EPL56" s="57"/>
      <c r="EPM56" s="57"/>
      <c r="EPN56" s="57"/>
      <c r="EPO56" s="57"/>
      <c r="EPU56" s="56"/>
      <c r="EPV56" s="57"/>
      <c r="EPW56" s="57"/>
      <c r="EPX56" s="57"/>
      <c r="EPY56" s="57"/>
      <c r="EPZ56" s="57"/>
      <c r="EQA56" s="57"/>
      <c r="EQG56" s="56"/>
      <c r="EQH56" s="57"/>
      <c r="EQI56" s="57"/>
      <c r="EQJ56" s="57"/>
      <c r="EQK56" s="57"/>
      <c r="EQL56" s="57"/>
      <c r="EQM56" s="57"/>
      <c r="EQS56" s="56"/>
      <c r="EQT56" s="57"/>
      <c r="EQU56" s="57"/>
      <c r="EQV56" s="57"/>
      <c r="EQW56" s="57"/>
      <c r="EQX56" s="57"/>
      <c r="EQY56" s="57"/>
      <c r="ERE56" s="56"/>
      <c r="ERF56" s="57"/>
      <c r="ERG56" s="57"/>
      <c r="ERH56" s="57"/>
      <c r="ERI56" s="57"/>
      <c r="ERJ56" s="57"/>
      <c r="ERK56" s="57"/>
      <c r="ERQ56" s="56"/>
      <c r="ERR56" s="57"/>
      <c r="ERS56" s="57"/>
      <c r="ERT56" s="57"/>
      <c r="ERU56" s="57"/>
      <c r="ERV56" s="57"/>
      <c r="ERW56" s="57"/>
      <c r="ESC56" s="56"/>
      <c r="ESD56" s="57"/>
      <c r="ESE56" s="57"/>
      <c r="ESF56" s="57"/>
      <c r="ESG56" s="57"/>
      <c r="ESH56" s="57"/>
      <c r="ESI56" s="57"/>
      <c r="ESO56" s="56"/>
      <c r="ESP56" s="57"/>
      <c r="ESQ56" s="57"/>
      <c r="ESR56" s="57"/>
      <c r="ESS56" s="57"/>
      <c r="EST56" s="57"/>
      <c r="ESU56" s="57"/>
      <c r="ETA56" s="56"/>
      <c r="ETB56" s="57"/>
      <c r="ETC56" s="57"/>
      <c r="ETD56" s="57"/>
      <c r="ETE56" s="57"/>
      <c r="ETF56" s="57"/>
      <c r="ETG56" s="57"/>
      <c r="ETM56" s="56"/>
      <c r="ETN56" s="57"/>
      <c r="ETO56" s="57"/>
      <c r="ETP56" s="57"/>
      <c r="ETQ56" s="57"/>
      <c r="ETR56" s="57"/>
      <c r="ETS56" s="57"/>
      <c r="ETY56" s="56"/>
      <c r="ETZ56" s="57"/>
      <c r="EUA56" s="57"/>
      <c r="EUB56" s="57"/>
      <c r="EUC56" s="57"/>
      <c r="EUD56" s="57"/>
      <c r="EUE56" s="57"/>
      <c r="EUK56" s="56"/>
      <c r="EUL56" s="57"/>
      <c r="EUM56" s="57"/>
      <c r="EUN56" s="57"/>
      <c r="EUO56" s="57"/>
      <c r="EUP56" s="57"/>
      <c r="EUQ56" s="57"/>
      <c r="EUW56" s="56"/>
      <c r="EUX56" s="57"/>
      <c r="EUY56" s="57"/>
      <c r="EUZ56" s="57"/>
      <c r="EVA56" s="57"/>
      <c r="EVB56" s="57"/>
      <c r="EVC56" s="57"/>
      <c r="EVI56" s="56"/>
      <c r="EVJ56" s="57"/>
      <c r="EVK56" s="57"/>
      <c r="EVL56" s="57"/>
      <c r="EVM56" s="57"/>
      <c r="EVN56" s="57"/>
      <c r="EVO56" s="57"/>
      <c r="EVU56" s="56"/>
      <c r="EVV56" s="57"/>
      <c r="EVW56" s="57"/>
      <c r="EVX56" s="57"/>
      <c r="EVY56" s="57"/>
      <c r="EVZ56" s="57"/>
      <c r="EWA56" s="57"/>
      <c r="EWG56" s="56"/>
      <c r="EWH56" s="57"/>
      <c r="EWI56" s="57"/>
      <c r="EWJ56" s="57"/>
      <c r="EWK56" s="57"/>
      <c r="EWL56" s="57"/>
      <c r="EWM56" s="57"/>
      <c r="EWS56" s="56"/>
      <c r="EWT56" s="57"/>
      <c r="EWU56" s="57"/>
      <c r="EWV56" s="57"/>
      <c r="EWW56" s="57"/>
      <c r="EWX56" s="57"/>
      <c r="EWY56" s="57"/>
      <c r="EXE56" s="56"/>
      <c r="EXF56" s="57"/>
      <c r="EXG56" s="57"/>
      <c r="EXH56" s="57"/>
      <c r="EXI56" s="57"/>
      <c r="EXJ56" s="57"/>
      <c r="EXK56" s="57"/>
      <c r="EXQ56" s="56"/>
      <c r="EXR56" s="57"/>
      <c r="EXS56" s="57"/>
      <c r="EXT56" s="57"/>
      <c r="EXU56" s="57"/>
      <c r="EXV56" s="57"/>
      <c r="EXW56" s="57"/>
      <c r="EYC56" s="56"/>
      <c r="EYD56" s="57"/>
      <c r="EYE56" s="57"/>
      <c r="EYF56" s="57"/>
      <c r="EYG56" s="57"/>
      <c r="EYH56" s="57"/>
      <c r="EYI56" s="57"/>
      <c r="EYO56" s="56"/>
      <c r="EYP56" s="57"/>
      <c r="EYQ56" s="57"/>
      <c r="EYR56" s="57"/>
      <c r="EYS56" s="57"/>
      <c r="EYT56" s="57"/>
      <c r="EYU56" s="57"/>
      <c r="EZA56" s="56"/>
      <c r="EZB56" s="57"/>
      <c r="EZC56" s="57"/>
      <c r="EZD56" s="57"/>
      <c r="EZE56" s="57"/>
      <c r="EZF56" s="57"/>
      <c r="EZG56" s="57"/>
      <c r="EZM56" s="56"/>
      <c r="EZN56" s="57"/>
      <c r="EZO56" s="57"/>
      <c r="EZP56" s="57"/>
      <c r="EZQ56" s="57"/>
      <c r="EZR56" s="57"/>
      <c r="EZS56" s="57"/>
      <c r="EZY56" s="56"/>
      <c r="EZZ56" s="57"/>
      <c r="FAA56" s="57"/>
      <c r="FAB56" s="57"/>
      <c r="FAC56" s="57"/>
      <c r="FAD56" s="57"/>
      <c r="FAE56" s="57"/>
      <c r="FAK56" s="56"/>
      <c r="FAL56" s="57"/>
      <c r="FAM56" s="57"/>
      <c r="FAN56" s="57"/>
      <c r="FAO56" s="57"/>
      <c r="FAP56" s="57"/>
      <c r="FAQ56" s="57"/>
      <c r="FAW56" s="56"/>
      <c r="FAX56" s="57"/>
      <c r="FAY56" s="57"/>
      <c r="FAZ56" s="57"/>
      <c r="FBA56" s="57"/>
      <c r="FBB56" s="57"/>
      <c r="FBC56" s="57"/>
      <c r="FBI56" s="56"/>
      <c r="FBJ56" s="57"/>
      <c r="FBK56" s="57"/>
      <c r="FBL56" s="57"/>
      <c r="FBM56" s="57"/>
      <c r="FBN56" s="57"/>
      <c r="FBO56" s="57"/>
      <c r="FBU56" s="56"/>
      <c r="FBV56" s="57"/>
      <c r="FBW56" s="57"/>
      <c r="FBX56" s="57"/>
      <c r="FBY56" s="57"/>
      <c r="FBZ56" s="57"/>
      <c r="FCA56" s="57"/>
      <c r="FCG56" s="56"/>
      <c r="FCH56" s="57"/>
      <c r="FCI56" s="57"/>
      <c r="FCJ56" s="57"/>
      <c r="FCK56" s="57"/>
      <c r="FCL56" s="57"/>
      <c r="FCM56" s="57"/>
      <c r="FCS56" s="56"/>
      <c r="FCT56" s="57"/>
      <c r="FCU56" s="57"/>
      <c r="FCV56" s="57"/>
      <c r="FCW56" s="57"/>
      <c r="FCX56" s="57"/>
      <c r="FCY56" s="57"/>
      <c r="FDE56" s="56"/>
      <c r="FDF56" s="57"/>
      <c r="FDG56" s="57"/>
      <c r="FDH56" s="57"/>
      <c r="FDI56" s="57"/>
      <c r="FDJ56" s="57"/>
      <c r="FDK56" s="57"/>
      <c r="FDQ56" s="56"/>
      <c r="FDR56" s="57"/>
      <c r="FDS56" s="57"/>
      <c r="FDT56" s="57"/>
      <c r="FDU56" s="57"/>
      <c r="FDV56" s="57"/>
      <c r="FDW56" s="57"/>
      <c r="FEC56" s="56"/>
      <c r="FED56" s="57"/>
      <c r="FEE56" s="57"/>
      <c r="FEF56" s="57"/>
      <c r="FEG56" s="57"/>
      <c r="FEH56" s="57"/>
      <c r="FEI56" s="57"/>
      <c r="FEO56" s="56"/>
      <c r="FEP56" s="57"/>
      <c r="FEQ56" s="57"/>
      <c r="FER56" s="57"/>
      <c r="FES56" s="57"/>
      <c r="FET56" s="57"/>
      <c r="FEU56" s="57"/>
      <c r="FFA56" s="56"/>
      <c r="FFB56" s="57"/>
      <c r="FFC56" s="57"/>
      <c r="FFD56" s="57"/>
      <c r="FFE56" s="57"/>
      <c r="FFF56" s="57"/>
      <c r="FFG56" s="57"/>
      <c r="FFM56" s="56"/>
      <c r="FFN56" s="57"/>
      <c r="FFO56" s="57"/>
      <c r="FFP56" s="57"/>
      <c r="FFQ56" s="57"/>
      <c r="FFR56" s="57"/>
      <c r="FFS56" s="57"/>
      <c r="FFY56" s="56"/>
      <c r="FFZ56" s="57"/>
      <c r="FGA56" s="57"/>
      <c r="FGB56" s="57"/>
      <c r="FGC56" s="57"/>
      <c r="FGD56" s="57"/>
      <c r="FGE56" s="57"/>
      <c r="FGK56" s="56"/>
      <c r="FGL56" s="57"/>
      <c r="FGM56" s="57"/>
      <c r="FGN56" s="57"/>
      <c r="FGO56" s="57"/>
      <c r="FGP56" s="57"/>
      <c r="FGQ56" s="57"/>
      <c r="FGW56" s="56"/>
      <c r="FGX56" s="57"/>
      <c r="FGY56" s="57"/>
      <c r="FGZ56" s="57"/>
      <c r="FHA56" s="57"/>
      <c r="FHB56" s="57"/>
      <c r="FHC56" s="57"/>
      <c r="FHI56" s="56"/>
      <c r="FHJ56" s="57"/>
      <c r="FHK56" s="57"/>
      <c r="FHL56" s="57"/>
      <c r="FHM56" s="57"/>
      <c r="FHN56" s="57"/>
      <c r="FHO56" s="57"/>
      <c r="FHU56" s="56"/>
      <c r="FHV56" s="57"/>
      <c r="FHW56" s="57"/>
      <c r="FHX56" s="57"/>
      <c r="FHY56" s="57"/>
      <c r="FHZ56" s="57"/>
      <c r="FIA56" s="57"/>
      <c r="FIG56" s="56"/>
      <c r="FIH56" s="57"/>
      <c r="FII56" s="57"/>
      <c r="FIJ56" s="57"/>
      <c r="FIK56" s="57"/>
      <c r="FIL56" s="57"/>
      <c r="FIM56" s="57"/>
      <c r="FIS56" s="56"/>
      <c r="FIT56" s="57"/>
      <c r="FIU56" s="57"/>
      <c r="FIV56" s="57"/>
      <c r="FIW56" s="57"/>
      <c r="FIX56" s="57"/>
      <c r="FIY56" s="57"/>
      <c r="FJE56" s="56"/>
      <c r="FJF56" s="57"/>
      <c r="FJG56" s="57"/>
      <c r="FJH56" s="57"/>
      <c r="FJI56" s="57"/>
      <c r="FJJ56" s="57"/>
      <c r="FJK56" s="57"/>
      <c r="FJQ56" s="56"/>
      <c r="FJR56" s="57"/>
      <c r="FJS56" s="57"/>
      <c r="FJT56" s="57"/>
      <c r="FJU56" s="57"/>
      <c r="FJV56" s="57"/>
      <c r="FJW56" s="57"/>
      <c r="FKC56" s="56"/>
      <c r="FKD56" s="57"/>
      <c r="FKE56" s="57"/>
      <c r="FKF56" s="57"/>
      <c r="FKG56" s="57"/>
      <c r="FKH56" s="57"/>
      <c r="FKI56" s="57"/>
      <c r="FKO56" s="56"/>
      <c r="FKP56" s="57"/>
      <c r="FKQ56" s="57"/>
      <c r="FKR56" s="57"/>
      <c r="FKS56" s="57"/>
      <c r="FKT56" s="57"/>
      <c r="FKU56" s="57"/>
      <c r="FLA56" s="56"/>
      <c r="FLB56" s="57"/>
      <c r="FLC56" s="57"/>
      <c r="FLD56" s="57"/>
      <c r="FLE56" s="57"/>
      <c r="FLF56" s="57"/>
      <c r="FLG56" s="57"/>
      <c r="FLM56" s="56"/>
      <c r="FLN56" s="57"/>
      <c r="FLO56" s="57"/>
      <c r="FLP56" s="57"/>
      <c r="FLQ56" s="57"/>
      <c r="FLR56" s="57"/>
      <c r="FLS56" s="57"/>
      <c r="FLY56" s="56"/>
      <c r="FLZ56" s="57"/>
      <c r="FMA56" s="57"/>
      <c r="FMB56" s="57"/>
      <c r="FMC56" s="57"/>
      <c r="FMD56" s="57"/>
      <c r="FME56" s="57"/>
      <c r="FMK56" s="56"/>
      <c r="FML56" s="57"/>
      <c r="FMM56" s="57"/>
      <c r="FMN56" s="57"/>
      <c r="FMO56" s="57"/>
      <c r="FMP56" s="57"/>
      <c r="FMQ56" s="57"/>
      <c r="FMW56" s="56"/>
      <c r="FMX56" s="57"/>
      <c r="FMY56" s="57"/>
      <c r="FMZ56" s="57"/>
      <c r="FNA56" s="57"/>
      <c r="FNB56" s="57"/>
      <c r="FNC56" s="57"/>
      <c r="FNI56" s="56"/>
      <c r="FNJ56" s="57"/>
      <c r="FNK56" s="57"/>
      <c r="FNL56" s="57"/>
      <c r="FNM56" s="57"/>
      <c r="FNN56" s="57"/>
      <c r="FNO56" s="57"/>
      <c r="FNU56" s="56"/>
      <c r="FNV56" s="57"/>
      <c r="FNW56" s="57"/>
      <c r="FNX56" s="57"/>
      <c r="FNY56" s="57"/>
      <c r="FNZ56" s="57"/>
      <c r="FOA56" s="57"/>
      <c r="FOG56" s="56"/>
      <c r="FOH56" s="57"/>
      <c r="FOI56" s="57"/>
      <c r="FOJ56" s="57"/>
      <c r="FOK56" s="57"/>
      <c r="FOL56" s="57"/>
      <c r="FOM56" s="57"/>
      <c r="FOS56" s="56"/>
      <c r="FOT56" s="57"/>
      <c r="FOU56" s="57"/>
      <c r="FOV56" s="57"/>
      <c r="FOW56" s="57"/>
      <c r="FOX56" s="57"/>
      <c r="FOY56" s="57"/>
      <c r="FPE56" s="56"/>
      <c r="FPF56" s="57"/>
      <c r="FPG56" s="57"/>
      <c r="FPH56" s="57"/>
      <c r="FPI56" s="57"/>
      <c r="FPJ56" s="57"/>
      <c r="FPK56" s="57"/>
      <c r="FPQ56" s="56"/>
      <c r="FPR56" s="57"/>
      <c r="FPS56" s="57"/>
      <c r="FPT56" s="57"/>
      <c r="FPU56" s="57"/>
      <c r="FPV56" s="57"/>
      <c r="FPW56" s="57"/>
      <c r="FQC56" s="56"/>
      <c r="FQD56" s="57"/>
      <c r="FQE56" s="57"/>
      <c r="FQF56" s="57"/>
      <c r="FQG56" s="57"/>
      <c r="FQH56" s="57"/>
      <c r="FQI56" s="57"/>
      <c r="FQO56" s="56"/>
      <c r="FQP56" s="57"/>
      <c r="FQQ56" s="57"/>
      <c r="FQR56" s="57"/>
      <c r="FQS56" s="57"/>
      <c r="FQT56" s="57"/>
      <c r="FQU56" s="57"/>
      <c r="FRA56" s="56"/>
      <c r="FRB56" s="57"/>
      <c r="FRC56" s="57"/>
      <c r="FRD56" s="57"/>
      <c r="FRE56" s="57"/>
      <c r="FRF56" s="57"/>
      <c r="FRG56" s="57"/>
      <c r="FRM56" s="56"/>
      <c r="FRN56" s="57"/>
      <c r="FRO56" s="57"/>
      <c r="FRP56" s="57"/>
      <c r="FRQ56" s="57"/>
      <c r="FRR56" s="57"/>
      <c r="FRS56" s="57"/>
      <c r="FRY56" s="56"/>
      <c r="FRZ56" s="57"/>
      <c r="FSA56" s="57"/>
      <c r="FSB56" s="57"/>
      <c r="FSC56" s="57"/>
      <c r="FSD56" s="57"/>
      <c r="FSE56" s="57"/>
      <c r="FSK56" s="56"/>
      <c r="FSL56" s="57"/>
      <c r="FSM56" s="57"/>
      <c r="FSN56" s="57"/>
      <c r="FSO56" s="57"/>
      <c r="FSP56" s="57"/>
      <c r="FSQ56" s="57"/>
      <c r="FSW56" s="56"/>
      <c r="FSX56" s="57"/>
      <c r="FSY56" s="57"/>
      <c r="FSZ56" s="57"/>
      <c r="FTA56" s="57"/>
      <c r="FTB56" s="57"/>
      <c r="FTC56" s="57"/>
      <c r="FTI56" s="56"/>
      <c r="FTJ56" s="57"/>
      <c r="FTK56" s="57"/>
      <c r="FTL56" s="57"/>
      <c r="FTM56" s="57"/>
      <c r="FTN56" s="57"/>
      <c r="FTO56" s="57"/>
      <c r="FTU56" s="56"/>
      <c r="FTV56" s="57"/>
      <c r="FTW56" s="57"/>
      <c r="FTX56" s="57"/>
      <c r="FTY56" s="57"/>
      <c r="FTZ56" s="57"/>
      <c r="FUA56" s="57"/>
      <c r="FUG56" s="56"/>
      <c r="FUH56" s="57"/>
      <c r="FUI56" s="57"/>
      <c r="FUJ56" s="57"/>
      <c r="FUK56" s="57"/>
      <c r="FUL56" s="57"/>
      <c r="FUM56" s="57"/>
      <c r="FUS56" s="56"/>
      <c r="FUT56" s="57"/>
      <c r="FUU56" s="57"/>
      <c r="FUV56" s="57"/>
      <c r="FUW56" s="57"/>
      <c r="FUX56" s="57"/>
      <c r="FUY56" s="57"/>
      <c r="FVE56" s="56"/>
      <c r="FVF56" s="57"/>
      <c r="FVG56" s="57"/>
      <c r="FVH56" s="57"/>
      <c r="FVI56" s="57"/>
      <c r="FVJ56" s="57"/>
      <c r="FVK56" s="57"/>
      <c r="FVQ56" s="56"/>
      <c r="FVR56" s="57"/>
      <c r="FVS56" s="57"/>
      <c r="FVT56" s="57"/>
      <c r="FVU56" s="57"/>
      <c r="FVV56" s="57"/>
      <c r="FVW56" s="57"/>
      <c r="FWC56" s="56"/>
      <c r="FWD56" s="57"/>
      <c r="FWE56" s="57"/>
      <c r="FWF56" s="57"/>
      <c r="FWG56" s="57"/>
      <c r="FWH56" s="57"/>
      <c r="FWI56" s="57"/>
      <c r="FWO56" s="56"/>
      <c r="FWP56" s="57"/>
      <c r="FWQ56" s="57"/>
      <c r="FWR56" s="57"/>
      <c r="FWS56" s="57"/>
      <c r="FWT56" s="57"/>
      <c r="FWU56" s="57"/>
      <c r="FXA56" s="56"/>
      <c r="FXB56" s="57"/>
      <c r="FXC56" s="57"/>
      <c r="FXD56" s="57"/>
      <c r="FXE56" s="57"/>
      <c r="FXF56" s="57"/>
      <c r="FXG56" s="57"/>
      <c r="FXM56" s="56"/>
      <c r="FXN56" s="57"/>
      <c r="FXO56" s="57"/>
      <c r="FXP56" s="57"/>
      <c r="FXQ56" s="57"/>
      <c r="FXR56" s="57"/>
      <c r="FXS56" s="57"/>
      <c r="FXY56" s="56"/>
      <c r="FXZ56" s="57"/>
      <c r="FYA56" s="57"/>
      <c r="FYB56" s="57"/>
      <c r="FYC56" s="57"/>
      <c r="FYD56" s="57"/>
      <c r="FYE56" s="57"/>
      <c r="FYK56" s="56"/>
      <c r="FYL56" s="57"/>
      <c r="FYM56" s="57"/>
      <c r="FYN56" s="57"/>
      <c r="FYO56" s="57"/>
      <c r="FYP56" s="57"/>
      <c r="FYQ56" s="57"/>
      <c r="FYW56" s="56"/>
      <c r="FYX56" s="57"/>
      <c r="FYY56" s="57"/>
      <c r="FYZ56" s="57"/>
      <c r="FZA56" s="57"/>
      <c r="FZB56" s="57"/>
      <c r="FZC56" s="57"/>
      <c r="FZI56" s="56"/>
      <c r="FZJ56" s="57"/>
      <c r="FZK56" s="57"/>
      <c r="FZL56" s="57"/>
      <c r="FZM56" s="57"/>
      <c r="FZN56" s="57"/>
      <c r="FZO56" s="57"/>
      <c r="FZU56" s="56"/>
      <c r="FZV56" s="57"/>
      <c r="FZW56" s="57"/>
      <c r="FZX56" s="57"/>
      <c r="FZY56" s="57"/>
      <c r="FZZ56" s="57"/>
      <c r="GAA56" s="57"/>
      <c r="GAG56" s="56"/>
      <c r="GAH56" s="57"/>
      <c r="GAI56" s="57"/>
      <c r="GAJ56" s="57"/>
      <c r="GAK56" s="57"/>
      <c r="GAL56" s="57"/>
      <c r="GAM56" s="57"/>
      <c r="GAS56" s="56"/>
      <c r="GAT56" s="57"/>
      <c r="GAU56" s="57"/>
      <c r="GAV56" s="57"/>
      <c r="GAW56" s="57"/>
      <c r="GAX56" s="57"/>
      <c r="GAY56" s="57"/>
      <c r="GBE56" s="56"/>
      <c r="GBF56" s="57"/>
      <c r="GBG56" s="57"/>
      <c r="GBH56" s="57"/>
      <c r="GBI56" s="57"/>
      <c r="GBJ56" s="57"/>
      <c r="GBK56" s="57"/>
      <c r="GBQ56" s="56"/>
      <c r="GBR56" s="57"/>
      <c r="GBS56" s="57"/>
      <c r="GBT56" s="57"/>
      <c r="GBU56" s="57"/>
      <c r="GBV56" s="57"/>
      <c r="GBW56" s="57"/>
      <c r="GCC56" s="56"/>
      <c r="GCD56" s="57"/>
      <c r="GCE56" s="57"/>
      <c r="GCF56" s="57"/>
      <c r="GCG56" s="57"/>
      <c r="GCH56" s="57"/>
      <c r="GCI56" s="57"/>
      <c r="GCO56" s="56"/>
      <c r="GCP56" s="57"/>
      <c r="GCQ56" s="57"/>
      <c r="GCR56" s="57"/>
      <c r="GCS56" s="57"/>
      <c r="GCT56" s="57"/>
      <c r="GCU56" s="57"/>
      <c r="GDA56" s="56"/>
      <c r="GDB56" s="57"/>
      <c r="GDC56" s="57"/>
      <c r="GDD56" s="57"/>
      <c r="GDE56" s="57"/>
      <c r="GDF56" s="57"/>
      <c r="GDG56" s="57"/>
      <c r="GDM56" s="56"/>
      <c r="GDN56" s="57"/>
      <c r="GDO56" s="57"/>
      <c r="GDP56" s="57"/>
      <c r="GDQ56" s="57"/>
      <c r="GDR56" s="57"/>
      <c r="GDS56" s="57"/>
      <c r="GDY56" s="56"/>
      <c r="GDZ56" s="57"/>
      <c r="GEA56" s="57"/>
      <c r="GEB56" s="57"/>
      <c r="GEC56" s="57"/>
      <c r="GED56" s="57"/>
      <c r="GEE56" s="57"/>
      <c r="GEK56" s="56"/>
      <c r="GEL56" s="57"/>
      <c r="GEM56" s="57"/>
      <c r="GEN56" s="57"/>
      <c r="GEO56" s="57"/>
      <c r="GEP56" s="57"/>
      <c r="GEQ56" s="57"/>
      <c r="GEW56" s="56"/>
      <c r="GEX56" s="57"/>
      <c r="GEY56" s="57"/>
      <c r="GEZ56" s="57"/>
      <c r="GFA56" s="57"/>
      <c r="GFB56" s="57"/>
      <c r="GFC56" s="57"/>
      <c r="GFI56" s="56"/>
      <c r="GFJ56" s="57"/>
      <c r="GFK56" s="57"/>
      <c r="GFL56" s="57"/>
      <c r="GFM56" s="57"/>
      <c r="GFN56" s="57"/>
      <c r="GFO56" s="57"/>
      <c r="GFU56" s="56"/>
      <c r="GFV56" s="57"/>
      <c r="GFW56" s="57"/>
      <c r="GFX56" s="57"/>
      <c r="GFY56" s="57"/>
      <c r="GFZ56" s="57"/>
      <c r="GGA56" s="57"/>
      <c r="GGG56" s="56"/>
      <c r="GGH56" s="57"/>
      <c r="GGI56" s="57"/>
      <c r="GGJ56" s="57"/>
      <c r="GGK56" s="57"/>
      <c r="GGL56" s="57"/>
      <c r="GGM56" s="57"/>
      <c r="GGS56" s="56"/>
      <c r="GGT56" s="57"/>
      <c r="GGU56" s="57"/>
      <c r="GGV56" s="57"/>
      <c r="GGW56" s="57"/>
      <c r="GGX56" s="57"/>
      <c r="GGY56" s="57"/>
      <c r="GHE56" s="56"/>
      <c r="GHF56" s="57"/>
      <c r="GHG56" s="57"/>
      <c r="GHH56" s="57"/>
      <c r="GHI56" s="57"/>
      <c r="GHJ56" s="57"/>
      <c r="GHK56" s="57"/>
      <c r="GHQ56" s="56"/>
      <c r="GHR56" s="57"/>
      <c r="GHS56" s="57"/>
      <c r="GHT56" s="57"/>
      <c r="GHU56" s="57"/>
      <c r="GHV56" s="57"/>
      <c r="GHW56" s="57"/>
      <c r="GIC56" s="56"/>
      <c r="GID56" s="57"/>
      <c r="GIE56" s="57"/>
      <c r="GIF56" s="57"/>
      <c r="GIG56" s="57"/>
      <c r="GIH56" s="57"/>
      <c r="GII56" s="57"/>
      <c r="GIO56" s="56"/>
      <c r="GIP56" s="57"/>
      <c r="GIQ56" s="57"/>
      <c r="GIR56" s="57"/>
      <c r="GIS56" s="57"/>
      <c r="GIT56" s="57"/>
      <c r="GIU56" s="57"/>
      <c r="GJA56" s="56"/>
      <c r="GJB56" s="57"/>
      <c r="GJC56" s="57"/>
      <c r="GJD56" s="57"/>
      <c r="GJE56" s="57"/>
      <c r="GJF56" s="57"/>
      <c r="GJG56" s="57"/>
      <c r="GJM56" s="56"/>
      <c r="GJN56" s="57"/>
      <c r="GJO56" s="57"/>
      <c r="GJP56" s="57"/>
      <c r="GJQ56" s="57"/>
      <c r="GJR56" s="57"/>
      <c r="GJS56" s="57"/>
      <c r="GJY56" s="56"/>
      <c r="GJZ56" s="57"/>
      <c r="GKA56" s="57"/>
      <c r="GKB56" s="57"/>
      <c r="GKC56" s="57"/>
      <c r="GKD56" s="57"/>
      <c r="GKE56" s="57"/>
      <c r="GKK56" s="56"/>
      <c r="GKL56" s="57"/>
      <c r="GKM56" s="57"/>
      <c r="GKN56" s="57"/>
      <c r="GKO56" s="57"/>
      <c r="GKP56" s="57"/>
      <c r="GKQ56" s="57"/>
      <c r="GKW56" s="56"/>
      <c r="GKX56" s="57"/>
      <c r="GKY56" s="57"/>
      <c r="GKZ56" s="57"/>
      <c r="GLA56" s="57"/>
      <c r="GLB56" s="57"/>
      <c r="GLC56" s="57"/>
      <c r="GLI56" s="56"/>
      <c r="GLJ56" s="57"/>
      <c r="GLK56" s="57"/>
      <c r="GLL56" s="57"/>
      <c r="GLM56" s="57"/>
      <c r="GLN56" s="57"/>
      <c r="GLO56" s="57"/>
      <c r="GLU56" s="56"/>
      <c r="GLV56" s="57"/>
      <c r="GLW56" s="57"/>
      <c r="GLX56" s="57"/>
      <c r="GLY56" s="57"/>
      <c r="GLZ56" s="57"/>
      <c r="GMA56" s="57"/>
      <c r="GMG56" s="56"/>
      <c r="GMH56" s="57"/>
      <c r="GMI56" s="57"/>
      <c r="GMJ56" s="57"/>
      <c r="GMK56" s="57"/>
      <c r="GML56" s="57"/>
      <c r="GMM56" s="57"/>
      <c r="GMS56" s="56"/>
      <c r="GMT56" s="57"/>
      <c r="GMU56" s="57"/>
      <c r="GMV56" s="57"/>
      <c r="GMW56" s="57"/>
      <c r="GMX56" s="57"/>
      <c r="GMY56" s="57"/>
      <c r="GNE56" s="56"/>
      <c r="GNF56" s="57"/>
      <c r="GNG56" s="57"/>
      <c r="GNH56" s="57"/>
      <c r="GNI56" s="57"/>
      <c r="GNJ56" s="57"/>
      <c r="GNK56" s="57"/>
      <c r="GNQ56" s="56"/>
      <c r="GNR56" s="57"/>
      <c r="GNS56" s="57"/>
      <c r="GNT56" s="57"/>
      <c r="GNU56" s="57"/>
      <c r="GNV56" s="57"/>
      <c r="GNW56" s="57"/>
      <c r="GOC56" s="56"/>
      <c r="GOD56" s="57"/>
      <c r="GOE56" s="57"/>
      <c r="GOF56" s="57"/>
      <c r="GOG56" s="57"/>
      <c r="GOH56" s="57"/>
      <c r="GOI56" s="57"/>
      <c r="GOO56" s="56"/>
      <c r="GOP56" s="57"/>
      <c r="GOQ56" s="57"/>
      <c r="GOR56" s="57"/>
      <c r="GOS56" s="57"/>
      <c r="GOT56" s="57"/>
      <c r="GOU56" s="57"/>
      <c r="GPA56" s="56"/>
      <c r="GPB56" s="57"/>
      <c r="GPC56" s="57"/>
      <c r="GPD56" s="57"/>
      <c r="GPE56" s="57"/>
      <c r="GPF56" s="57"/>
      <c r="GPG56" s="57"/>
      <c r="GPM56" s="56"/>
      <c r="GPN56" s="57"/>
      <c r="GPO56" s="57"/>
      <c r="GPP56" s="57"/>
      <c r="GPQ56" s="57"/>
      <c r="GPR56" s="57"/>
      <c r="GPS56" s="57"/>
      <c r="GPY56" s="56"/>
      <c r="GPZ56" s="57"/>
      <c r="GQA56" s="57"/>
      <c r="GQB56" s="57"/>
      <c r="GQC56" s="57"/>
      <c r="GQD56" s="57"/>
      <c r="GQE56" s="57"/>
      <c r="GQK56" s="56"/>
      <c r="GQL56" s="57"/>
      <c r="GQM56" s="57"/>
      <c r="GQN56" s="57"/>
      <c r="GQO56" s="57"/>
      <c r="GQP56" s="57"/>
      <c r="GQQ56" s="57"/>
      <c r="GQW56" s="56"/>
      <c r="GQX56" s="57"/>
      <c r="GQY56" s="57"/>
      <c r="GQZ56" s="57"/>
      <c r="GRA56" s="57"/>
      <c r="GRB56" s="57"/>
      <c r="GRC56" s="57"/>
      <c r="GRI56" s="56"/>
      <c r="GRJ56" s="57"/>
      <c r="GRK56" s="57"/>
      <c r="GRL56" s="57"/>
      <c r="GRM56" s="57"/>
      <c r="GRN56" s="57"/>
      <c r="GRO56" s="57"/>
      <c r="GRU56" s="56"/>
      <c r="GRV56" s="57"/>
      <c r="GRW56" s="57"/>
      <c r="GRX56" s="57"/>
      <c r="GRY56" s="57"/>
      <c r="GRZ56" s="57"/>
      <c r="GSA56" s="57"/>
      <c r="GSG56" s="56"/>
      <c r="GSH56" s="57"/>
      <c r="GSI56" s="57"/>
      <c r="GSJ56" s="57"/>
      <c r="GSK56" s="57"/>
      <c r="GSL56" s="57"/>
      <c r="GSM56" s="57"/>
      <c r="GSS56" s="56"/>
      <c r="GST56" s="57"/>
      <c r="GSU56" s="57"/>
      <c r="GSV56" s="57"/>
      <c r="GSW56" s="57"/>
      <c r="GSX56" s="57"/>
      <c r="GSY56" s="57"/>
      <c r="GTE56" s="56"/>
      <c r="GTF56" s="57"/>
      <c r="GTG56" s="57"/>
      <c r="GTH56" s="57"/>
      <c r="GTI56" s="57"/>
      <c r="GTJ56" s="57"/>
      <c r="GTK56" s="57"/>
      <c r="GTQ56" s="56"/>
      <c r="GTR56" s="57"/>
      <c r="GTS56" s="57"/>
      <c r="GTT56" s="57"/>
      <c r="GTU56" s="57"/>
      <c r="GTV56" s="57"/>
      <c r="GTW56" s="57"/>
      <c r="GUC56" s="56"/>
      <c r="GUD56" s="57"/>
      <c r="GUE56" s="57"/>
      <c r="GUF56" s="57"/>
      <c r="GUG56" s="57"/>
      <c r="GUH56" s="57"/>
      <c r="GUI56" s="57"/>
      <c r="GUO56" s="56"/>
      <c r="GUP56" s="57"/>
      <c r="GUQ56" s="57"/>
      <c r="GUR56" s="57"/>
      <c r="GUS56" s="57"/>
      <c r="GUT56" s="57"/>
      <c r="GUU56" s="57"/>
      <c r="GVA56" s="56"/>
      <c r="GVB56" s="57"/>
      <c r="GVC56" s="57"/>
      <c r="GVD56" s="57"/>
      <c r="GVE56" s="57"/>
      <c r="GVF56" s="57"/>
      <c r="GVG56" s="57"/>
      <c r="GVM56" s="56"/>
      <c r="GVN56" s="57"/>
      <c r="GVO56" s="57"/>
      <c r="GVP56" s="57"/>
      <c r="GVQ56" s="57"/>
      <c r="GVR56" s="57"/>
      <c r="GVS56" s="57"/>
      <c r="GVY56" s="56"/>
      <c r="GVZ56" s="57"/>
      <c r="GWA56" s="57"/>
      <c r="GWB56" s="57"/>
      <c r="GWC56" s="57"/>
      <c r="GWD56" s="57"/>
      <c r="GWE56" s="57"/>
      <c r="GWK56" s="56"/>
      <c r="GWL56" s="57"/>
      <c r="GWM56" s="57"/>
      <c r="GWN56" s="57"/>
      <c r="GWO56" s="57"/>
      <c r="GWP56" s="57"/>
      <c r="GWQ56" s="57"/>
      <c r="GWW56" s="56"/>
      <c r="GWX56" s="57"/>
      <c r="GWY56" s="57"/>
      <c r="GWZ56" s="57"/>
      <c r="GXA56" s="57"/>
      <c r="GXB56" s="57"/>
      <c r="GXC56" s="57"/>
      <c r="GXI56" s="56"/>
      <c r="GXJ56" s="57"/>
      <c r="GXK56" s="57"/>
      <c r="GXL56" s="57"/>
      <c r="GXM56" s="57"/>
      <c r="GXN56" s="57"/>
      <c r="GXO56" s="57"/>
      <c r="GXU56" s="56"/>
      <c r="GXV56" s="57"/>
      <c r="GXW56" s="57"/>
      <c r="GXX56" s="57"/>
      <c r="GXY56" s="57"/>
      <c r="GXZ56" s="57"/>
      <c r="GYA56" s="57"/>
      <c r="GYG56" s="56"/>
      <c r="GYH56" s="57"/>
      <c r="GYI56" s="57"/>
      <c r="GYJ56" s="57"/>
      <c r="GYK56" s="57"/>
      <c r="GYL56" s="57"/>
      <c r="GYM56" s="57"/>
      <c r="GYS56" s="56"/>
      <c r="GYT56" s="57"/>
      <c r="GYU56" s="57"/>
      <c r="GYV56" s="57"/>
      <c r="GYW56" s="57"/>
      <c r="GYX56" s="57"/>
      <c r="GYY56" s="57"/>
      <c r="GZE56" s="56"/>
      <c r="GZF56" s="57"/>
      <c r="GZG56" s="57"/>
      <c r="GZH56" s="57"/>
      <c r="GZI56" s="57"/>
      <c r="GZJ56" s="57"/>
      <c r="GZK56" s="57"/>
      <c r="GZQ56" s="56"/>
      <c r="GZR56" s="57"/>
      <c r="GZS56" s="57"/>
      <c r="GZT56" s="57"/>
      <c r="GZU56" s="57"/>
      <c r="GZV56" s="57"/>
      <c r="GZW56" s="57"/>
      <c r="HAC56" s="56"/>
      <c r="HAD56" s="57"/>
      <c r="HAE56" s="57"/>
      <c r="HAF56" s="57"/>
      <c r="HAG56" s="57"/>
      <c r="HAH56" s="57"/>
      <c r="HAI56" s="57"/>
      <c r="HAO56" s="56"/>
      <c r="HAP56" s="57"/>
      <c r="HAQ56" s="57"/>
      <c r="HAR56" s="57"/>
      <c r="HAS56" s="57"/>
      <c r="HAT56" s="57"/>
      <c r="HAU56" s="57"/>
      <c r="HBA56" s="56"/>
      <c r="HBB56" s="57"/>
      <c r="HBC56" s="57"/>
      <c r="HBD56" s="57"/>
      <c r="HBE56" s="57"/>
      <c r="HBF56" s="57"/>
      <c r="HBG56" s="57"/>
      <c r="HBM56" s="56"/>
      <c r="HBN56" s="57"/>
      <c r="HBO56" s="57"/>
      <c r="HBP56" s="57"/>
      <c r="HBQ56" s="57"/>
      <c r="HBR56" s="57"/>
      <c r="HBS56" s="57"/>
      <c r="HBY56" s="56"/>
      <c r="HBZ56" s="57"/>
      <c r="HCA56" s="57"/>
      <c r="HCB56" s="57"/>
      <c r="HCC56" s="57"/>
      <c r="HCD56" s="57"/>
      <c r="HCE56" s="57"/>
      <c r="HCK56" s="56"/>
      <c r="HCL56" s="57"/>
      <c r="HCM56" s="57"/>
      <c r="HCN56" s="57"/>
      <c r="HCO56" s="57"/>
      <c r="HCP56" s="57"/>
      <c r="HCQ56" s="57"/>
      <c r="HCW56" s="56"/>
      <c r="HCX56" s="57"/>
      <c r="HCY56" s="57"/>
      <c r="HCZ56" s="57"/>
      <c r="HDA56" s="57"/>
      <c r="HDB56" s="57"/>
      <c r="HDC56" s="57"/>
      <c r="HDI56" s="56"/>
      <c r="HDJ56" s="57"/>
      <c r="HDK56" s="57"/>
      <c r="HDL56" s="57"/>
      <c r="HDM56" s="57"/>
      <c r="HDN56" s="57"/>
      <c r="HDO56" s="57"/>
      <c r="HDU56" s="56"/>
      <c r="HDV56" s="57"/>
      <c r="HDW56" s="57"/>
      <c r="HDX56" s="57"/>
      <c r="HDY56" s="57"/>
      <c r="HDZ56" s="57"/>
      <c r="HEA56" s="57"/>
      <c r="HEG56" s="56"/>
      <c r="HEH56" s="57"/>
      <c r="HEI56" s="57"/>
      <c r="HEJ56" s="57"/>
      <c r="HEK56" s="57"/>
      <c r="HEL56" s="57"/>
      <c r="HEM56" s="57"/>
      <c r="HES56" s="56"/>
      <c r="HET56" s="57"/>
      <c r="HEU56" s="57"/>
      <c r="HEV56" s="57"/>
      <c r="HEW56" s="57"/>
      <c r="HEX56" s="57"/>
      <c r="HEY56" s="57"/>
      <c r="HFE56" s="56"/>
      <c r="HFF56" s="57"/>
      <c r="HFG56" s="57"/>
      <c r="HFH56" s="57"/>
      <c r="HFI56" s="57"/>
      <c r="HFJ56" s="57"/>
      <c r="HFK56" s="57"/>
      <c r="HFQ56" s="56"/>
      <c r="HFR56" s="57"/>
      <c r="HFS56" s="57"/>
      <c r="HFT56" s="57"/>
      <c r="HFU56" s="57"/>
      <c r="HFV56" s="57"/>
      <c r="HFW56" s="57"/>
      <c r="HGC56" s="56"/>
      <c r="HGD56" s="57"/>
      <c r="HGE56" s="57"/>
      <c r="HGF56" s="57"/>
      <c r="HGG56" s="57"/>
      <c r="HGH56" s="57"/>
      <c r="HGI56" s="57"/>
      <c r="HGO56" s="56"/>
      <c r="HGP56" s="57"/>
      <c r="HGQ56" s="57"/>
      <c r="HGR56" s="57"/>
      <c r="HGS56" s="57"/>
      <c r="HGT56" s="57"/>
      <c r="HGU56" s="57"/>
      <c r="HHA56" s="56"/>
      <c r="HHB56" s="57"/>
      <c r="HHC56" s="57"/>
      <c r="HHD56" s="57"/>
      <c r="HHE56" s="57"/>
      <c r="HHF56" s="57"/>
      <c r="HHG56" s="57"/>
      <c r="HHM56" s="56"/>
      <c r="HHN56" s="57"/>
      <c r="HHO56" s="57"/>
      <c r="HHP56" s="57"/>
      <c r="HHQ56" s="57"/>
      <c r="HHR56" s="57"/>
      <c r="HHS56" s="57"/>
      <c r="HHY56" s="56"/>
      <c r="HHZ56" s="57"/>
      <c r="HIA56" s="57"/>
      <c r="HIB56" s="57"/>
      <c r="HIC56" s="57"/>
      <c r="HID56" s="57"/>
      <c r="HIE56" s="57"/>
      <c r="HIK56" s="56"/>
      <c r="HIL56" s="57"/>
      <c r="HIM56" s="57"/>
      <c r="HIN56" s="57"/>
      <c r="HIO56" s="57"/>
      <c r="HIP56" s="57"/>
      <c r="HIQ56" s="57"/>
      <c r="HIW56" s="56"/>
      <c r="HIX56" s="57"/>
      <c r="HIY56" s="57"/>
      <c r="HIZ56" s="57"/>
      <c r="HJA56" s="57"/>
      <c r="HJB56" s="57"/>
      <c r="HJC56" s="57"/>
      <c r="HJI56" s="56"/>
      <c r="HJJ56" s="57"/>
      <c r="HJK56" s="57"/>
      <c r="HJL56" s="57"/>
      <c r="HJM56" s="57"/>
      <c r="HJN56" s="57"/>
      <c r="HJO56" s="57"/>
      <c r="HJU56" s="56"/>
      <c r="HJV56" s="57"/>
      <c r="HJW56" s="57"/>
      <c r="HJX56" s="57"/>
      <c r="HJY56" s="57"/>
      <c r="HJZ56" s="57"/>
      <c r="HKA56" s="57"/>
      <c r="HKG56" s="56"/>
      <c r="HKH56" s="57"/>
      <c r="HKI56" s="57"/>
      <c r="HKJ56" s="57"/>
      <c r="HKK56" s="57"/>
      <c r="HKL56" s="57"/>
      <c r="HKM56" s="57"/>
      <c r="HKS56" s="56"/>
      <c r="HKT56" s="57"/>
      <c r="HKU56" s="57"/>
      <c r="HKV56" s="57"/>
      <c r="HKW56" s="57"/>
      <c r="HKX56" s="57"/>
      <c r="HKY56" s="57"/>
      <c r="HLE56" s="56"/>
      <c r="HLF56" s="57"/>
      <c r="HLG56" s="57"/>
      <c r="HLH56" s="57"/>
      <c r="HLI56" s="57"/>
      <c r="HLJ56" s="57"/>
      <c r="HLK56" s="57"/>
      <c r="HLQ56" s="56"/>
      <c r="HLR56" s="57"/>
      <c r="HLS56" s="57"/>
      <c r="HLT56" s="57"/>
      <c r="HLU56" s="57"/>
      <c r="HLV56" s="57"/>
      <c r="HLW56" s="57"/>
      <c r="HMC56" s="56"/>
      <c r="HMD56" s="57"/>
      <c r="HME56" s="57"/>
      <c r="HMF56" s="57"/>
      <c r="HMG56" s="57"/>
      <c r="HMH56" s="57"/>
      <c r="HMI56" s="57"/>
      <c r="HMO56" s="56"/>
      <c r="HMP56" s="57"/>
      <c r="HMQ56" s="57"/>
      <c r="HMR56" s="57"/>
      <c r="HMS56" s="57"/>
      <c r="HMT56" s="57"/>
      <c r="HMU56" s="57"/>
      <c r="HNA56" s="56"/>
      <c r="HNB56" s="57"/>
      <c r="HNC56" s="57"/>
      <c r="HND56" s="57"/>
      <c r="HNE56" s="57"/>
      <c r="HNF56" s="57"/>
      <c r="HNG56" s="57"/>
      <c r="HNM56" s="56"/>
      <c r="HNN56" s="57"/>
      <c r="HNO56" s="57"/>
      <c r="HNP56" s="57"/>
      <c r="HNQ56" s="57"/>
      <c r="HNR56" s="57"/>
      <c r="HNS56" s="57"/>
      <c r="HNY56" s="56"/>
      <c r="HNZ56" s="57"/>
      <c r="HOA56" s="57"/>
      <c r="HOB56" s="57"/>
      <c r="HOC56" s="57"/>
      <c r="HOD56" s="57"/>
      <c r="HOE56" s="57"/>
      <c r="HOK56" s="56"/>
      <c r="HOL56" s="57"/>
      <c r="HOM56" s="57"/>
      <c r="HON56" s="57"/>
      <c r="HOO56" s="57"/>
      <c r="HOP56" s="57"/>
      <c r="HOQ56" s="57"/>
      <c r="HOW56" s="56"/>
      <c r="HOX56" s="57"/>
      <c r="HOY56" s="57"/>
      <c r="HOZ56" s="57"/>
      <c r="HPA56" s="57"/>
      <c r="HPB56" s="57"/>
      <c r="HPC56" s="57"/>
      <c r="HPI56" s="56"/>
      <c r="HPJ56" s="57"/>
      <c r="HPK56" s="57"/>
      <c r="HPL56" s="57"/>
      <c r="HPM56" s="57"/>
      <c r="HPN56" s="57"/>
      <c r="HPO56" s="57"/>
      <c r="HPU56" s="56"/>
      <c r="HPV56" s="57"/>
      <c r="HPW56" s="57"/>
      <c r="HPX56" s="57"/>
      <c r="HPY56" s="57"/>
      <c r="HPZ56" s="57"/>
      <c r="HQA56" s="57"/>
      <c r="HQG56" s="56"/>
      <c r="HQH56" s="57"/>
      <c r="HQI56" s="57"/>
      <c r="HQJ56" s="57"/>
      <c r="HQK56" s="57"/>
      <c r="HQL56" s="57"/>
      <c r="HQM56" s="57"/>
      <c r="HQS56" s="56"/>
      <c r="HQT56" s="57"/>
      <c r="HQU56" s="57"/>
      <c r="HQV56" s="57"/>
      <c r="HQW56" s="57"/>
      <c r="HQX56" s="57"/>
      <c r="HQY56" s="57"/>
      <c r="HRE56" s="56"/>
      <c r="HRF56" s="57"/>
      <c r="HRG56" s="57"/>
      <c r="HRH56" s="57"/>
      <c r="HRI56" s="57"/>
      <c r="HRJ56" s="57"/>
      <c r="HRK56" s="57"/>
      <c r="HRQ56" s="56"/>
      <c r="HRR56" s="57"/>
      <c r="HRS56" s="57"/>
      <c r="HRT56" s="57"/>
      <c r="HRU56" s="57"/>
      <c r="HRV56" s="57"/>
      <c r="HRW56" s="57"/>
      <c r="HSC56" s="56"/>
      <c r="HSD56" s="57"/>
      <c r="HSE56" s="57"/>
      <c r="HSF56" s="57"/>
      <c r="HSG56" s="57"/>
      <c r="HSH56" s="57"/>
      <c r="HSI56" s="57"/>
      <c r="HSO56" s="56"/>
      <c r="HSP56" s="57"/>
      <c r="HSQ56" s="57"/>
      <c r="HSR56" s="57"/>
      <c r="HSS56" s="57"/>
      <c r="HST56" s="57"/>
      <c r="HSU56" s="57"/>
      <c r="HTA56" s="56"/>
      <c r="HTB56" s="57"/>
      <c r="HTC56" s="57"/>
      <c r="HTD56" s="57"/>
      <c r="HTE56" s="57"/>
      <c r="HTF56" s="57"/>
      <c r="HTG56" s="57"/>
      <c r="HTM56" s="56"/>
      <c r="HTN56" s="57"/>
      <c r="HTO56" s="57"/>
      <c r="HTP56" s="57"/>
      <c r="HTQ56" s="57"/>
      <c r="HTR56" s="57"/>
      <c r="HTS56" s="57"/>
      <c r="HTY56" s="56"/>
      <c r="HTZ56" s="57"/>
      <c r="HUA56" s="57"/>
      <c r="HUB56" s="57"/>
      <c r="HUC56" s="57"/>
      <c r="HUD56" s="57"/>
      <c r="HUE56" s="57"/>
      <c r="HUK56" s="56"/>
      <c r="HUL56" s="57"/>
      <c r="HUM56" s="57"/>
      <c r="HUN56" s="57"/>
      <c r="HUO56" s="57"/>
      <c r="HUP56" s="57"/>
      <c r="HUQ56" s="57"/>
      <c r="HUW56" s="56"/>
      <c r="HUX56" s="57"/>
      <c r="HUY56" s="57"/>
      <c r="HUZ56" s="57"/>
      <c r="HVA56" s="57"/>
      <c r="HVB56" s="57"/>
      <c r="HVC56" s="57"/>
      <c r="HVI56" s="56"/>
      <c r="HVJ56" s="57"/>
      <c r="HVK56" s="57"/>
      <c r="HVL56" s="57"/>
      <c r="HVM56" s="57"/>
      <c r="HVN56" s="57"/>
      <c r="HVO56" s="57"/>
      <c r="HVU56" s="56"/>
      <c r="HVV56" s="57"/>
      <c r="HVW56" s="57"/>
      <c r="HVX56" s="57"/>
      <c r="HVY56" s="57"/>
      <c r="HVZ56" s="57"/>
      <c r="HWA56" s="57"/>
      <c r="HWG56" s="56"/>
      <c r="HWH56" s="57"/>
      <c r="HWI56" s="57"/>
      <c r="HWJ56" s="57"/>
      <c r="HWK56" s="57"/>
      <c r="HWL56" s="57"/>
      <c r="HWM56" s="57"/>
      <c r="HWS56" s="56"/>
      <c r="HWT56" s="57"/>
      <c r="HWU56" s="57"/>
      <c r="HWV56" s="57"/>
      <c r="HWW56" s="57"/>
      <c r="HWX56" s="57"/>
      <c r="HWY56" s="57"/>
      <c r="HXE56" s="56"/>
      <c r="HXF56" s="57"/>
      <c r="HXG56" s="57"/>
      <c r="HXH56" s="57"/>
      <c r="HXI56" s="57"/>
      <c r="HXJ56" s="57"/>
      <c r="HXK56" s="57"/>
      <c r="HXQ56" s="56"/>
      <c r="HXR56" s="57"/>
      <c r="HXS56" s="57"/>
      <c r="HXT56" s="57"/>
      <c r="HXU56" s="57"/>
      <c r="HXV56" s="57"/>
      <c r="HXW56" s="57"/>
      <c r="HYC56" s="56"/>
      <c r="HYD56" s="57"/>
      <c r="HYE56" s="57"/>
      <c r="HYF56" s="57"/>
      <c r="HYG56" s="57"/>
      <c r="HYH56" s="57"/>
      <c r="HYI56" s="57"/>
      <c r="HYO56" s="56"/>
      <c r="HYP56" s="57"/>
      <c r="HYQ56" s="57"/>
      <c r="HYR56" s="57"/>
      <c r="HYS56" s="57"/>
      <c r="HYT56" s="57"/>
      <c r="HYU56" s="57"/>
      <c r="HZA56" s="56"/>
      <c r="HZB56" s="57"/>
      <c r="HZC56" s="57"/>
      <c r="HZD56" s="57"/>
      <c r="HZE56" s="57"/>
      <c r="HZF56" s="57"/>
      <c r="HZG56" s="57"/>
      <c r="HZM56" s="56"/>
      <c r="HZN56" s="57"/>
      <c r="HZO56" s="57"/>
      <c r="HZP56" s="57"/>
      <c r="HZQ56" s="57"/>
      <c r="HZR56" s="57"/>
      <c r="HZS56" s="57"/>
      <c r="HZY56" s="56"/>
      <c r="HZZ56" s="57"/>
      <c r="IAA56" s="57"/>
      <c r="IAB56" s="57"/>
      <c r="IAC56" s="57"/>
      <c r="IAD56" s="57"/>
      <c r="IAE56" s="57"/>
      <c r="IAK56" s="56"/>
      <c r="IAL56" s="57"/>
      <c r="IAM56" s="57"/>
      <c r="IAN56" s="57"/>
      <c r="IAO56" s="57"/>
      <c r="IAP56" s="57"/>
      <c r="IAQ56" s="57"/>
      <c r="IAW56" s="56"/>
      <c r="IAX56" s="57"/>
      <c r="IAY56" s="57"/>
      <c r="IAZ56" s="57"/>
      <c r="IBA56" s="57"/>
      <c r="IBB56" s="57"/>
      <c r="IBC56" s="57"/>
      <c r="IBI56" s="56"/>
      <c r="IBJ56" s="57"/>
      <c r="IBK56" s="57"/>
      <c r="IBL56" s="57"/>
      <c r="IBM56" s="57"/>
      <c r="IBN56" s="57"/>
      <c r="IBO56" s="57"/>
      <c r="IBU56" s="56"/>
      <c r="IBV56" s="57"/>
      <c r="IBW56" s="57"/>
      <c r="IBX56" s="57"/>
      <c r="IBY56" s="57"/>
      <c r="IBZ56" s="57"/>
      <c r="ICA56" s="57"/>
      <c r="ICG56" s="56"/>
      <c r="ICH56" s="57"/>
      <c r="ICI56" s="57"/>
      <c r="ICJ56" s="57"/>
      <c r="ICK56" s="57"/>
      <c r="ICL56" s="57"/>
      <c r="ICM56" s="57"/>
      <c r="ICS56" s="56"/>
      <c r="ICT56" s="57"/>
      <c r="ICU56" s="57"/>
      <c r="ICV56" s="57"/>
      <c r="ICW56" s="57"/>
      <c r="ICX56" s="57"/>
      <c r="ICY56" s="57"/>
      <c r="IDE56" s="56"/>
      <c r="IDF56" s="57"/>
      <c r="IDG56" s="57"/>
      <c r="IDH56" s="57"/>
      <c r="IDI56" s="57"/>
      <c r="IDJ56" s="57"/>
      <c r="IDK56" s="57"/>
      <c r="IDQ56" s="56"/>
      <c r="IDR56" s="57"/>
      <c r="IDS56" s="57"/>
      <c r="IDT56" s="57"/>
      <c r="IDU56" s="57"/>
      <c r="IDV56" s="57"/>
      <c r="IDW56" s="57"/>
      <c r="IEC56" s="56"/>
      <c r="IED56" s="57"/>
      <c r="IEE56" s="57"/>
      <c r="IEF56" s="57"/>
      <c r="IEG56" s="57"/>
      <c r="IEH56" s="57"/>
      <c r="IEI56" s="57"/>
      <c r="IEO56" s="56"/>
      <c r="IEP56" s="57"/>
      <c r="IEQ56" s="57"/>
      <c r="IER56" s="57"/>
      <c r="IES56" s="57"/>
      <c r="IET56" s="57"/>
      <c r="IEU56" s="57"/>
      <c r="IFA56" s="56"/>
      <c r="IFB56" s="57"/>
      <c r="IFC56" s="57"/>
      <c r="IFD56" s="57"/>
      <c r="IFE56" s="57"/>
      <c r="IFF56" s="57"/>
      <c r="IFG56" s="57"/>
      <c r="IFM56" s="56"/>
      <c r="IFN56" s="57"/>
      <c r="IFO56" s="57"/>
      <c r="IFP56" s="57"/>
      <c r="IFQ56" s="57"/>
      <c r="IFR56" s="57"/>
      <c r="IFS56" s="57"/>
      <c r="IFY56" s="56"/>
      <c r="IFZ56" s="57"/>
      <c r="IGA56" s="57"/>
      <c r="IGB56" s="57"/>
      <c r="IGC56" s="57"/>
      <c r="IGD56" s="57"/>
      <c r="IGE56" s="57"/>
      <c r="IGK56" s="56"/>
      <c r="IGL56" s="57"/>
      <c r="IGM56" s="57"/>
      <c r="IGN56" s="57"/>
      <c r="IGO56" s="57"/>
      <c r="IGP56" s="57"/>
      <c r="IGQ56" s="57"/>
      <c r="IGW56" s="56"/>
      <c r="IGX56" s="57"/>
      <c r="IGY56" s="57"/>
      <c r="IGZ56" s="57"/>
      <c r="IHA56" s="57"/>
      <c r="IHB56" s="57"/>
      <c r="IHC56" s="57"/>
      <c r="IHI56" s="56"/>
      <c r="IHJ56" s="57"/>
      <c r="IHK56" s="57"/>
      <c r="IHL56" s="57"/>
      <c r="IHM56" s="57"/>
      <c r="IHN56" s="57"/>
      <c r="IHO56" s="57"/>
      <c r="IHU56" s="56"/>
      <c r="IHV56" s="57"/>
      <c r="IHW56" s="57"/>
      <c r="IHX56" s="57"/>
      <c r="IHY56" s="57"/>
      <c r="IHZ56" s="57"/>
      <c r="IIA56" s="57"/>
      <c r="IIG56" s="56"/>
      <c r="IIH56" s="57"/>
      <c r="III56" s="57"/>
      <c r="IIJ56" s="57"/>
      <c r="IIK56" s="57"/>
      <c r="IIL56" s="57"/>
      <c r="IIM56" s="57"/>
      <c r="IIS56" s="56"/>
      <c r="IIT56" s="57"/>
      <c r="IIU56" s="57"/>
      <c r="IIV56" s="57"/>
      <c r="IIW56" s="57"/>
      <c r="IIX56" s="57"/>
      <c r="IIY56" s="57"/>
      <c r="IJE56" s="56"/>
      <c r="IJF56" s="57"/>
      <c r="IJG56" s="57"/>
      <c r="IJH56" s="57"/>
      <c r="IJI56" s="57"/>
      <c r="IJJ56" s="57"/>
      <c r="IJK56" s="57"/>
      <c r="IJQ56" s="56"/>
      <c r="IJR56" s="57"/>
      <c r="IJS56" s="57"/>
      <c r="IJT56" s="57"/>
      <c r="IJU56" s="57"/>
      <c r="IJV56" s="57"/>
      <c r="IJW56" s="57"/>
      <c r="IKC56" s="56"/>
      <c r="IKD56" s="57"/>
      <c r="IKE56" s="57"/>
      <c r="IKF56" s="57"/>
      <c r="IKG56" s="57"/>
      <c r="IKH56" s="57"/>
      <c r="IKI56" s="57"/>
      <c r="IKO56" s="56"/>
      <c r="IKP56" s="57"/>
      <c r="IKQ56" s="57"/>
      <c r="IKR56" s="57"/>
      <c r="IKS56" s="57"/>
      <c r="IKT56" s="57"/>
      <c r="IKU56" s="57"/>
      <c r="ILA56" s="56"/>
      <c r="ILB56" s="57"/>
      <c r="ILC56" s="57"/>
      <c r="ILD56" s="57"/>
      <c r="ILE56" s="57"/>
      <c r="ILF56" s="57"/>
      <c r="ILG56" s="57"/>
      <c r="ILM56" s="56"/>
      <c r="ILN56" s="57"/>
      <c r="ILO56" s="57"/>
      <c r="ILP56" s="57"/>
      <c r="ILQ56" s="57"/>
      <c r="ILR56" s="57"/>
      <c r="ILS56" s="57"/>
      <c r="ILY56" s="56"/>
      <c r="ILZ56" s="57"/>
      <c r="IMA56" s="57"/>
      <c r="IMB56" s="57"/>
      <c r="IMC56" s="57"/>
      <c r="IMD56" s="57"/>
      <c r="IME56" s="57"/>
      <c r="IMK56" s="56"/>
      <c r="IML56" s="57"/>
      <c r="IMM56" s="57"/>
      <c r="IMN56" s="57"/>
      <c r="IMO56" s="57"/>
      <c r="IMP56" s="57"/>
      <c r="IMQ56" s="57"/>
      <c r="IMW56" s="56"/>
      <c r="IMX56" s="57"/>
      <c r="IMY56" s="57"/>
      <c r="IMZ56" s="57"/>
      <c r="INA56" s="57"/>
      <c r="INB56" s="57"/>
      <c r="INC56" s="57"/>
      <c r="INI56" s="56"/>
      <c r="INJ56" s="57"/>
      <c r="INK56" s="57"/>
      <c r="INL56" s="57"/>
      <c r="INM56" s="57"/>
      <c r="INN56" s="57"/>
      <c r="INO56" s="57"/>
      <c r="INU56" s="56"/>
      <c r="INV56" s="57"/>
      <c r="INW56" s="57"/>
      <c r="INX56" s="57"/>
      <c r="INY56" s="57"/>
      <c r="INZ56" s="57"/>
      <c r="IOA56" s="57"/>
      <c r="IOG56" s="56"/>
      <c r="IOH56" s="57"/>
      <c r="IOI56" s="57"/>
      <c r="IOJ56" s="57"/>
      <c r="IOK56" s="57"/>
      <c r="IOL56" s="57"/>
      <c r="IOM56" s="57"/>
      <c r="IOS56" s="56"/>
      <c r="IOT56" s="57"/>
      <c r="IOU56" s="57"/>
      <c r="IOV56" s="57"/>
      <c r="IOW56" s="57"/>
      <c r="IOX56" s="57"/>
      <c r="IOY56" s="57"/>
      <c r="IPE56" s="56"/>
      <c r="IPF56" s="57"/>
      <c r="IPG56" s="57"/>
      <c r="IPH56" s="57"/>
      <c r="IPI56" s="57"/>
      <c r="IPJ56" s="57"/>
      <c r="IPK56" s="57"/>
      <c r="IPQ56" s="56"/>
      <c r="IPR56" s="57"/>
      <c r="IPS56" s="57"/>
      <c r="IPT56" s="57"/>
      <c r="IPU56" s="57"/>
      <c r="IPV56" s="57"/>
      <c r="IPW56" s="57"/>
      <c r="IQC56" s="56"/>
      <c r="IQD56" s="57"/>
      <c r="IQE56" s="57"/>
      <c r="IQF56" s="57"/>
      <c r="IQG56" s="57"/>
      <c r="IQH56" s="57"/>
      <c r="IQI56" s="57"/>
      <c r="IQO56" s="56"/>
      <c r="IQP56" s="57"/>
      <c r="IQQ56" s="57"/>
      <c r="IQR56" s="57"/>
      <c r="IQS56" s="57"/>
      <c r="IQT56" s="57"/>
      <c r="IQU56" s="57"/>
      <c r="IRA56" s="56"/>
      <c r="IRB56" s="57"/>
      <c r="IRC56" s="57"/>
      <c r="IRD56" s="57"/>
      <c r="IRE56" s="57"/>
      <c r="IRF56" s="57"/>
      <c r="IRG56" s="57"/>
      <c r="IRM56" s="56"/>
      <c r="IRN56" s="57"/>
      <c r="IRO56" s="57"/>
      <c r="IRP56" s="57"/>
      <c r="IRQ56" s="57"/>
      <c r="IRR56" s="57"/>
      <c r="IRS56" s="57"/>
      <c r="IRY56" s="56"/>
      <c r="IRZ56" s="57"/>
      <c r="ISA56" s="57"/>
      <c r="ISB56" s="57"/>
      <c r="ISC56" s="57"/>
      <c r="ISD56" s="57"/>
      <c r="ISE56" s="57"/>
      <c r="ISK56" s="56"/>
      <c r="ISL56" s="57"/>
      <c r="ISM56" s="57"/>
      <c r="ISN56" s="57"/>
      <c r="ISO56" s="57"/>
      <c r="ISP56" s="57"/>
      <c r="ISQ56" s="57"/>
      <c r="ISW56" s="56"/>
      <c r="ISX56" s="57"/>
      <c r="ISY56" s="57"/>
      <c r="ISZ56" s="57"/>
      <c r="ITA56" s="57"/>
      <c r="ITB56" s="57"/>
      <c r="ITC56" s="57"/>
      <c r="ITI56" s="56"/>
      <c r="ITJ56" s="57"/>
      <c r="ITK56" s="57"/>
      <c r="ITL56" s="57"/>
      <c r="ITM56" s="57"/>
      <c r="ITN56" s="57"/>
      <c r="ITO56" s="57"/>
      <c r="ITU56" s="56"/>
      <c r="ITV56" s="57"/>
      <c r="ITW56" s="57"/>
      <c r="ITX56" s="57"/>
      <c r="ITY56" s="57"/>
      <c r="ITZ56" s="57"/>
      <c r="IUA56" s="57"/>
      <c r="IUG56" s="56"/>
      <c r="IUH56" s="57"/>
      <c r="IUI56" s="57"/>
      <c r="IUJ56" s="57"/>
      <c r="IUK56" s="57"/>
      <c r="IUL56" s="57"/>
      <c r="IUM56" s="57"/>
      <c r="IUS56" s="56"/>
      <c r="IUT56" s="57"/>
      <c r="IUU56" s="57"/>
      <c r="IUV56" s="57"/>
      <c r="IUW56" s="57"/>
      <c r="IUX56" s="57"/>
      <c r="IUY56" s="57"/>
      <c r="IVE56" s="56"/>
      <c r="IVF56" s="57"/>
      <c r="IVG56" s="57"/>
      <c r="IVH56" s="57"/>
      <c r="IVI56" s="57"/>
      <c r="IVJ56" s="57"/>
      <c r="IVK56" s="57"/>
      <c r="IVQ56" s="56"/>
      <c r="IVR56" s="57"/>
      <c r="IVS56" s="57"/>
      <c r="IVT56" s="57"/>
      <c r="IVU56" s="57"/>
      <c r="IVV56" s="57"/>
      <c r="IVW56" s="57"/>
      <c r="IWC56" s="56"/>
      <c r="IWD56" s="57"/>
      <c r="IWE56" s="57"/>
      <c r="IWF56" s="57"/>
      <c r="IWG56" s="57"/>
      <c r="IWH56" s="57"/>
      <c r="IWI56" s="57"/>
      <c r="IWO56" s="56"/>
      <c r="IWP56" s="57"/>
      <c r="IWQ56" s="57"/>
      <c r="IWR56" s="57"/>
      <c r="IWS56" s="57"/>
      <c r="IWT56" s="57"/>
      <c r="IWU56" s="57"/>
      <c r="IXA56" s="56"/>
      <c r="IXB56" s="57"/>
      <c r="IXC56" s="57"/>
      <c r="IXD56" s="57"/>
      <c r="IXE56" s="57"/>
      <c r="IXF56" s="57"/>
      <c r="IXG56" s="57"/>
      <c r="IXM56" s="56"/>
      <c r="IXN56" s="57"/>
      <c r="IXO56" s="57"/>
      <c r="IXP56" s="57"/>
      <c r="IXQ56" s="57"/>
      <c r="IXR56" s="57"/>
      <c r="IXS56" s="57"/>
      <c r="IXY56" s="56"/>
      <c r="IXZ56" s="57"/>
      <c r="IYA56" s="57"/>
      <c r="IYB56" s="57"/>
      <c r="IYC56" s="57"/>
      <c r="IYD56" s="57"/>
      <c r="IYE56" s="57"/>
      <c r="IYK56" s="56"/>
      <c r="IYL56" s="57"/>
      <c r="IYM56" s="57"/>
      <c r="IYN56" s="57"/>
      <c r="IYO56" s="57"/>
      <c r="IYP56" s="57"/>
      <c r="IYQ56" s="57"/>
      <c r="IYW56" s="56"/>
      <c r="IYX56" s="57"/>
      <c r="IYY56" s="57"/>
      <c r="IYZ56" s="57"/>
      <c r="IZA56" s="57"/>
      <c r="IZB56" s="57"/>
      <c r="IZC56" s="57"/>
      <c r="IZI56" s="56"/>
      <c r="IZJ56" s="57"/>
      <c r="IZK56" s="57"/>
      <c r="IZL56" s="57"/>
      <c r="IZM56" s="57"/>
      <c r="IZN56" s="57"/>
      <c r="IZO56" s="57"/>
      <c r="IZU56" s="56"/>
      <c r="IZV56" s="57"/>
      <c r="IZW56" s="57"/>
      <c r="IZX56" s="57"/>
      <c r="IZY56" s="57"/>
      <c r="IZZ56" s="57"/>
      <c r="JAA56" s="57"/>
      <c r="JAG56" s="56"/>
      <c r="JAH56" s="57"/>
      <c r="JAI56" s="57"/>
      <c r="JAJ56" s="57"/>
      <c r="JAK56" s="57"/>
      <c r="JAL56" s="57"/>
      <c r="JAM56" s="57"/>
      <c r="JAS56" s="56"/>
      <c r="JAT56" s="57"/>
      <c r="JAU56" s="57"/>
      <c r="JAV56" s="57"/>
      <c r="JAW56" s="57"/>
      <c r="JAX56" s="57"/>
      <c r="JAY56" s="57"/>
      <c r="JBE56" s="56"/>
      <c r="JBF56" s="57"/>
      <c r="JBG56" s="57"/>
      <c r="JBH56" s="57"/>
      <c r="JBI56" s="57"/>
      <c r="JBJ56" s="57"/>
      <c r="JBK56" s="57"/>
      <c r="JBQ56" s="56"/>
      <c r="JBR56" s="57"/>
      <c r="JBS56" s="57"/>
      <c r="JBT56" s="57"/>
      <c r="JBU56" s="57"/>
      <c r="JBV56" s="57"/>
      <c r="JBW56" s="57"/>
      <c r="JCC56" s="56"/>
      <c r="JCD56" s="57"/>
      <c r="JCE56" s="57"/>
      <c r="JCF56" s="57"/>
      <c r="JCG56" s="57"/>
      <c r="JCH56" s="57"/>
      <c r="JCI56" s="57"/>
      <c r="JCO56" s="56"/>
      <c r="JCP56" s="57"/>
      <c r="JCQ56" s="57"/>
      <c r="JCR56" s="57"/>
      <c r="JCS56" s="57"/>
      <c r="JCT56" s="57"/>
      <c r="JCU56" s="57"/>
      <c r="JDA56" s="56"/>
      <c r="JDB56" s="57"/>
      <c r="JDC56" s="57"/>
      <c r="JDD56" s="57"/>
      <c r="JDE56" s="57"/>
      <c r="JDF56" s="57"/>
      <c r="JDG56" s="57"/>
      <c r="JDM56" s="56"/>
      <c r="JDN56" s="57"/>
      <c r="JDO56" s="57"/>
      <c r="JDP56" s="57"/>
      <c r="JDQ56" s="57"/>
      <c r="JDR56" s="57"/>
      <c r="JDS56" s="57"/>
      <c r="JDY56" s="56"/>
      <c r="JDZ56" s="57"/>
      <c r="JEA56" s="57"/>
      <c r="JEB56" s="57"/>
      <c r="JEC56" s="57"/>
      <c r="JED56" s="57"/>
      <c r="JEE56" s="57"/>
      <c r="JEK56" s="56"/>
      <c r="JEL56" s="57"/>
      <c r="JEM56" s="57"/>
      <c r="JEN56" s="57"/>
      <c r="JEO56" s="57"/>
      <c r="JEP56" s="57"/>
      <c r="JEQ56" s="57"/>
      <c r="JEW56" s="56"/>
      <c r="JEX56" s="57"/>
      <c r="JEY56" s="57"/>
      <c r="JEZ56" s="57"/>
      <c r="JFA56" s="57"/>
      <c r="JFB56" s="57"/>
      <c r="JFC56" s="57"/>
      <c r="JFI56" s="56"/>
      <c r="JFJ56" s="57"/>
      <c r="JFK56" s="57"/>
      <c r="JFL56" s="57"/>
      <c r="JFM56" s="57"/>
      <c r="JFN56" s="57"/>
      <c r="JFO56" s="57"/>
      <c r="JFU56" s="56"/>
      <c r="JFV56" s="57"/>
      <c r="JFW56" s="57"/>
      <c r="JFX56" s="57"/>
      <c r="JFY56" s="57"/>
      <c r="JFZ56" s="57"/>
      <c r="JGA56" s="57"/>
      <c r="JGG56" s="56"/>
      <c r="JGH56" s="57"/>
      <c r="JGI56" s="57"/>
      <c r="JGJ56" s="57"/>
      <c r="JGK56" s="57"/>
      <c r="JGL56" s="57"/>
      <c r="JGM56" s="57"/>
      <c r="JGS56" s="56"/>
      <c r="JGT56" s="57"/>
      <c r="JGU56" s="57"/>
      <c r="JGV56" s="57"/>
      <c r="JGW56" s="57"/>
      <c r="JGX56" s="57"/>
      <c r="JGY56" s="57"/>
      <c r="JHE56" s="56"/>
      <c r="JHF56" s="57"/>
      <c r="JHG56" s="57"/>
      <c r="JHH56" s="57"/>
      <c r="JHI56" s="57"/>
      <c r="JHJ56" s="57"/>
      <c r="JHK56" s="57"/>
      <c r="JHQ56" s="56"/>
      <c r="JHR56" s="57"/>
      <c r="JHS56" s="57"/>
      <c r="JHT56" s="57"/>
      <c r="JHU56" s="57"/>
      <c r="JHV56" s="57"/>
      <c r="JHW56" s="57"/>
      <c r="JIC56" s="56"/>
      <c r="JID56" s="57"/>
      <c r="JIE56" s="57"/>
      <c r="JIF56" s="57"/>
      <c r="JIG56" s="57"/>
      <c r="JIH56" s="57"/>
      <c r="JII56" s="57"/>
      <c r="JIO56" s="56"/>
      <c r="JIP56" s="57"/>
      <c r="JIQ56" s="57"/>
      <c r="JIR56" s="57"/>
      <c r="JIS56" s="57"/>
      <c r="JIT56" s="57"/>
      <c r="JIU56" s="57"/>
      <c r="JJA56" s="56"/>
      <c r="JJB56" s="57"/>
      <c r="JJC56" s="57"/>
      <c r="JJD56" s="57"/>
      <c r="JJE56" s="57"/>
      <c r="JJF56" s="57"/>
      <c r="JJG56" s="57"/>
      <c r="JJM56" s="56"/>
      <c r="JJN56" s="57"/>
      <c r="JJO56" s="57"/>
      <c r="JJP56" s="57"/>
      <c r="JJQ56" s="57"/>
      <c r="JJR56" s="57"/>
      <c r="JJS56" s="57"/>
      <c r="JJY56" s="56"/>
      <c r="JJZ56" s="57"/>
      <c r="JKA56" s="57"/>
      <c r="JKB56" s="57"/>
      <c r="JKC56" s="57"/>
      <c r="JKD56" s="57"/>
      <c r="JKE56" s="57"/>
      <c r="JKK56" s="56"/>
      <c r="JKL56" s="57"/>
      <c r="JKM56" s="57"/>
      <c r="JKN56" s="57"/>
      <c r="JKO56" s="57"/>
      <c r="JKP56" s="57"/>
      <c r="JKQ56" s="57"/>
      <c r="JKW56" s="56"/>
      <c r="JKX56" s="57"/>
      <c r="JKY56" s="57"/>
      <c r="JKZ56" s="57"/>
      <c r="JLA56" s="57"/>
      <c r="JLB56" s="57"/>
      <c r="JLC56" s="57"/>
      <c r="JLI56" s="56"/>
      <c r="JLJ56" s="57"/>
      <c r="JLK56" s="57"/>
      <c r="JLL56" s="57"/>
      <c r="JLM56" s="57"/>
      <c r="JLN56" s="57"/>
      <c r="JLO56" s="57"/>
      <c r="JLU56" s="56"/>
      <c r="JLV56" s="57"/>
      <c r="JLW56" s="57"/>
      <c r="JLX56" s="57"/>
      <c r="JLY56" s="57"/>
      <c r="JLZ56" s="57"/>
      <c r="JMA56" s="57"/>
      <c r="JMG56" s="56"/>
      <c r="JMH56" s="57"/>
      <c r="JMI56" s="57"/>
      <c r="JMJ56" s="57"/>
      <c r="JMK56" s="57"/>
      <c r="JML56" s="57"/>
      <c r="JMM56" s="57"/>
      <c r="JMS56" s="56"/>
      <c r="JMT56" s="57"/>
      <c r="JMU56" s="57"/>
      <c r="JMV56" s="57"/>
      <c r="JMW56" s="57"/>
      <c r="JMX56" s="57"/>
      <c r="JMY56" s="57"/>
      <c r="JNE56" s="56"/>
      <c r="JNF56" s="57"/>
      <c r="JNG56" s="57"/>
      <c r="JNH56" s="57"/>
      <c r="JNI56" s="57"/>
      <c r="JNJ56" s="57"/>
      <c r="JNK56" s="57"/>
      <c r="JNQ56" s="56"/>
      <c r="JNR56" s="57"/>
      <c r="JNS56" s="57"/>
      <c r="JNT56" s="57"/>
      <c r="JNU56" s="57"/>
      <c r="JNV56" s="57"/>
      <c r="JNW56" s="57"/>
      <c r="JOC56" s="56"/>
      <c r="JOD56" s="57"/>
      <c r="JOE56" s="57"/>
      <c r="JOF56" s="57"/>
      <c r="JOG56" s="57"/>
      <c r="JOH56" s="57"/>
      <c r="JOI56" s="57"/>
      <c r="JOO56" s="56"/>
      <c r="JOP56" s="57"/>
      <c r="JOQ56" s="57"/>
      <c r="JOR56" s="57"/>
      <c r="JOS56" s="57"/>
      <c r="JOT56" s="57"/>
      <c r="JOU56" s="57"/>
      <c r="JPA56" s="56"/>
      <c r="JPB56" s="57"/>
      <c r="JPC56" s="57"/>
      <c r="JPD56" s="57"/>
      <c r="JPE56" s="57"/>
      <c r="JPF56" s="57"/>
      <c r="JPG56" s="57"/>
      <c r="JPM56" s="56"/>
      <c r="JPN56" s="57"/>
      <c r="JPO56" s="57"/>
      <c r="JPP56" s="57"/>
      <c r="JPQ56" s="57"/>
      <c r="JPR56" s="57"/>
      <c r="JPS56" s="57"/>
      <c r="JPY56" s="56"/>
      <c r="JPZ56" s="57"/>
      <c r="JQA56" s="57"/>
      <c r="JQB56" s="57"/>
      <c r="JQC56" s="57"/>
      <c r="JQD56" s="57"/>
      <c r="JQE56" s="57"/>
      <c r="JQK56" s="56"/>
      <c r="JQL56" s="57"/>
      <c r="JQM56" s="57"/>
      <c r="JQN56" s="57"/>
      <c r="JQO56" s="57"/>
      <c r="JQP56" s="57"/>
      <c r="JQQ56" s="57"/>
      <c r="JQW56" s="56"/>
      <c r="JQX56" s="57"/>
      <c r="JQY56" s="57"/>
      <c r="JQZ56" s="57"/>
      <c r="JRA56" s="57"/>
      <c r="JRB56" s="57"/>
      <c r="JRC56" s="57"/>
      <c r="JRI56" s="56"/>
      <c r="JRJ56" s="57"/>
      <c r="JRK56" s="57"/>
      <c r="JRL56" s="57"/>
      <c r="JRM56" s="57"/>
      <c r="JRN56" s="57"/>
      <c r="JRO56" s="57"/>
      <c r="JRU56" s="56"/>
      <c r="JRV56" s="57"/>
      <c r="JRW56" s="57"/>
      <c r="JRX56" s="57"/>
      <c r="JRY56" s="57"/>
      <c r="JRZ56" s="57"/>
      <c r="JSA56" s="57"/>
      <c r="JSG56" s="56"/>
      <c r="JSH56" s="57"/>
      <c r="JSI56" s="57"/>
      <c r="JSJ56" s="57"/>
      <c r="JSK56" s="57"/>
      <c r="JSL56" s="57"/>
      <c r="JSM56" s="57"/>
      <c r="JSS56" s="56"/>
      <c r="JST56" s="57"/>
      <c r="JSU56" s="57"/>
      <c r="JSV56" s="57"/>
      <c r="JSW56" s="57"/>
      <c r="JSX56" s="57"/>
      <c r="JSY56" s="57"/>
      <c r="JTE56" s="56"/>
      <c r="JTF56" s="57"/>
      <c r="JTG56" s="57"/>
      <c r="JTH56" s="57"/>
      <c r="JTI56" s="57"/>
      <c r="JTJ56" s="57"/>
      <c r="JTK56" s="57"/>
      <c r="JTQ56" s="56"/>
      <c r="JTR56" s="57"/>
      <c r="JTS56" s="57"/>
      <c r="JTT56" s="57"/>
      <c r="JTU56" s="57"/>
      <c r="JTV56" s="57"/>
      <c r="JTW56" s="57"/>
      <c r="JUC56" s="56"/>
      <c r="JUD56" s="57"/>
      <c r="JUE56" s="57"/>
      <c r="JUF56" s="57"/>
      <c r="JUG56" s="57"/>
      <c r="JUH56" s="57"/>
      <c r="JUI56" s="57"/>
      <c r="JUO56" s="56"/>
      <c r="JUP56" s="57"/>
      <c r="JUQ56" s="57"/>
      <c r="JUR56" s="57"/>
      <c r="JUS56" s="57"/>
      <c r="JUT56" s="57"/>
      <c r="JUU56" s="57"/>
      <c r="JVA56" s="56"/>
      <c r="JVB56" s="57"/>
      <c r="JVC56" s="57"/>
      <c r="JVD56" s="57"/>
      <c r="JVE56" s="57"/>
      <c r="JVF56" s="57"/>
      <c r="JVG56" s="57"/>
      <c r="JVM56" s="56"/>
      <c r="JVN56" s="57"/>
      <c r="JVO56" s="57"/>
      <c r="JVP56" s="57"/>
      <c r="JVQ56" s="57"/>
      <c r="JVR56" s="57"/>
      <c r="JVS56" s="57"/>
      <c r="JVY56" s="56"/>
      <c r="JVZ56" s="57"/>
      <c r="JWA56" s="57"/>
      <c r="JWB56" s="57"/>
      <c r="JWC56" s="57"/>
      <c r="JWD56" s="57"/>
      <c r="JWE56" s="57"/>
      <c r="JWK56" s="56"/>
      <c r="JWL56" s="57"/>
      <c r="JWM56" s="57"/>
      <c r="JWN56" s="57"/>
      <c r="JWO56" s="57"/>
      <c r="JWP56" s="57"/>
      <c r="JWQ56" s="57"/>
      <c r="JWW56" s="56"/>
      <c r="JWX56" s="57"/>
      <c r="JWY56" s="57"/>
      <c r="JWZ56" s="57"/>
      <c r="JXA56" s="57"/>
      <c r="JXB56" s="57"/>
      <c r="JXC56" s="57"/>
      <c r="JXI56" s="56"/>
      <c r="JXJ56" s="57"/>
      <c r="JXK56" s="57"/>
      <c r="JXL56" s="57"/>
      <c r="JXM56" s="57"/>
      <c r="JXN56" s="57"/>
      <c r="JXO56" s="57"/>
      <c r="JXU56" s="56"/>
      <c r="JXV56" s="57"/>
      <c r="JXW56" s="57"/>
      <c r="JXX56" s="57"/>
      <c r="JXY56" s="57"/>
      <c r="JXZ56" s="57"/>
      <c r="JYA56" s="57"/>
      <c r="JYG56" s="56"/>
      <c r="JYH56" s="57"/>
      <c r="JYI56" s="57"/>
      <c r="JYJ56" s="57"/>
      <c r="JYK56" s="57"/>
      <c r="JYL56" s="57"/>
      <c r="JYM56" s="57"/>
      <c r="JYS56" s="56"/>
      <c r="JYT56" s="57"/>
      <c r="JYU56" s="57"/>
      <c r="JYV56" s="57"/>
      <c r="JYW56" s="57"/>
      <c r="JYX56" s="57"/>
      <c r="JYY56" s="57"/>
      <c r="JZE56" s="56"/>
      <c r="JZF56" s="57"/>
      <c r="JZG56" s="57"/>
      <c r="JZH56" s="57"/>
      <c r="JZI56" s="57"/>
      <c r="JZJ56" s="57"/>
      <c r="JZK56" s="57"/>
      <c r="JZQ56" s="56"/>
      <c r="JZR56" s="57"/>
      <c r="JZS56" s="57"/>
      <c r="JZT56" s="57"/>
      <c r="JZU56" s="57"/>
      <c r="JZV56" s="57"/>
      <c r="JZW56" s="57"/>
      <c r="KAC56" s="56"/>
      <c r="KAD56" s="57"/>
      <c r="KAE56" s="57"/>
      <c r="KAF56" s="57"/>
      <c r="KAG56" s="57"/>
      <c r="KAH56" s="57"/>
      <c r="KAI56" s="57"/>
      <c r="KAO56" s="56"/>
      <c r="KAP56" s="57"/>
      <c r="KAQ56" s="57"/>
      <c r="KAR56" s="57"/>
      <c r="KAS56" s="57"/>
      <c r="KAT56" s="57"/>
      <c r="KAU56" s="57"/>
      <c r="KBA56" s="56"/>
      <c r="KBB56" s="57"/>
      <c r="KBC56" s="57"/>
      <c r="KBD56" s="57"/>
      <c r="KBE56" s="57"/>
      <c r="KBF56" s="57"/>
      <c r="KBG56" s="57"/>
      <c r="KBM56" s="56"/>
      <c r="KBN56" s="57"/>
      <c r="KBO56" s="57"/>
      <c r="KBP56" s="57"/>
      <c r="KBQ56" s="57"/>
      <c r="KBR56" s="57"/>
      <c r="KBS56" s="57"/>
      <c r="KBY56" s="56"/>
      <c r="KBZ56" s="57"/>
      <c r="KCA56" s="57"/>
      <c r="KCB56" s="57"/>
      <c r="KCC56" s="57"/>
      <c r="KCD56" s="57"/>
      <c r="KCE56" s="57"/>
      <c r="KCK56" s="56"/>
      <c r="KCL56" s="57"/>
      <c r="KCM56" s="57"/>
      <c r="KCN56" s="57"/>
      <c r="KCO56" s="57"/>
      <c r="KCP56" s="57"/>
      <c r="KCQ56" s="57"/>
      <c r="KCW56" s="56"/>
      <c r="KCX56" s="57"/>
      <c r="KCY56" s="57"/>
      <c r="KCZ56" s="57"/>
      <c r="KDA56" s="57"/>
      <c r="KDB56" s="57"/>
      <c r="KDC56" s="57"/>
      <c r="KDI56" s="56"/>
      <c r="KDJ56" s="57"/>
      <c r="KDK56" s="57"/>
      <c r="KDL56" s="57"/>
      <c r="KDM56" s="57"/>
      <c r="KDN56" s="57"/>
      <c r="KDO56" s="57"/>
      <c r="KDU56" s="56"/>
      <c r="KDV56" s="57"/>
      <c r="KDW56" s="57"/>
      <c r="KDX56" s="57"/>
      <c r="KDY56" s="57"/>
      <c r="KDZ56" s="57"/>
      <c r="KEA56" s="57"/>
      <c r="KEG56" s="56"/>
      <c r="KEH56" s="57"/>
      <c r="KEI56" s="57"/>
      <c r="KEJ56" s="57"/>
      <c r="KEK56" s="57"/>
      <c r="KEL56" s="57"/>
      <c r="KEM56" s="57"/>
      <c r="KES56" s="56"/>
      <c r="KET56" s="57"/>
      <c r="KEU56" s="57"/>
      <c r="KEV56" s="57"/>
      <c r="KEW56" s="57"/>
      <c r="KEX56" s="57"/>
      <c r="KEY56" s="57"/>
      <c r="KFE56" s="56"/>
      <c r="KFF56" s="57"/>
      <c r="KFG56" s="57"/>
      <c r="KFH56" s="57"/>
      <c r="KFI56" s="57"/>
      <c r="KFJ56" s="57"/>
      <c r="KFK56" s="57"/>
      <c r="KFQ56" s="56"/>
      <c r="KFR56" s="57"/>
      <c r="KFS56" s="57"/>
      <c r="KFT56" s="57"/>
      <c r="KFU56" s="57"/>
      <c r="KFV56" s="57"/>
      <c r="KFW56" s="57"/>
      <c r="KGC56" s="56"/>
      <c r="KGD56" s="57"/>
      <c r="KGE56" s="57"/>
      <c r="KGF56" s="57"/>
      <c r="KGG56" s="57"/>
      <c r="KGH56" s="57"/>
      <c r="KGI56" s="57"/>
      <c r="KGO56" s="56"/>
      <c r="KGP56" s="57"/>
      <c r="KGQ56" s="57"/>
      <c r="KGR56" s="57"/>
      <c r="KGS56" s="57"/>
      <c r="KGT56" s="57"/>
      <c r="KGU56" s="57"/>
      <c r="KHA56" s="56"/>
      <c r="KHB56" s="57"/>
      <c r="KHC56" s="57"/>
      <c r="KHD56" s="57"/>
      <c r="KHE56" s="57"/>
      <c r="KHF56" s="57"/>
      <c r="KHG56" s="57"/>
      <c r="KHM56" s="56"/>
      <c r="KHN56" s="57"/>
      <c r="KHO56" s="57"/>
      <c r="KHP56" s="57"/>
      <c r="KHQ56" s="57"/>
      <c r="KHR56" s="57"/>
      <c r="KHS56" s="57"/>
      <c r="KHY56" s="56"/>
      <c r="KHZ56" s="57"/>
      <c r="KIA56" s="57"/>
      <c r="KIB56" s="57"/>
      <c r="KIC56" s="57"/>
      <c r="KID56" s="57"/>
      <c r="KIE56" s="57"/>
      <c r="KIK56" s="56"/>
      <c r="KIL56" s="57"/>
      <c r="KIM56" s="57"/>
      <c r="KIN56" s="57"/>
      <c r="KIO56" s="57"/>
      <c r="KIP56" s="57"/>
      <c r="KIQ56" s="57"/>
      <c r="KIW56" s="56"/>
      <c r="KIX56" s="57"/>
      <c r="KIY56" s="57"/>
      <c r="KIZ56" s="57"/>
      <c r="KJA56" s="57"/>
      <c r="KJB56" s="57"/>
      <c r="KJC56" s="57"/>
      <c r="KJI56" s="56"/>
      <c r="KJJ56" s="57"/>
      <c r="KJK56" s="57"/>
      <c r="KJL56" s="57"/>
      <c r="KJM56" s="57"/>
      <c r="KJN56" s="57"/>
      <c r="KJO56" s="57"/>
      <c r="KJU56" s="56"/>
      <c r="KJV56" s="57"/>
      <c r="KJW56" s="57"/>
      <c r="KJX56" s="57"/>
      <c r="KJY56" s="57"/>
      <c r="KJZ56" s="57"/>
      <c r="KKA56" s="57"/>
      <c r="KKG56" s="56"/>
      <c r="KKH56" s="57"/>
      <c r="KKI56" s="57"/>
      <c r="KKJ56" s="57"/>
      <c r="KKK56" s="57"/>
      <c r="KKL56" s="57"/>
      <c r="KKM56" s="57"/>
      <c r="KKS56" s="56"/>
      <c r="KKT56" s="57"/>
      <c r="KKU56" s="57"/>
      <c r="KKV56" s="57"/>
      <c r="KKW56" s="57"/>
      <c r="KKX56" s="57"/>
      <c r="KKY56" s="57"/>
      <c r="KLE56" s="56"/>
      <c r="KLF56" s="57"/>
      <c r="KLG56" s="57"/>
      <c r="KLH56" s="57"/>
      <c r="KLI56" s="57"/>
      <c r="KLJ56" s="57"/>
      <c r="KLK56" s="57"/>
      <c r="KLQ56" s="56"/>
      <c r="KLR56" s="57"/>
      <c r="KLS56" s="57"/>
      <c r="KLT56" s="57"/>
      <c r="KLU56" s="57"/>
      <c r="KLV56" s="57"/>
      <c r="KLW56" s="57"/>
      <c r="KMC56" s="56"/>
      <c r="KMD56" s="57"/>
      <c r="KME56" s="57"/>
      <c r="KMF56" s="57"/>
      <c r="KMG56" s="57"/>
      <c r="KMH56" s="57"/>
      <c r="KMI56" s="57"/>
      <c r="KMO56" s="56"/>
      <c r="KMP56" s="57"/>
      <c r="KMQ56" s="57"/>
      <c r="KMR56" s="57"/>
      <c r="KMS56" s="57"/>
      <c r="KMT56" s="57"/>
      <c r="KMU56" s="57"/>
      <c r="KNA56" s="56"/>
      <c r="KNB56" s="57"/>
      <c r="KNC56" s="57"/>
      <c r="KND56" s="57"/>
      <c r="KNE56" s="57"/>
      <c r="KNF56" s="57"/>
      <c r="KNG56" s="57"/>
      <c r="KNM56" s="56"/>
      <c r="KNN56" s="57"/>
      <c r="KNO56" s="57"/>
      <c r="KNP56" s="57"/>
      <c r="KNQ56" s="57"/>
      <c r="KNR56" s="57"/>
      <c r="KNS56" s="57"/>
      <c r="KNY56" s="56"/>
      <c r="KNZ56" s="57"/>
      <c r="KOA56" s="57"/>
      <c r="KOB56" s="57"/>
      <c r="KOC56" s="57"/>
      <c r="KOD56" s="57"/>
      <c r="KOE56" s="57"/>
      <c r="KOK56" s="56"/>
      <c r="KOL56" s="57"/>
      <c r="KOM56" s="57"/>
      <c r="KON56" s="57"/>
      <c r="KOO56" s="57"/>
      <c r="KOP56" s="57"/>
      <c r="KOQ56" s="57"/>
      <c r="KOW56" s="56"/>
      <c r="KOX56" s="57"/>
      <c r="KOY56" s="57"/>
      <c r="KOZ56" s="57"/>
      <c r="KPA56" s="57"/>
      <c r="KPB56" s="57"/>
      <c r="KPC56" s="57"/>
      <c r="KPI56" s="56"/>
      <c r="KPJ56" s="57"/>
      <c r="KPK56" s="57"/>
      <c r="KPL56" s="57"/>
      <c r="KPM56" s="57"/>
      <c r="KPN56" s="57"/>
      <c r="KPO56" s="57"/>
      <c r="KPU56" s="56"/>
      <c r="KPV56" s="57"/>
      <c r="KPW56" s="57"/>
      <c r="KPX56" s="57"/>
      <c r="KPY56" s="57"/>
      <c r="KPZ56" s="57"/>
      <c r="KQA56" s="57"/>
      <c r="KQG56" s="56"/>
      <c r="KQH56" s="57"/>
      <c r="KQI56" s="57"/>
      <c r="KQJ56" s="57"/>
      <c r="KQK56" s="57"/>
      <c r="KQL56" s="57"/>
      <c r="KQM56" s="57"/>
      <c r="KQS56" s="56"/>
      <c r="KQT56" s="57"/>
      <c r="KQU56" s="57"/>
      <c r="KQV56" s="57"/>
      <c r="KQW56" s="57"/>
      <c r="KQX56" s="57"/>
      <c r="KQY56" s="57"/>
      <c r="KRE56" s="56"/>
      <c r="KRF56" s="57"/>
      <c r="KRG56" s="57"/>
      <c r="KRH56" s="57"/>
      <c r="KRI56" s="57"/>
      <c r="KRJ56" s="57"/>
      <c r="KRK56" s="57"/>
      <c r="KRQ56" s="56"/>
      <c r="KRR56" s="57"/>
      <c r="KRS56" s="57"/>
      <c r="KRT56" s="57"/>
      <c r="KRU56" s="57"/>
      <c r="KRV56" s="57"/>
      <c r="KRW56" s="57"/>
      <c r="KSC56" s="56"/>
      <c r="KSD56" s="57"/>
      <c r="KSE56" s="57"/>
      <c r="KSF56" s="57"/>
      <c r="KSG56" s="57"/>
      <c r="KSH56" s="57"/>
      <c r="KSI56" s="57"/>
      <c r="KSO56" s="56"/>
      <c r="KSP56" s="57"/>
      <c r="KSQ56" s="57"/>
      <c r="KSR56" s="57"/>
      <c r="KSS56" s="57"/>
      <c r="KST56" s="57"/>
      <c r="KSU56" s="57"/>
      <c r="KTA56" s="56"/>
      <c r="KTB56" s="57"/>
      <c r="KTC56" s="57"/>
      <c r="KTD56" s="57"/>
      <c r="KTE56" s="57"/>
      <c r="KTF56" s="57"/>
      <c r="KTG56" s="57"/>
      <c r="KTM56" s="56"/>
      <c r="KTN56" s="57"/>
      <c r="KTO56" s="57"/>
      <c r="KTP56" s="57"/>
      <c r="KTQ56" s="57"/>
      <c r="KTR56" s="57"/>
      <c r="KTS56" s="57"/>
      <c r="KTY56" s="56"/>
      <c r="KTZ56" s="57"/>
      <c r="KUA56" s="57"/>
      <c r="KUB56" s="57"/>
      <c r="KUC56" s="57"/>
      <c r="KUD56" s="57"/>
      <c r="KUE56" s="57"/>
      <c r="KUK56" s="56"/>
      <c r="KUL56" s="57"/>
      <c r="KUM56" s="57"/>
      <c r="KUN56" s="57"/>
      <c r="KUO56" s="57"/>
      <c r="KUP56" s="57"/>
      <c r="KUQ56" s="57"/>
      <c r="KUW56" s="56"/>
      <c r="KUX56" s="57"/>
      <c r="KUY56" s="57"/>
      <c r="KUZ56" s="57"/>
      <c r="KVA56" s="57"/>
      <c r="KVB56" s="57"/>
      <c r="KVC56" s="57"/>
      <c r="KVI56" s="56"/>
      <c r="KVJ56" s="57"/>
      <c r="KVK56" s="57"/>
      <c r="KVL56" s="57"/>
      <c r="KVM56" s="57"/>
      <c r="KVN56" s="57"/>
      <c r="KVO56" s="57"/>
      <c r="KVU56" s="56"/>
      <c r="KVV56" s="57"/>
      <c r="KVW56" s="57"/>
      <c r="KVX56" s="57"/>
      <c r="KVY56" s="57"/>
      <c r="KVZ56" s="57"/>
      <c r="KWA56" s="57"/>
      <c r="KWG56" s="56"/>
      <c r="KWH56" s="57"/>
      <c r="KWI56" s="57"/>
      <c r="KWJ56" s="57"/>
      <c r="KWK56" s="57"/>
      <c r="KWL56" s="57"/>
      <c r="KWM56" s="57"/>
      <c r="KWS56" s="56"/>
      <c r="KWT56" s="57"/>
      <c r="KWU56" s="57"/>
      <c r="KWV56" s="57"/>
      <c r="KWW56" s="57"/>
      <c r="KWX56" s="57"/>
      <c r="KWY56" s="57"/>
      <c r="KXE56" s="56"/>
      <c r="KXF56" s="57"/>
      <c r="KXG56" s="57"/>
      <c r="KXH56" s="57"/>
      <c r="KXI56" s="57"/>
      <c r="KXJ56" s="57"/>
      <c r="KXK56" s="57"/>
      <c r="KXQ56" s="56"/>
      <c r="KXR56" s="57"/>
      <c r="KXS56" s="57"/>
      <c r="KXT56" s="57"/>
      <c r="KXU56" s="57"/>
      <c r="KXV56" s="57"/>
      <c r="KXW56" s="57"/>
      <c r="KYC56" s="56"/>
      <c r="KYD56" s="57"/>
      <c r="KYE56" s="57"/>
      <c r="KYF56" s="57"/>
      <c r="KYG56" s="57"/>
      <c r="KYH56" s="57"/>
      <c r="KYI56" s="57"/>
      <c r="KYO56" s="56"/>
      <c r="KYP56" s="57"/>
      <c r="KYQ56" s="57"/>
      <c r="KYR56" s="57"/>
      <c r="KYS56" s="57"/>
      <c r="KYT56" s="57"/>
      <c r="KYU56" s="57"/>
      <c r="KZA56" s="56"/>
      <c r="KZB56" s="57"/>
      <c r="KZC56" s="57"/>
      <c r="KZD56" s="57"/>
      <c r="KZE56" s="57"/>
      <c r="KZF56" s="57"/>
      <c r="KZG56" s="57"/>
      <c r="KZM56" s="56"/>
      <c r="KZN56" s="57"/>
      <c r="KZO56" s="57"/>
      <c r="KZP56" s="57"/>
      <c r="KZQ56" s="57"/>
      <c r="KZR56" s="57"/>
      <c r="KZS56" s="57"/>
      <c r="KZY56" s="56"/>
      <c r="KZZ56" s="57"/>
      <c r="LAA56" s="57"/>
      <c r="LAB56" s="57"/>
      <c r="LAC56" s="57"/>
      <c r="LAD56" s="57"/>
      <c r="LAE56" s="57"/>
      <c r="LAK56" s="56"/>
      <c r="LAL56" s="57"/>
      <c r="LAM56" s="57"/>
      <c r="LAN56" s="57"/>
      <c r="LAO56" s="57"/>
      <c r="LAP56" s="57"/>
      <c r="LAQ56" s="57"/>
      <c r="LAW56" s="56"/>
      <c r="LAX56" s="57"/>
      <c r="LAY56" s="57"/>
      <c r="LAZ56" s="57"/>
      <c r="LBA56" s="57"/>
      <c r="LBB56" s="57"/>
      <c r="LBC56" s="57"/>
      <c r="LBI56" s="56"/>
      <c r="LBJ56" s="57"/>
      <c r="LBK56" s="57"/>
      <c r="LBL56" s="57"/>
      <c r="LBM56" s="57"/>
      <c r="LBN56" s="57"/>
      <c r="LBO56" s="57"/>
      <c r="LBU56" s="56"/>
      <c r="LBV56" s="57"/>
      <c r="LBW56" s="57"/>
      <c r="LBX56" s="57"/>
      <c r="LBY56" s="57"/>
      <c r="LBZ56" s="57"/>
      <c r="LCA56" s="57"/>
      <c r="LCG56" s="56"/>
      <c r="LCH56" s="57"/>
      <c r="LCI56" s="57"/>
      <c r="LCJ56" s="57"/>
      <c r="LCK56" s="57"/>
      <c r="LCL56" s="57"/>
      <c r="LCM56" s="57"/>
      <c r="LCS56" s="56"/>
      <c r="LCT56" s="57"/>
      <c r="LCU56" s="57"/>
      <c r="LCV56" s="57"/>
      <c r="LCW56" s="57"/>
      <c r="LCX56" s="57"/>
      <c r="LCY56" s="57"/>
      <c r="LDE56" s="56"/>
      <c r="LDF56" s="57"/>
      <c r="LDG56" s="57"/>
      <c r="LDH56" s="57"/>
      <c r="LDI56" s="57"/>
      <c r="LDJ56" s="57"/>
      <c r="LDK56" s="57"/>
      <c r="LDQ56" s="56"/>
      <c r="LDR56" s="57"/>
      <c r="LDS56" s="57"/>
      <c r="LDT56" s="57"/>
      <c r="LDU56" s="57"/>
      <c r="LDV56" s="57"/>
      <c r="LDW56" s="57"/>
      <c r="LEC56" s="56"/>
      <c r="LED56" s="57"/>
      <c r="LEE56" s="57"/>
      <c r="LEF56" s="57"/>
      <c r="LEG56" s="57"/>
      <c r="LEH56" s="57"/>
      <c r="LEI56" s="57"/>
      <c r="LEO56" s="56"/>
      <c r="LEP56" s="57"/>
      <c r="LEQ56" s="57"/>
      <c r="LER56" s="57"/>
      <c r="LES56" s="57"/>
      <c r="LET56" s="57"/>
      <c r="LEU56" s="57"/>
      <c r="LFA56" s="56"/>
      <c r="LFB56" s="57"/>
      <c r="LFC56" s="57"/>
      <c r="LFD56" s="57"/>
      <c r="LFE56" s="57"/>
      <c r="LFF56" s="57"/>
      <c r="LFG56" s="57"/>
      <c r="LFM56" s="56"/>
      <c r="LFN56" s="57"/>
      <c r="LFO56" s="57"/>
      <c r="LFP56" s="57"/>
      <c r="LFQ56" s="57"/>
      <c r="LFR56" s="57"/>
      <c r="LFS56" s="57"/>
      <c r="LFY56" s="56"/>
      <c r="LFZ56" s="57"/>
      <c r="LGA56" s="57"/>
      <c r="LGB56" s="57"/>
      <c r="LGC56" s="57"/>
      <c r="LGD56" s="57"/>
      <c r="LGE56" s="57"/>
      <c r="LGK56" s="56"/>
      <c r="LGL56" s="57"/>
      <c r="LGM56" s="57"/>
      <c r="LGN56" s="57"/>
      <c r="LGO56" s="57"/>
      <c r="LGP56" s="57"/>
      <c r="LGQ56" s="57"/>
      <c r="LGW56" s="56"/>
      <c r="LGX56" s="57"/>
      <c r="LGY56" s="57"/>
      <c r="LGZ56" s="57"/>
      <c r="LHA56" s="57"/>
      <c r="LHB56" s="57"/>
      <c r="LHC56" s="57"/>
      <c r="LHI56" s="56"/>
      <c r="LHJ56" s="57"/>
      <c r="LHK56" s="57"/>
      <c r="LHL56" s="57"/>
      <c r="LHM56" s="57"/>
      <c r="LHN56" s="57"/>
      <c r="LHO56" s="57"/>
      <c r="LHU56" s="56"/>
      <c r="LHV56" s="57"/>
      <c r="LHW56" s="57"/>
      <c r="LHX56" s="57"/>
      <c r="LHY56" s="57"/>
      <c r="LHZ56" s="57"/>
      <c r="LIA56" s="57"/>
      <c r="LIG56" s="56"/>
      <c r="LIH56" s="57"/>
      <c r="LII56" s="57"/>
      <c r="LIJ56" s="57"/>
      <c r="LIK56" s="57"/>
      <c r="LIL56" s="57"/>
      <c r="LIM56" s="57"/>
      <c r="LIS56" s="56"/>
      <c r="LIT56" s="57"/>
      <c r="LIU56" s="57"/>
      <c r="LIV56" s="57"/>
      <c r="LIW56" s="57"/>
      <c r="LIX56" s="57"/>
      <c r="LIY56" s="57"/>
      <c r="LJE56" s="56"/>
      <c r="LJF56" s="57"/>
      <c r="LJG56" s="57"/>
      <c r="LJH56" s="57"/>
      <c r="LJI56" s="57"/>
      <c r="LJJ56" s="57"/>
      <c r="LJK56" s="57"/>
      <c r="LJQ56" s="56"/>
      <c r="LJR56" s="57"/>
      <c r="LJS56" s="57"/>
      <c r="LJT56" s="57"/>
      <c r="LJU56" s="57"/>
      <c r="LJV56" s="57"/>
      <c r="LJW56" s="57"/>
      <c r="LKC56" s="56"/>
      <c r="LKD56" s="57"/>
      <c r="LKE56" s="57"/>
      <c r="LKF56" s="57"/>
      <c r="LKG56" s="57"/>
      <c r="LKH56" s="57"/>
      <c r="LKI56" s="57"/>
      <c r="LKO56" s="56"/>
      <c r="LKP56" s="57"/>
      <c r="LKQ56" s="57"/>
      <c r="LKR56" s="57"/>
      <c r="LKS56" s="57"/>
      <c r="LKT56" s="57"/>
      <c r="LKU56" s="57"/>
      <c r="LLA56" s="56"/>
      <c r="LLB56" s="57"/>
      <c r="LLC56" s="57"/>
      <c r="LLD56" s="57"/>
      <c r="LLE56" s="57"/>
      <c r="LLF56" s="57"/>
      <c r="LLG56" s="57"/>
      <c r="LLM56" s="56"/>
      <c r="LLN56" s="57"/>
      <c r="LLO56" s="57"/>
      <c r="LLP56" s="57"/>
      <c r="LLQ56" s="57"/>
      <c r="LLR56" s="57"/>
      <c r="LLS56" s="57"/>
      <c r="LLY56" s="56"/>
      <c r="LLZ56" s="57"/>
      <c r="LMA56" s="57"/>
      <c r="LMB56" s="57"/>
      <c r="LMC56" s="57"/>
      <c r="LMD56" s="57"/>
      <c r="LME56" s="57"/>
      <c r="LMK56" s="56"/>
      <c r="LML56" s="57"/>
      <c r="LMM56" s="57"/>
      <c r="LMN56" s="57"/>
      <c r="LMO56" s="57"/>
      <c r="LMP56" s="57"/>
      <c r="LMQ56" s="57"/>
      <c r="LMW56" s="56"/>
      <c r="LMX56" s="57"/>
      <c r="LMY56" s="57"/>
      <c r="LMZ56" s="57"/>
      <c r="LNA56" s="57"/>
      <c r="LNB56" s="57"/>
      <c r="LNC56" s="57"/>
      <c r="LNI56" s="56"/>
      <c r="LNJ56" s="57"/>
      <c r="LNK56" s="57"/>
      <c r="LNL56" s="57"/>
      <c r="LNM56" s="57"/>
      <c r="LNN56" s="57"/>
      <c r="LNO56" s="57"/>
      <c r="LNU56" s="56"/>
      <c r="LNV56" s="57"/>
      <c r="LNW56" s="57"/>
      <c r="LNX56" s="57"/>
      <c r="LNY56" s="57"/>
      <c r="LNZ56" s="57"/>
      <c r="LOA56" s="57"/>
      <c r="LOG56" s="56"/>
      <c r="LOH56" s="57"/>
      <c r="LOI56" s="57"/>
      <c r="LOJ56" s="57"/>
      <c r="LOK56" s="57"/>
      <c r="LOL56" s="57"/>
      <c r="LOM56" s="57"/>
      <c r="LOS56" s="56"/>
      <c r="LOT56" s="57"/>
      <c r="LOU56" s="57"/>
      <c r="LOV56" s="57"/>
      <c r="LOW56" s="57"/>
      <c r="LOX56" s="57"/>
      <c r="LOY56" s="57"/>
      <c r="LPE56" s="56"/>
      <c r="LPF56" s="57"/>
      <c r="LPG56" s="57"/>
      <c r="LPH56" s="57"/>
      <c r="LPI56" s="57"/>
      <c r="LPJ56" s="57"/>
      <c r="LPK56" s="57"/>
      <c r="LPQ56" s="56"/>
      <c r="LPR56" s="57"/>
      <c r="LPS56" s="57"/>
      <c r="LPT56" s="57"/>
      <c r="LPU56" s="57"/>
      <c r="LPV56" s="57"/>
      <c r="LPW56" s="57"/>
      <c r="LQC56" s="56"/>
      <c r="LQD56" s="57"/>
      <c r="LQE56" s="57"/>
      <c r="LQF56" s="57"/>
      <c r="LQG56" s="57"/>
      <c r="LQH56" s="57"/>
      <c r="LQI56" s="57"/>
      <c r="LQO56" s="56"/>
      <c r="LQP56" s="57"/>
      <c r="LQQ56" s="57"/>
      <c r="LQR56" s="57"/>
      <c r="LQS56" s="57"/>
      <c r="LQT56" s="57"/>
      <c r="LQU56" s="57"/>
      <c r="LRA56" s="56"/>
      <c r="LRB56" s="57"/>
      <c r="LRC56" s="57"/>
      <c r="LRD56" s="57"/>
      <c r="LRE56" s="57"/>
      <c r="LRF56" s="57"/>
      <c r="LRG56" s="57"/>
      <c r="LRM56" s="56"/>
      <c r="LRN56" s="57"/>
      <c r="LRO56" s="57"/>
      <c r="LRP56" s="57"/>
      <c r="LRQ56" s="57"/>
      <c r="LRR56" s="57"/>
      <c r="LRS56" s="57"/>
      <c r="LRY56" s="56"/>
      <c r="LRZ56" s="57"/>
      <c r="LSA56" s="57"/>
      <c r="LSB56" s="57"/>
      <c r="LSC56" s="57"/>
      <c r="LSD56" s="57"/>
      <c r="LSE56" s="57"/>
      <c r="LSK56" s="56"/>
      <c r="LSL56" s="57"/>
      <c r="LSM56" s="57"/>
      <c r="LSN56" s="57"/>
      <c r="LSO56" s="57"/>
      <c r="LSP56" s="57"/>
      <c r="LSQ56" s="57"/>
      <c r="LSW56" s="56"/>
      <c r="LSX56" s="57"/>
      <c r="LSY56" s="57"/>
      <c r="LSZ56" s="57"/>
      <c r="LTA56" s="57"/>
      <c r="LTB56" s="57"/>
      <c r="LTC56" s="57"/>
      <c r="LTI56" s="56"/>
      <c r="LTJ56" s="57"/>
      <c r="LTK56" s="57"/>
      <c r="LTL56" s="57"/>
      <c r="LTM56" s="57"/>
      <c r="LTN56" s="57"/>
      <c r="LTO56" s="57"/>
      <c r="LTU56" s="56"/>
      <c r="LTV56" s="57"/>
      <c r="LTW56" s="57"/>
      <c r="LTX56" s="57"/>
      <c r="LTY56" s="57"/>
      <c r="LTZ56" s="57"/>
      <c r="LUA56" s="57"/>
      <c r="LUG56" s="56"/>
      <c r="LUH56" s="57"/>
      <c r="LUI56" s="57"/>
      <c r="LUJ56" s="57"/>
      <c r="LUK56" s="57"/>
      <c r="LUL56" s="57"/>
      <c r="LUM56" s="57"/>
      <c r="LUS56" s="56"/>
      <c r="LUT56" s="57"/>
      <c r="LUU56" s="57"/>
      <c r="LUV56" s="57"/>
      <c r="LUW56" s="57"/>
      <c r="LUX56" s="57"/>
      <c r="LUY56" s="57"/>
      <c r="LVE56" s="56"/>
      <c r="LVF56" s="57"/>
      <c r="LVG56" s="57"/>
      <c r="LVH56" s="57"/>
      <c r="LVI56" s="57"/>
      <c r="LVJ56" s="57"/>
      <c r="LVK56" s="57"/>
      <c r="LVQ56" s="56"/>
      <c r="LVR56" s="57"/>
      <c r="LVS56" s="57"/>
      <c r="LVT56" s="57"/>
      <c r="LVU56" s="57"/>
      <c r="LVV56" s="57"/>
      <c r="LVW56" s="57"/>
      <c r="LWC56" s="56"/>
      <c r="LWD56" s="57"/>
      <c r="LWE56" s="57"/>
      <c r="LWF56" s="57"/>
      <c r="LWG56" s="57"/>
      <c r="LWH56" s="57"/>
      <c r="LWI56" s="57"/>
      <c r="LWO56" s="56"/>
      <c r="LWP56" s="57"/>
      <c r="LWQ56" s="57"/>
      <c r="LWR56" s="57"/>
      <c r="LWS56" s="57"/>
      <c r="LWT56" s="57"/>
      <c r="LWU56" s="57"/>
      <c r="LXA56" s="56"/>
      <c r="LXB56" s="57"/>
      <c r="LXC56" s="57"/>
      <c r="LXD56" s="57"/>
      <c r="LXE56" s="57"/>
      <c r="LXF56" s="57"/>
      <c r="LXG56" s="57"/>
      <c r="LXM56" s="56"/>
      <c r="LXN56" s="57"/>
      <c r="LXO56" s="57"/>
      <c r="LXP56" s="57"/>
      <c r="LXQ56" s="57"/>
      <c r="LXR56" s="57"/>
      <c r="LXS56" s="57"/>
      <c r="LXY56" s="56"/>
      <c r="LXZ56" s="57"/>
      <c r="LYA56" s="57"/>
      <c r="LYB56" s="57"/>
      <c r="LYC56" s="57"/>
      <c r="LYD56" s="57"/>
      <c r="LYE56" s="57"/>
      <c r="LYK56" s="56"/>
      <c r="LYL56" s="57"/>
      <c r="LYM56" s="57"/>
      <c r="LYN56" s="57"/>
      <c r="LYO56" s="57"/>
      <c r="LYP56" s="57"/>
      <c r="LYQ56" s="57"/>
      <c r="LYW56" s="56"/>
      <c r="LYX56" s="57"/>
      <c r="LYY56" s="57"/>
      <c r="LYZ56" s="57"/>
      <c r="LZA56" s="57"/>
      <c r="LZB56" s="57"/>
      <c r="LZC56" s="57"/>
      <c r="LZI56" s="56"/>
      <c r="LZJ56" s="57"/>
      <c r="LZK56" s="57"/>
      <c r="LZL56" s="57"/>
      <c r="LZM56" s="57"/>
      <c r="LZN56" s="57"/>
      <c r="LZO56" s="57"/>
      <c r="LZU56" s="56"/>
      <c r="LZV56" s="57"/>
      <c r="LZW56" s="57"/>
      <c r="LZX56" s="57"/>
      <c r="LZY56" s="57"/>
      <c r="LZZ56" s="57"/>
      <c r="MAA56" s="57"/>
      <c r="MAG56" s="56"/>
      <c r="MAH56" s="57"/>
      <c r="MAI56" s="57"/>
      <c r="MAJ56" s="57"/>
      <c r="MAK56" s="57"/>
      <c r="MAL56" s="57"/>
      <c r="MAM56" s="57"/>
      <c r="MAS56" s="56"/>
      <c r="MAT56" s="57"/>
      <c r="MAU56" s="57"/>
      <c r="MAV56" s="57"/>
      <c r="MAW56" s="57"/>
      <c r="MAX56" s="57"/>
      <c r="MAY56" s="57"/>
      <c r="MBE56" s="56"/>
      <c r="MBF56" s="57"/>
      <c r="MBG56" s="57"/>
      <c r="MBH56" s="57"/>
      <c r="MBI56" s="57"/>
      <c r="MBJ56" s="57"/>
      <c r="MBK56" s="57"/>
      <c r="MBQ56" s="56"/>
      <c r="MBR56" s="57"/>
      <c r="MBS56" s="57"/>
      <c r="MBT56" s="57"/>
      <c r="MBU56" s="57"/>
      <c r="MBV56" s="57"/>
      <c r="MBW56" s="57"/>
      <c r="MCC56" s="56"/>
      <c r="MCD56" s="57"/>
      <c r="MCE56" s="57"/>
      <c r="MCF56" s="57"/>
      <c r="MCG56" s="57"/>
      <c r="MCH56" s="57"/>
      <c r="MCI56" s="57"/>
      <c r="MCO56" s="56"/>
      <c r="MCP56" s="57"/>
      <c r="MCQ56" s="57"/>
      <c r="MCR56" s="57"/>
      <c r="MCS56" s="57"/>
      <c r="MCT56" s="57"/>
      <c r="MCU56" s="57"/>
      <c r="MDA56" s="56"/>
      <c r="MDB56" s="57"/>
      <c r="MDC56" s="57"/>
      <c r="MDD56" s="57"/>
      <c r="MDE56" s="57"/>
      <c r="MDF56" s="57"/>
      <c r="MDG56" s="57"/>
      <c r="MDM56" s="56"/>
      <c r="MDN56" s="57"/>
      <c r="MDO56" s="57"/>
      <c r="MDP56" s="57"/>
      <c r="MDQ56" s="57"/>
      <c r="MDR56" s="57"/>
      <c r="MDS56" s="57"/>
      <c r="MDY56" s="56"/>
      <c r="MDZ56" s="57"/>
      <c r="MEA56" s="57"/>
      <c r="MEB56" s="57"/>
      <c r="MEC56" s="57"/>
      <c r="MED56" s="57"/>
      <c r="MEE56" s="57"/>
      <c r="MEK56" s="56"/>
      <c r="MEL56" s="57"/>
      <c r="MEM56" s="57"/>
      <c r="MEN56" s="57"/>
      <c r="MEO56" s="57"/>
      <c r="MEP56" s="57"/>
      <c r="MEQ56" s="57"/>
      <c r="MEW56" s="56"/>
      <c r="MEX56" s="57"/>
      <c r="MEY56" s="57"/>
      <c r="MEZ56" s="57"/>
      <c r="MFA56" s="57"/>
      <c r="MFB56" s="57"/>
      <c r="MFC56" s="57"/>
      <c r="MFI56" s="56"/>
      <c r="MFJ56" s="57"/>
      <c r="MFK56" s="57"/>
      <c r="MFL56" s="57"/>
      <c r="MFM56" s="57"/>
      <c r="MFN56" s="57"/>
      <c r="MFO56" s="57"/>
      <c r="MFU56" s="56"/>
      <c r="MFV56" s="57"/>
      <c r="MFW56" s="57"/>
      <c r="MFX56" s="57"/>
      <c r="MFY56" s="57"/>
      <c r="MFZ56" s="57"/>
      <c r="MGA56" s="57"/>
      <c r="MGG56" s="56"/>
      <c r="MGH56" s="57"/>
      <c r="MGI56" s="57"/>
      <c r="MGJ56" s="57"/>
      <c r="MGK56" s="57"/>
      <c r="MGL56" s="57"/>
      <c r="MGM56" s="57"/>
      <c r="MGS56" s="56"/>
      <c r="MGT56" s="57"/>
      <c r="MGU56" s="57"/>
      <c r="MGV56" s="57"/>
      <c r="MGW56" s="57"/>
      <c r="MGX56" s="57"/>
      <c r="MGY56" s="57"/>
      <c r="MHE56" s="56"/>
      <c r="MHF56" s="57"/>
      <c r="MHG56" s="57"/>
      <c r="MHH56" s="57"/>
      <c r="MHI56" s="57"/>
      <c r="MHJ56" s="57"/>
      <c r="MHK56" s="57"/>
      <c r="MHQ56" s="56"/>
      <c r="MHR56" s="57"/>
      <c r="MHS56" s="57"/>
      <c r="MHT56" s="57"/>
      <c r="MHU56" s="57"/>
      <c r="MHV56" s="57"/>
      <c r="MHW56" s="57"/>
      <c r="MIC56" s="56"/>
      <c r="MID56" s="57"/>
      <c r="MIE56" s="57"/>
      <c r="MIF56" s="57"/>
      <c r="MIG56" s="57"/>
      <c r="MIH56" s="57"/>
      <c r="MII56" s="57"/>
      <c r="MIO56" s="56"/>
      <c r="MIP56" s="57"/>
      <c r="MIQ56" s="57"/>
      <c r="MIR56" s="57"/>
      <c r="MIS56" s="57"/>
      <c r="MIT56" s="57"/>
      <c r="MIU56" s="57"/>
      <c r="MJA56" s="56"/>
      <c r="MJB56" s="57"/>
      <c r="MJC56" s="57"/>
      <c r="MJD56" s="57"/>
      <c r="MJE56" s="57"/>
      <c r="MJF56" s="57"/>
      <c r="MJG56" s="57"/>
      <c r="MJM56" s="56"/>
      <c r="MJN56" s="57"/>
      <c r="MJO56" s="57"/>
      <c r="MJP56" s="57"/>
      <c r="MJQ56" s="57"/>
      <c r="MJR56" s="57"/>
      <c r="MJS56" s="57"/>
      <c r="MJY56" s="56"/>
      <c r="MJZ56" s="57"/>
      <c r="MKA56" s="57"/>
      <c r="MKB56" s="57"/>
      <c r="MKC56" s="57"/>
      <c r="MKD56" s="57"/>
      <c r="MKE56" s="57"/>
      <c r="MKK56" s="56"/>
      <c r="MKL56" s="57"/>
      <c r="MKM56" s="57"/>
      <c r="MKN56" s="57"/>
      <c r="MKO56" s="57"/>
      <c r="MKP56" s="57"/>
      <c r="MKQ56" s="57"/>
      <c r="MKW56" s="56"/>
      <c r="MKX56" s="57"/>
      <c r="MKY56" s="57"/>
      <c r="MKZ56" s="57"/>
      <c r="MLA56" s="57"/>
      <c r="MLB56" s="57"/>
      <c r="MLC56" s="57"/>
      <c r="MLI56" s="56"/>
      <c r="MLJ56" s="57"/>
      <c r="MLK56" s="57"/>
      <c r="MLL56" s="57"/>
      <c r="MLM56" s="57"/>
      <c r="MLN56" s="57"/>
      <c r="MLO56" s="57"/>
      <c r="MLU56" s="56"/>
      <c r="MLV56" s="57"/>
      <c r="MLW56" s="57"/>
      <c r="MLX56" s="57"/>
      <c r="MLY56" s="57"/>
      <c r="MLZ56" s="57"/>
      <c r="MMA56" s="57"/>
      <c r="MMG56" s="56"/>
      <c r="MMH56" s="57"/>
      <c r="MMI56" s="57"/>
      <c r="MMJ56" s="57"/>
      <c r="MMK56" s="57"/>
      <c r="MML56" s="57"/>
      <c r="MMM56" s="57"/>
      <c r="MMS56" s="56"/>
      <c r="MMT56" s="57"/>
      <c r="MMU56" s="57"/>
      <c r="MMV56" s="57"/>
      <c r="MMW56" s="57"/>
      <c r="MMX56" s="57"/>
      <c r="MMY56" s="57"/>
      <c r="MNE56" s="56"/>
      <c r="MNF56" s="57"/>
      <c r="MNG56" s="57"/>
      <c r="MNH56" s="57"/>
      <c r="MNI56" s="57"/>
      <c r="MNJ56" s="57"/>
      <c r="MNK56" s="57"/>
      <c r="MNQ56" s="56"/>
      <c r="MNR56" s="57"/>
      <c r="MNS56" s="57"/>
      <c r="MNT56" s="57"/>
      <c r="MNU56" s="57"/>
      <c r="MNV56" s="57"/>
      <c r="MNW56" s="57"/>
      <c r="MOC56" s="56"/>
      <c r="MOD56" s="57"/>
      <c r="MOE56" s="57"/>
      <c r="MOF56" s="57"/>
      <c r="MOG56" s="57"/>
      <c r="MOH56" s="57"/>
      <c r="MOI56" s="57"/>
      <c r="MOO56" s="56"/>
      <c r="MOP56" s="57"/>
      <c r="MOQ56" s="57"/>
      <c r="MOR56" s="57"/>
      <c r="MOS56" s="57"/>
      <c r="MOT56" s="57"/>
      <c r="MOU56" s="57"/>
      <c r="MPA56" s="56"/>
      <c r="MPB56" s="57"/>
      <c r="MPC56" s="57"/>
      <c r="MPD56" s="57"/>
      <c r="MPE56" s="57"/>
      <c r="MPF56" s="57"/>
      <c r="MPG56" s="57"/>
      <c r="MPM56" s="56"/>
      <c r="MPN56" s="57"/>
      <c r="MPO56" s="57"/>
      <c r="MPP56" s="57"/>
      <c r="MPQ56" s="57"/>
      <c r="MPR56" s="57"/>
      <c r="MPS56" s="57"/>
      <c r="MPY56" s="56"/>
      <c r="MPZ56" s="57"/>
      <c r="MQA56" s="57"/>
      <c r="MQB56" s="57"/>
      <c r="MQC56" s="57"/>
      <c r="MQD56" s="57"/>
      <c r="MQE56" s="57"/>
      <c r="MQK56" s="56"/>
      <c r="MQL56" s="57"/>
      <c r="MQM56" s="57"/>
      <c r="MQN56" s="57"/>
      <c r="MQO56" s="57"/>
      <c r="MQP56" s="57"/>
      <c r="MQQ56" s="57"/>
      <c r="MQW56" s="56"/>
      <c r="MQX56" s="57"/>
      <c r="MQY56" s="57"/>
      <c r="MQZ56" s="57"/>
      <c r="MRA56" s="57"/>
      <c r="MRB56" s="57"/>
      <c r="MRC56" s="57"/>
      <c r="MRI56" s="56"/>
      <c r="MRJ56" s="57"/>
      <c r="MRK56" s="57"/>
      <c r="MRL56" s="57"/>
      <c r="MRM56" s="57"/>
      <c r="MRN56" s="57"/>
      <c r="MRO56" s="57"/>
      <c r="MRU56" s="56"/>
      <c r="MRV56" s="57"/>
      <c r="MRW56" s="57"/>
      <c r="MRX56" s="57"/>
      <c r="MRY56" s="57"/>
      <c r="MRZ56" s="57"/>
      <c r="MSA56" s="57"/>
      <c r="MSG56" s="56"/>
      <c r="MSH56" s="57"/>
      <c r="MSI56" s="57"/>
      <c r="MSJ56" s="57"/>
      <c r="MSK56" s="57"/>
      <c r="MSL56" s="57"/>
      <c r="MSM56" s="57"/>
      <c r="MSS56" s="56"/>
      <c r="MST56" s="57"/>
      <c r="MSU56" s="57"/>
      <c r="MSV56" s="57"/>
      <c r="MSW56" s="57"/>
      <c r="MSX56" s="57"/>
      <c r="MSY56" s="57"/>
      <c r="MTE56" s="56"/>
      <c r="MTF56" s="57"/>
      <c r="MTG56" s="57"/>
      <c r="MTH56" s="57"/>
      <c r="MTI56" s="57"/>
      <c r="MTJ56" s="57"/>
      <c r="MTK56" s="57"/>
      <c r="MTQ56" s="56"/>
      <c r="MTR56" s="57"/>
      <c r="MTS56" s="57"/>
      <c r="MTT56" s="57"/>
      <c r="MTU56" s="57"/>
      <c r="MTV56" s="57"/>
      <c r="MTW56" s="57"/>
      <c r="MUC56" s="56"/>
      <c r="MUD56" s="57"/>
      <c r="MUE56" s="57"/>
      <c r="MUF56" s="57"/>
      <c r="MUG56" s="57"/>
      <c r="MUH56" s="57"/>
      <c r="MUI56" s="57"/>
      <c r="MUO56" s="56"/>
      <c r="MUP56" s="57"/>
      <c r="MUQ56" s="57"/>
      <c r="MUR56" s="57"/>
      <c r="MUS56" s="57"/>
      <c r="MUT56" s="57"/>
      <c r="MUU56" s="57"/>
      <c r="MVA56" s="56"/>
      <c r="MVB56" s="57"/>
      <c r="MVC56" s="57"/>
      <c r="MVD56" s="57"/>
      <c r="MVE56" s="57"/>
      <c r="MVF56" s="57"/>
      <c r="MVG56" s="57"/>
      <c r="MVM56" s="56"/>
      <c r="MVN56" s="57"/>
      <c r="MVO56" s="57"/>
      <c r="MVP56" s="57"/>
      <c r="MVQ56" s="57"/>
      <c r="MVR56" s="57"/>
      <c r="MVS56" s="57"/>
      <c r="MVY56" s="56"/>
      <c r="MVZ56" s="57"/>
      <c r="MWA56" s="57"/>
      <c r="MWB56" s="57"/>
      <c r="MWC56" s="57"/>
      <c r="MWD56" s="57"/>
      <c r="MWE56" s="57"/>
      <c r="MWK56" s="56"/>
      <c r="MWL56" s="57"/>
      <c r="MWM56" s="57"/>
      <c r="MWN56" s="57"/>
      <c r="MWO56" s="57"/>
      <c r="MWP56" s="57"/>
      <c r="MWQ56" s="57"/>
      <c r="MWW56" s="56"/>
      <c r="MWX56" s="57"/>
      <c r="MWY56" s="57"/>
      <c r="MWZ56" s="57"/>
      <c r="MXA56" s="57"/>
      <c r="MXB56" s="57"/>
      <c r="MXC56" s="57"/>
      <c r="MXI56" s="56"/>
      <c r="MXJ56" s="57"/>
      <c r="MXK56" s="57"/>
      <c r="MXL56" s="57"/>
      <c r="MXM56" s="57"/>
      <c r="MXN56" s="57"/>
      <c r="MXO56" s="57"/>
      <c r="MXU56" s="56"/>
      <c r="MXV56" s="57"/>
      <c r="MXW56" s="57"/>
      <c r="MXX56" s="57"/>
      <c r="MXY56" s="57"/>
      <c r="MXZ56" s="57"/>
      <c r="MYA56" s="57"/>
      <c r="MYG56" s="56"/>
      <c r="MYH56" s="57"/>
      <c r="MYI56" s="57"/>
      <c r="MYJ56" s="57"/>
      <c r="MYK56" s="57"/>
      <c r="MYL56" s="57"/>
      <c r="MYM56" s="57"/>
      <c r="MYS56" s="56"/>
      <c r="MYT56" s="57"/>
      <c r="MYU56" s="57"/>
      <c r="MYV56" s="57"/>
      <c r="MYW56" s="57"/>
      <c r="MYX56" s="57"/>
      <c r="MYY56" s="57"/>
      <c r="MZE56" s="56"/>
      <c r="MZF56" s="57"/>
      <c r="MZG56" s="57"/>
      <c r="MZH56" s="57"/>
      <c r="MZI56" s="57"/>
      <c r="MZJ56" s="57"/>
      <c r="MZK56" s="57"/>
      <c r="MZQ56" s="56"/>
      <c r="MZR56" s="57"/>
      <c r="MZS56" s="57"/>
      <c r="MZT56" s="57"/>
      <c r="MZU56" s="57"/>
      <c r="MZV56" s="57"/>
      <c r="MZW56" s="57"/>
      <c r="NAC56" s="56"/>
      <c r="NAD56" s="57"/>
      <c r="NAE56" s="57"/>
      <c r="NAF56" s="57"/>
      <c r="NAG56" s="57"/>
      <c r="NAH56" s="57"/>
      <c r="NAI56" s="57"/>
      <c r="NAO56" s="56"/>
      <c r="NAP56" s="57"/>
      <c r="NAQ56" s="57"/>
      <c r="NAR56" s="57"/>
      <c r="NAS56" s="57"/>
      <c r="NAT56" s="57"/>
      <c r="NAU56" s="57"/>
      <c r="NBA56" s="56"/>
      <c r="NBB56" s="57"/>
      <c r="NBC56" s="57"/>
      <c r="NBD56" s="57"/>
      <c r="NBE56" s="57"/>
      <c r="NBF56" s="57"/>
      <c r="NBG56" s="57"/>
      <c r="NBM56" s="56"/>
      <c r="NBN56" s="57"/>
      <c r="NBO56" s="57"/>
      <c r="NBP56" s="57"/>
      <c r="NBQ56" s="57"/>
      <c r="NBR56" s="57"/>
      <c r="NBS56" s="57"/>
      <c r="NBY56" s="56"/>
      <c r="NBZ56" s="57"/>
      <c r="NCA56" s="57"/>
      <c r="NCB56" s="57"/>
      <c r="NCC56" s="57"/>
      <c r="NCD56" s="57"/>
      <c r="NCE56" s="57"/>
      <c r="NCK56" s="56"/>
      <c r="NCL56" s="57"/>
      <c r="NCM56" s="57"/>
      <c r="NCN56" s="57"/>
      <c r="NCO56" s="57"/>
      <c r="NCP56" s="57"/>
      <c r="NCQ56" s="57"/>
      <c r="NCW56" s="56"/>
      <c r="NCX56" s="57"/>
      <c r="NCY56" s="57"/>
      <c r="NCZ56" s="57"/>
      <c r="NDA56" s="57"/>
      <c r="NDB56" s="57"/>
      <c r="NDC56" s="57"/>
      <c r="NDI56" s="56"/>
      <c r="NDJ56" s="57"/>
      <c r="NDK56" s="57"/>
      <c r="NDL56" s="57"/>
      <c r="NDM56" s="57"/>
      <c r="NDN56" s="57"/>
      <c r="NDO56" s="57"/>
      <c r="NDU56" s="56"/>
      <c r="NDV56" s="57"/>
      <c r="NDW56" s="57"/>
      <c r="NDX56" s="57"/>
      <c r="NDY56" s="57"/>
      <c r="NDZ56" s="57"/>
      <c r="NEA56" s="57"/>
      <c r="NEG56" s="56"/>
      <c r="NEH56" s="57"/>
      <c r="NEI56" s="57"/>
      <c r="NEJ56" s="57"/>
      <c r="NEK56" s="57"/>
      <c r="NEL56" s="57"/>
      <c r="NEM56" s="57"/>
      <c r="NES56" s="56"/>
      <c r="NET56" s="57"/>
      <c r="NEU56" s="57"/>
      <c r="NEV56" s="57"/>
      <c r="NEW56" s="57"/>
      <c r="NEX56" s="57"/>
      <c r="NEY56" s="57"/>
      <c r="NFE56" s="56"/>
      <c r="NFF56" s="57"/>
      <c r="NFG56" s="57"/>
      <c r="NFH56" s="57"/>
      <c r="NFI56" s="57"/>
      <c r="NFJ56" s="57"/>
      <c r="NFK56" s="57"/>
      <c r="NFQ56" s="56"/>
      <c r="NFR56" s="57"/>
      <c r="NFS56" s="57"/>
      <c r="NFT56" s="57"/>
      <c r="NFU56" s="57"/>
      <c r="NFV56" s="57"/>
      <c r="NFW56" s="57"/>
      <c r="NGC56" s="56"/>
      <c r="NGD56" s="57"/>
      <c r="NGE56" s="57"/>
      <c r="NGF56" s="57"/>
      <c r="NGG56" s="57"/>
      <c r="NGH56" s="57"/>
      <c r="NGI56" s="57"/>
      <c r="NGO56" s="56"/>
      <c r="NGP56" s="57"/>
      <c r="NGQ56" s="57"/>
      <c r="NGR56" s="57"/>
      <c r="NGS56" s="57"/>
      <c r="NGT56" s="57"/>
      <c r="NGU56" s="57"/>
      <c r="NHA56" s="56"/>
      <c r="NHB56" s="57"/>
      <c r="NHC56" s="57"/>
      <c r="NHD56" s="57"/>
      <c r="NHE56" s="57"/>
      <c r="NHF56" s="57"/>
      <c r="NHG56" s="57"/>
      <c r="NHM56" s="56"/>
      <c r="NHN56" s="57"/>
      <c r="NHO56" s="57"/>
      <c r="NHP56" s="57"/>
      <c r="NHQ56" s="57"/>
      <c r="NHR56" s="57"/>
      <c r="NHS56" s="57"/>
      <c r="NHY56" s="56"/>
      <c r="NHZ56" s="57"/>
      <c r="NIA56" s="57"/>
      <c r="NIB56" s="57"/>
      <c r="NIC56" s="57"/>
      <c r="NID56" s="57"/>
      <c r="NIE56" s="57"/>
      <c r="NIK56" s="56"/>
      <c r="NIL56" s="57"/>
      <c r="NIM56" s="57"/>
      <c r="NIN56" s="57"/>
      <c r="NIO56" s="57"/>
      <c r="NIP56" s="57"/>
      <c r="NIQ56" s="57"/>
      <c r="NIW56" s="56"/>
      <c r="NIX56" s="57"/>
      <c r="NIY56" s="57"/>
      <c r="NIZ56" s="57"/>
      <c r="NJA56" s="57"/>
      <c r="NJB56" s="57"/>
      <c r="NJC56" s="57"/>
      <c r="NJI56" s="56"/>
      <c r="NJJ56" s="57"/>
      <c r="NJK56" s="57"/>
      <c r="NJL56" s="57"/>
      <c r="NJM56" s="57"/>
      <c r="NJN56" s="57"/>
      <c r="NJO56" s="57"/>
      <c r="NJU56" s="56"/>
      <c r="NJV56" s="57"/>
      <c r="NJW56" s="57"/>
      <c r="NJX56" s="57"/>
      <c r="NJY56" s="57"/>
      <c r="NJZ56" s="57"/>
      <c r="NKA56" s="57"/>
      <c r="NKG56" s="56"/>
      <c r="NKH56" s="57"/>
      <c r="NKI56" s="57"/>
      <c r="NKJ56" s="57"/>
      <c r="NKK56" s="57"/>
      <c r="NKL56" s="57"/>
      <c r="NKM56" s="57"/>
      <c r="NKS56" s="56"/>
      <c r="NKT56" s="57"/>
      <c r="NKU56" s="57"/>
      <c r="NKV56" s="57"/>
      <c r="NKW56" s="57"/>
      <c r="NKX56" s="57"/>
      <c r="NKY56" s="57"/>
      <c r="NLE56" s="56"/>
      <c r="NLF56" s="57"/>
      <c r="NLG56" s="57"/>
      <c r="NLH56" s="57"/>
      <c r="NLI56" s="57"/>
      <c r="NLJ56" s="57"/>
      <c r="NLK56" s="57"/>
      <c r="NLQ56" s="56"/>
      <c r="NLR56" s="57"/>
      <c r="NLS56" s="57"/>
      <c r="NLT56" s="57"/>
      <c r="NLU56" s="57"/>
      <c r="NLV56" s="57"/>
      <c r="NLW56" s="57"/>
      <c r="NMC56" s="56"/>
      <c r="NMD56" s="57"/>
      <c r="NME56" s="57"/>
      <c r="NMF56" s="57"/>
      <c r="NMG56" s="57"/>
      <c r="NMH56" s="57"/>
      <c r="NMI56" s="57"/>
      <c r="NMO56" s="56"/>
      <c r="NMP56" s="57"/>
      <c r="NMQ56" s="57"/>
      <c r="NMR56" s="57"/>
      <c r="NMS56" s="57"/>
      <c r="NMT56" s="57"/>
      <c r="NMU56" s="57"/>
      <c r="NNA56" s="56"/>
      <c r="NNB56" s="57"/>
      <c r="NNC56" s="57"/>
      <c r="NND56" s="57"/>
      <c r="NNE56" s="57"/>
      <c r="NNF56" s="57"/>
      <c r="NNG56" s="57"/>
      <c r="NNM56" s="56"/>
      <c r="NNN56" s="57"/>
      <c r="NNO56" s="57"/>
      <c r="NNP56" s="57"/>
      <c r="NNQ56" s="57"/>
      <c r="NNR56" s="57"/>
      <c r="NNS56" s="57"/>
      <c r="NNY56" s="56"/>
      <c r="NNZ56" s="57"/>
      <c r="NOA56" s="57"/>
      <c r="NOB56" s="57"/>
      <c r="NOC56" s="57"/>
      <c r="NOD56" s="57"/>
      <c r="NOE56" s="57"/>
      <c r="NOK56" s="56"/>
      <c r="NOL56" s="57"/>
      <c r="NOM56" s="57"/>
      <c r="NON56" s="57"/>
      <c r="NOO56" s="57"/>
      <c r="NOP56" s="57"/>
      <c r="NOQ56" s="57"/>
      <c r="NOW56" s="56"/>
      <c r="NOX56" s="57"/>
      <c r="NOY56" s="57"/>
      <c r="NOZ56" s="57"/>
      <c r="NPA56" s="57"/>
      <c r="NPB56" s="57"/>
      <c r="NPC56" s="57"/>
      <c r="NPI56" s="56"/>
      <c r="NPJ56" s="57"/>
      <c r="NPK56" s="57"/>
      <c r="NPL56" s="57"/>
      <c r="NPM56" s="57"/>
      <c r="NPN56" s="57"/>
      <c r="NPO56" s="57"/>
      <c r="NPU56" s="56"/>
      <c r="NPV56" s="57"/>
      <c r="NPW56" s="57"/>
      <c r="NPX56" s="57"/>
      <c r="NPY56" s="57"/>
      <c r="NPZ56" s="57"/>
      <c r="NQA56" s="57"/>
      <c r="NQG56" s="56"/>
      <c r="NQH56" s="57"/>
      <c r="NQI56" s="57"/>
      <c r="NQJ56" s="57"/>
      <c r="NQK56" s="57"/>
      <c r="NQL56" s="57"/>
      <c r="NQM56" s="57"/>
      <c r="NQS56" s="56"/>
      <c r="NQT56" s="57"/>
      <c r="NQU56" s="57"/>
      <c r="NQV56" s="57"/>
      <c r="NQW56" s="57"/>
      <c r="NQX56" s="57"/>
      <c r="NQY56" s="57"/>
      <c r="NRE56" s="56"/>
      <c r="NRF56" s="57"/>
      <c r="NRG56" s="57"/>
      <c r="NRH56" s="57"/>
      <c r="NRI56" s="57"/>
      <c r="NRJ56" s="57"/>
      <c r="NRK56" s="57"/>
      <c r="NRQ56" s="56"/>
      <c r="NRR56" s="57"/>
      <c r="NRS56" s="57"/>
      <c r="NRT56" s="57"/>
      <c r="NRU56" s="57"/>
      <c r="NRV56" s="57"/>
      <c r="NRW56" s="57"/>
      <c r="NSC56" s="56"/>
      <c r="NSD56" s="57"/>
      <c r="NSE56" s="57"/>
      <c r="NSF56" s="57"/>
      <c r="NSG56" s="57"/>
      <c r="NSH56" s="57"/>
      <c r="NSI56" s="57"/>
      <c r="NSO56" s="56"/>
      <c r="NSP56" s="57"/>
      <c r="NSQ56" s="57"/>
      <c r="NSR56" s="57"/>
      <c r="NSS56" s="57"/>
      <c r="NST56" s="57"/>
      <c r="NSU56" s="57"/>
      <c r="NTA56" s="56"/>
      <c r="NTB56" s="57"/>
      <c r="NTC56" s="57"/>
      <c r="NTD56" s="57"/>
      <c r="NTE56" s="57"/>
      <c r="NTF56" s="57"/>
      <c r="NTG56" s="57"/>
      <c r="NTM56" s="56"/>
      <c r="NTN56" s="57"/>
      <c r="NTO56" s="57"/>
      <c r="NTP56" s="57"/>
      <c r="NTQ56" s="57"/>
      <c r="NTR56" s="57"/>
      <c r="NTS56" s="57"/>
      <c r="NTY56" s="56"/>
      <c r="NTZ56" s="57"/>
      <c r="NUA56" s="57"/>
      <c r="NUB56" s="57"/>
      <c r="NUC56" s="57"/>
      <c r="NUD56" s="57"/>
      <c r="NUE56" s="57"/>
      <c r="NUK56" s="56"/>
      <c r="NUL56" s="57"/>
      <c r="NUM56" s="57"/>
      <c r="NUN56" s="57"/>
      <c r="NUO56" s="57"/>
      <c r="NUP56" s="57"/>
      <c r="NUQ56" s="57"/>
      <c r="NUW56" s="56"/>
      <c r="NUX56" s="57"/>
      <c r="NUY56" s="57"/>
      <c r="NUZ56" s="57"/>
      <c r="NVA56" s="57"/>
      <c r="NVB56" s="57"/>
      <c r="NVC56" s="57"/>
      <c r="NVI56" s="56"/>
      <c r="NVJ56" s="57"/>
      <c r="NVK56" s="57"/>
      <c r="NVL56" s="57"/>
      <c r="NVM56" s="57"/>
      <c r="NVN56" s="57"/>
      <c r="NVO56" s="57"/>
      <c r="NVU56" s="56"/>
      <c r="NVV56" s="57"/>
      <c r="NVW56" s="57"/>
      <c r="NVX56" s="57"/>
      <c r="NVY56" s="57"/>
      <c r="NVZ56" s="57"/>
      <c r="NWA56" s="57"/>
      <c r="NWG56" s="56"/>
      <c r="NWH56" s="57"/>
      <c r="NWI56" s="57"/>
      <c r="NWJ56" s="57"/>
      <c r="NWK56" s="57"/>
      <c r="NWL56" s="57"/>
      <c r="NWM56" s="57"/>
      <c r="NWS56" s="56"/>
      <c r="NWT56" s="57"/>
      <c r="NWU56" s="57"/>
      <c r="NWV56" s="57"/>
      <c r="NWW56" s="57"/>
      <c r="NWX56" s="57"/>
      <c r="NWY56" s="57"/>
      <c r="NXE56" s="56"/>
      <c r="NXF56" s="57"/>
      <c r="NXG56" s="57"/>
      <c r="NXH56" s="57"/>
      <c r="NXI56" s="57"/>
      <c r="NXJ56" s="57"/>
      <c r="NXK56" s="57"/>
      <c r="NXQ56" s="56"/>
      <c r="NXR56" s="57"/>
      <c r="NXS56" s="57"/>
      <c r="NXT56" s="57"/>
      <c r="NXU56" s="57"/>
      <c r="NXV56" s="57"/>
      <c r="NXW56" s="57"/>
      <c r="NYC56" s="56"/>
      <c r="NYD56" s="57"/>
      <c r="NYE56" s="57"/>
      <c r="NYF56" s="57"/>
      <c r="NYG56" s="57"/>
      <c r="NYH56" s="57"/>
      <c r="NYI56" s="57"/>
      <c r="NYO56" s="56"/>
      <c r="NYP56" s="57"/>
      <c r="NYQ56" s="57"/>
      <c r="NYR56" s="57"/>
      <c r="NYS56" s="57"/>
      <c r="NYT56" s="57"/>
      <c r="NYU56" s="57"/>
      <c r="NZA56" s="56"/>
      <c r="NZB56" s="57"/>
      <c r="NZC56" s="57"/>
      <c r="NZD56" s="57"/>
      <c r="NZE56" s="57"/>
      <c r="NZF56" s="57"/>
      <c r="NZG56" s="57"/>
      <c r="NZM56" s="56"/>
      <c r="NZN56" s="57"/>
      <c r="NZO56" s="57"/>
      <c r="NZP56" s="57"/>
      <c r="NZQ56" s="57"/>
      <c r="NZR56" s="57"/>
      <c r="NZS56" s="57"/>
      <c r="NZY56" s="56"/>
      <c r="NZZ56" s="57"/>
      <c r="OAA56" s="57"/>
      <c r="OAB56" s="57"/>
      <c r="OAC56" s="57"/>
      <c r="OAD56" s="57"/>
      <c r="OAE56" s="57"/>
      <c r="OAK56" s="56"/>
      <c r="OAL56" s="57"/>
      <c r="OAM56" s="57"/>
      <c r="OAN56" s="57"/>
      <c r="OAO56" s="57"/>
      <c r="OAP56" s="57"/>
      <c r="OAQ56" s="57"/>
      <c r="OAW56" s="56"/>
      <c r="OAX56" s="57"/>
      <c r="OAY56" s="57"/>
      <c r="OAZ56" s="57"/>
      <c r="OBA56" s="57"/>
      <c r="OBB56" s="57"/>
      <c r="OBC56" s="57"/>
      <c r="OBI56" s="56"/>
      <c r="OBJ56" s="57"/>
      <c r="OBK56" s="57"/>
      <c r="OBL56" s="57"/>
      <c r="OBM56" s="57"/>
      <c r="OBN56" s="57"/>
      <c r="OBO56" s="57"/>
      <c r="OBU56" s="56"/>
      <c r="OBV56" s="57"/>
      <c r="OBW56" s="57"/>
      <c r="OBX56" s="57"/>
      <c r="OBY56" s="57"/>
      <c r="OBZ56" s="57"/>
      <c r="OCA56" s="57"/>
      <c r="OCG56" s="56"/>
      <c r="OCH56" s="57"/>
      <c r="OCI56" s="57"/>
      <c r="OCJ56" s="57"/>
      <c r="OCK56" s="57"/>
      <c r="OCL56" s="57"/>
      <c r="OCM56" s="57"/>
      <c r="OCS56" s="56"/>
      <c r="OCT56" s="57"/>
      <c r="OCU56" s="57"/>
      <c r="OCV56" s="57"/>
      <c r="OCW56" s="57"/>
      <c r="OCX56" s="57"/>
      <c r="OCY56" s="57"/>
      <c r="ODE56" s="56"/>
      <c r="ODF56" s="57"/>
      <c r="ODG56" s="57"/>
      <c r="ODH56" s="57"/>
      <c r="ODI56" s="57"/>
      <c r="ODJ56" s="57"/>
      <c r="ODK56" s="57"/>
      <c r="ODQ56" s="56"/>
      <c r="ODR56" s="57"/>
      <c r="ODS56" s="57"/>
      <c r="ODT56" s="57"/>
      <c r="ODU56" s="57"/>
      <c r="ODV56" s="57"/>
      <c r="ODW56" s="57"/>
      <c r="OEC56" s="56"/>
      <c r="OED56" s="57"/>
      <c r="OEE56" s="57"/>
      <c r="OEF56" s="57"/>
      <c r="OEG56" s="57"/>
      <c r="OEH56" s="57"/>
      <c r="OEI56" s="57"/>
      <c r="OEO56" s="56"/>
      <c r="OEP56" s="57"/>
      <c r="OEQ56" s="57"/>
      <c r="OER56" s="57"/>
      <c r="OES56" s="57"/>
      <c r="OET56" s="57"/>
      <c r="OEU56" s="57"/>
      <c r="OFA56" s="56"/>
      <c r="OFB56" s="57"/>
      <c r="OFC56" s="57"/>
      <c r="OFD56" s="57"/>
      <c r="OFE56" s="57"/>
      <c r="OFF56" s="57"/>
      <c r="OFG56" s="57"/>
      <c r="OFM56" s="56"/>
      <c r="OFN56" s="57"/>
      <c r="OFO56" s="57"/>
      <c r="OFP56" s="57"/>
      <c r="OFQ56" s="57"/>
      <c r="OFR56" s="57"/>
      <c r="OFS56" s="57"/>
      <c r="OFY56" s="56"/>
      <c r="OFZ56" s="57"/>
      <c r="OGA56" s="57"/>
      <c r="OGB56" s="57"/>
      <c r="OGC56" s="57"/>
      <c r="OGD56" s="57"/>
      <c r="OGE56" s="57"/>
      <c r="OGK56" s="56"/>
      <c r="OGL56" s="57"/>
      <c r="OGM56" s="57"/>
      <c r="OGN56" s="57"/>
      <c r="OGO56" s="57"/>
      <c r="OGP56" s="57"/>
      <c r="OGQ56" s="57"/>
      <c r="OGW56" s="56"/>
      <c r="OGX56" s="57"/>
      <c r="OGY56" s="57"/>
      <c r="OGZ56" s="57"/>
      <c r="OHA56" s="57"/>
      <c r="OHB56" s="57"/>
      <c r="OHC56" s="57"/>
      <c r="OHI56" s="56"/>
      <c r="OHJ56" s="57"/>
      <c r="OHK56" s="57"/>
      <c r="OHL56" s="57"/>
      <c r="OHM56" s="57"/>
      <c r="OHN56" s="57"/>
      <c r="OHO56" s="57"/>
      <c r="OHU56" s="56"/>
      <c r="OHV56" s="57"/>
      <c r="OHW56" s="57"/>
      <c r="OHX56" s="57"/>
      <c r="OHY56" s="57"/>
      <c r="OHZ56" s="57"/>
      <c r="OIA56" s="57"/>
      <c r="OIG56" s="56"/>
      <c r="OIH56" s="57"/>
      <c r="OII56" s="57"/>
      <c r="OIJ56" s="57"/>
      <c r="OIK56" s="57"/>
      <c r="OIL56" s="57"/>
      <c r="OIM56" s="57"/>
      <c r="OIS56" s="56"/>
      <c r="OIT56" s="57"/>
      <c r="OIU56" s="57"/>
      <c r="OIV56" s="57"/>
      <c r="OIW56" s="57"/>
      <c r="OIX56" s="57"/>
      <c r="OIY56" s="57"/>
      <c r="OJE56" s="56"/>
      <c r="OJF56" s="57"/>
      <c r="OJG56" s="57"/>
      <c r="OJH56" s="57"/>
      <c r="OJI56" s="57"/>
      <c r="OJJ56" s="57"/>
      <c r="OJK56" s="57"/>
      <c r="OJQ56" s="56"/>
      <c r="OJR56" s="57"/>
      <c r="OJS56" s="57"/>
      <c r="OJT56" s="57"/>
      <c r="OJU56" s="57"/>
      <c r="OJV56" s="57"/>
      <c r="OJW56" s="57"/>
      <c r="OKC56" s="56"/>
      <c r="OKD56" s="57"/>
      <c r="OKE56" s="57"/>
      <c r="OKF56" s="57"/>
      <c r="OKG56" s="57"/>
      <c r="OKH56" s="57"/>
      <c r="OKI56" s="57"/>
      <c r="OKO56" s="56"/>
      <c r="OKP56" s="57"/>
      <c r="OKQ56" s="57"/>
      <c r="OKR56" s="57"/>
      <c r="OKS56" s="57"/>
      <c r="OKT56" s="57"/>
      <c r="OKU56" s="57"/>
      <c r="OLA56" s="56"/>
      <c r="OLB56" s="57"/>
      <c r="OLC56" s="57"/>
      <c r="OLD56" s="57"/>
      <c r="OLE56" s="57"/>
      <c r="OLF56" s="57"/>
      <c r="OLG56" s="57"/>
      <c r="OLM56" s="56"/>
      <c r="OLN56" s="57"/>
      <c r="OLO56" s="57"/>
      <c r="OLP56" s="57"/>
      <c r="OLQ56" s="57"/>
      <c r="OLR56" s="57"/>
      <c r="OLS56" s="57"/>
      <c r="OLY56" s="56"/>
      <c r="OLZ56" s="57"/>
      <c r="OMA56" s="57"/>
      <c r="OMB56" s="57"/>
      <c r="OMC56" s="57"/>
      <c r="OMD56" s="57"/>
      <c r="OME56" s="57"/>
      <c r="OMK56" s="56"/>
      <c r="OML56" s="57"/>
      <c r="OMM56" s="57"/>
      <c r="OMN56" s="57"/>
      <c r="OMO56" s="57"/>
      <c r="OMP56" s="57"/>
      <c r="OMQ56" s="57"/>
      <c r="OMW56" s="56"/>
      <c r="OMX56" s="57"/>
      <c r="OMY56" s="57"/>
      <c r="OMZ56" s="57"/>
      <c r="ONA56" s="57"/>
      <c r="ONB56" s="57"/>
      <c r="ONC56" s="57"/>
      <c r="ONI56" s="56"/>
      <c r="ONJ56" s="57"/>
      <c r="ONK56" s="57"/>
      <c r="ONL56" s="57"/>
      <c r="ONM56" s="57"/>
      <c r="ONN56" s="57"/>
      <c r="ONO56" s="57"/>
      <c r="ONU56" s="56"/>
      <c r="ONV56" s="57"/>
      <c r="ONW56" s="57"/>
      <c r="ONX56" s="57"/>
      <c r="ONY56" s="57"/>
      <c r="ONZ56" s="57"/>
      <c r="OOA56" s="57"/>
      <c r="OOG56" s="56"/>
      <c r="OOH56" s="57"/>
      <c r="OOI56" s="57"/>
      <c r="OOJ56" s="57"/>
      <c r="OOK56" s="57"/>
      <c r="OOL56" s="57"/>
      <c r="OOM56" s="57"/>
      <c r="OOS56" s="56"/>
      <c r="OOT56" s="57"/>
      <c r="OOU56" s="57"/>
      <c r="OOV56" s="57"/>
      <c r="OOW56" s="57"/>
      <c r="OOX56" s="57"/>
      <c r="OOY56" s="57"/>
      <c r="OPE56" s="56"/>
      <c r="OPF56" s="57"/>
      <c r="OPG56" s="57"/>
      <c r="OPH56" s="57"/>
      <c r="OPI56" s="57"/>
      <c r="OPJ56" s="57"/>
      <c r="OPK56" s="57"/>
      <c r="OPQ56" s="56"/>
      <c r="OPR56" s="57"/>
      <c r="OPS56" s="57"/>
      <c r="OPT56" s="57"/>
      <c r="OPU56" s="57"/>
      <c r="OPV56" s="57"/>
      <c r="OPW56" s="57"/>
      <c r="OQC56" s="56"/>
      <c r="OQD56" s="57"/>
      <c r="OQE56" s="57"/>
      <c r="OQF56" s="57"/>
      <c r="OQG56" s="57"/>
      <c r="OQH56" s="57"/>
      <c r="OQI56" s="57"/>
      <c r="OQO56" s="56"/>
      <c r="OQP56" s="57"/>
      <c r="OQQ56" s="57"/>
      <c r="OQR56" s="57"/>
      <c r="OQS56" s="57"/>
      <c r="OQT56" s="57"/>
      <c r="OQU56" s="57"/>
      <c r="ORA56" s="56"/>
      <c r="ORB56" s="57"/>
      <c r="ORC56" s="57"/>
      <c r="ORD56" s="57"/>
      <c r="ORE56" s="57"/>
      <c r="ORF56" s="57"/>
      <c r="ORG56" s="57"/>
      <c r="ORM56" s="56"/>
      <c r="ORN56" s="57"/>
      <c r="ORO56" s="57"/>
      <c r="ORP56" s="57"/>
      <c r="ORQ56" s="57"/>
      <c r="ORR56" s="57"/>
      <c r="ORS56" s="57"/>
      <c r="ORY56" s="56"/>
      <c r="ORZ56" s="57"/>
      <c r="OSA56" s="57"/>
      <c r="OSB56" s="57"/>
      <c r="OSC56" s="57"/>
      <c r="OSD56" s="57"/>
      <c r="OSE56" s="57"/>
      <c r="OSK56" s="56"/>
      <c r="OSL56" s="57"/>
      <c r="OSM56" s="57"/>
      <c r="OSN56" s="57"/>
      <c r="OSO56" s="57"/>
      <c r="OSP56" s="57"/>
      <c r="OSQ56" s="57"/>
      <c r="OSW56" s="56"/>
      <c r="OSX56" s="57"/>
      <c r="OSY56" s="57"/>
      <c r="OSZ56" s="57"/>
      <c r="OTA56" s="57"/>
      <c r="OTB56" s="57"/>
      <c r="OTC56" s="57"/>
      <c r="OTI56" s="56"/>
      <c r="OTJ56" s="57"/>
      <c r="OTK56" s="57"/>
      <c r="OTL56" s="57"/>
      <c r="OTM56" s="57"/>
      <c r="OTN56" s="57"/>
      <c r="OTO56" s="57"/>
      <c r="OTU56" s="56"/>
      <c r="OTV56" s="57"/>
      <c r="OTW56" s="57"/>
      <c r="OTX56" s="57"/>
      <c r="OTY56" s="57"/>
      <c r="OTZ56" s="57"/>
      <c r="OUA56" s="57"/>
      <c r="OUG56" s="56"/>
      <c r="OUH56" s="57"/>
      <c r="OUI56" s="57"/>
      <c r="OUJ56" s="57"/>
      <c r="OUK56" s="57"/>
      <c r="OUL56" s="57"/>
      <c r="OUM56" s="57"/>
      <c r="OUS56" s="56"/>
      <c r="OUT56" s="57"/>
      <c r="OUU56" s="57"/>
      <c r="OUV56" s="57"/>
      <c r="OUW56" s="57"/>
      <c r="OUX56" s="57"/>
      <c r="OUY56" s="57"/>
      <c r="OVE56" s="56"/>
      <c r="OVF56" s="57"/>
      <c r="OVG56" s="57"/>
      <c r="OVH56" s="57"/>
      <c r="OVI56" s="57"/>
      <c r="OVJ56" s="57"/>
      <c r="OVK56" s="57"/>
      <c r="OVQ56" s="56"/>
      <c r="OVR56" s="57"/>
      <c r="OVS56" s="57"/>
      <c r="OVT56" s="57"/>
      <c r="OVU56" s="57"/>
      <c r="OVV56" s="57"/>
      <c r="OVW56" s="57"/>
      <c r="OWC56" s="56"/>
      <c r="OWD56" s="57"/>
      <c r="OWE56" s="57"/>
      <c r="OWF56" s="57"/>
      <c r="OWG56" s="57"/>
      <c r="OWH56" s="57"/>
      <c r="OWI56" s="57"/>
      <c r="OWO56" s="56"/>
      <c r="OWP56" s="57"/>
      <c r="OWQ56" s="57"/>
      <c r="OWR56" s="57"/>
      <c r="OWS56" s="57"/>
      <c r="OWT56" s="57"/>
      <c r="OWU56" s="57"/>
      <c r="OXA56" s="56"/>
      <c r="OXB56" s="57"/>
      <c r="OXC56" s="57"/>
      <c r="OXD56" s="57"/>
      <c r="OXE56" s="57"/>
      <c r="OXF56" s="57"/>
      <c r="OXG56" s="57"/>
      <c r="OXM56" s="56"/>
      <c r="OXN56" s="57"/>
      <c r="OXO56" s="57"/>
      <c r="OXP56" s="57"/>
      <c r="OXQ56" s="57"/>
      <c r="OXR56" s="57"/>
      <c r="OXS56" s="57"/>
      <c r="OXY56" s="56"/>
      <c r="OXZ56" s="57"/>
      <c r="OYA56" s="57"/>
      <c r="OYB56" s="57"/>
      <c r="OYC56" s="57"/>
      <c r="OYD56" s="57"/>
      <c r="OYE56" s="57"/>
      <c r="OYK56" s="56"/>
      <c r="OYL56" s="57"/>
      <c r="OYM56" s="57"/>
      <c r="OYN56" s="57"/>
      <c r="OYO56" s="57"/>
      <c r="OYP56" s="57"/>
      <c r="OYQ56" s="57"/>
      <c r="OYW56" s="56"/>
      <c r="OYX56" s="57"/>
      <c r="OYY56" s="57"/>
      <c r="OYZ56" s="57"/>
      <c r="OZA56" s="57"/>
      <c r="OZB56" s="57"/>
      <c r="OZC56" s="57"/>
      <c r="OZI56" s="56"/>
      <c r="OZJ56" s="57"/>
      <c r="OZK56" s="57"/>
      <c r="OZL56" s="57"/>
      <c r="OZM56" s="57"/>
      <c r="OZN56" s="57"/>
      <c r="OZO56" s="57"/>
      <c r="OZU56" s="56"/>
      <c r="OZV56" s="57"/>
      <c r="OZW56" s="57"/>
      <c r="OZX56" s="57"/>
      <c r="OZY56" s="57"/>
      <c r="OZZ56" s="57"/>
      <c r="PAA56" s="57"/>
      <c r="PAG56" s="56"/>
      <c r="PAH56" s="57"/>
      <c r="PAI56" s="57"/>
      <c r="PAJ56" s="57"/>
      <c r="PAK56" s="57"/>
      <c r="PAL56" s="57"/>
      <c r="PAM56" s="57"/>
      <c r="PAS56" s="56"/>
      <c r="PAT56" s="57"/>
      <c r="PAU56" s="57"/>
      <c r="PAV56" s="57"/>
      <c r="PAW56" s="57"/>
      <c r="PAX56" s="57"/>
      <c r="PAY56" s="57"/>
      <c r="PBE56" s="56"/>
      <c r="PBF56" s="57"/>
      <c r="PBG56" s="57"/>
      <c r="PBH56" s="57"/>
      <c r="PBI56" s="57"/>
      <c r="PBJ56" s="57"/>
      <c r="PBK56" s="57"/>
      <c r="PBQ56" s="56"/>
      <c r="PBR56" s="57"/>
      <c r="PBS56" s="57"/>
      <c r="PBT56" s="57"/>
      <c r="PBU56" s="57"/>
      <c r="PBV56" s="57"/>
      <c r="PBW56" s="57"/>
      <c r="PCC56" s="56"/>
      <c r="PCD56" s="57"/>
      <c r="PCE56" s="57"/>
      <c r="PCF56" s="57"/>
      <c r="PCG56" s="57"/>
      <c r="PCH56" s="57"/>
      <c r="PCI56" s="57"/>
      <c r="PCO56" s="56"/>
      <c r="PCP56" s="57"/>
      <c r="PCQ56" s="57"/>
      <c r="PCR56" s="57"/>
      <c r="PCS56" s="57"/>
      <c r="PCT56" s="57"/>
      <c r="PCU56" s="57"/>
      <c r="PDA56" s="56"/>
      <c r="PDB56" s="57"/>
      <c r="PDC56" s="57"/>
      <c r="PDD56" s="57"/>
      <c r="PDE56" s="57"/>
      <c r="PDF56" s="57"/>
      <c r="PDG56" s="57"/>
      <c r="PDM56" s="56"/>
      <c r="PDN56" s="57"/>
      <c r="PDO56" s="57"/>
      <c r="PDP56" s="57"/>
      <c r="PDQ56" s="57"/>
      <c r="PDR56" s="57"/>
      <c r="PDS56" s="57"/>
      <c r="PDY56" s="56"/>
      <c r="PDZ56" s="57"/>
      <c r="PEA56" s="57"/>
      <c r="PEB56" s="57"/>
      <c r="PEC56" s="57"/>
      <c r="PED56" s="57"/>
      <c r="PEE56" s="57"/>
      <c r="PEK56" s="56"/>
      <c r="PEL56" s="57"/>
      <c r="PEM56" s="57"/>
      <c r="PEN56" s="57"/>
      <c r="PEO56" s="57"/>
      <c r="PEP56" s="57"/>
      <c r="PEQ56" s="57"/>
      <c r="PEW56" s="56"/>
      <c r="PEX56" s="57"/>
      <c r="PEY56" s="57"/>
      <c r="PEZ56" s="57"/>
      <c r="PFA56" s="57"/>
      <c r="PFB56" s="57"/>
      <c r="PFC56" s="57"/>
      <c r="PFI56" s="56"/>
      <c r="PFJ56" s="57"/>
      <c r="PFK56" s="57"/>
      <c r="PFL56" s="57"/>
      <c r="PFM56" s="57"/>
      <c r="PFN56" s="57"/>
      <c r="PFO56" s="57"/>
      <c r="PFU56" s="56"/>
      <c r="PFV56" s="57"/>
      <c r="PFW56" s="57"/>
      <c r="PFX56" s="57"/>
      <c r="PFY56" s="57"/>
      <c r="PFZ56" s="57"/>
      <c r="PGA56" s="57"/>
      <c r="PGG56" s="56"/>
      <c r="PGH56" s="57"/>
      <c r="PGI56" s="57"/>
      <c r="PGJ56" s="57"/>
      <c r="PGK56" s="57"/>
      <c r="PGL56" s="57"/>
      <c r="PGM56" s="57"/>
      <c r="PGS56" s="56"/>
      <c r="PGT56" s="57"/>
      <c r="PGU56" s="57"/>
      <c r="PGV56" s="57"/>
      <c r="PGW56" s="57"/>
      <c r="PGX56" s="57"/>
      <c r="PGY56" s="57"/>
      <c r="PHE56" s="56"/>
      <c r="PHF56" s="57"/>
      <c r="PHG56" s="57"/>
      <c r="PHH56" s="57"/>
      <c r="PHI56" s="57"/>
      <c r="PHJ56" s="57"/>
      <c r="PHK56" s="57"/>
      <c r="PHQ56" s="56"/>
      <c r="PHR56" s="57"/>
      <c r="PHS56" s="57"/>
      <c r="PHT56" s="57"/>
      <c r="PHU56" s="57"/>
      <c r="PHV56" s="57"/>
      <c r="PHW56" s="57"/>
      <c r="PIC56" s="56"/>
      <c r="PID56" s="57"/>
      <c r="PIE56" s="57"/>
      <c r="PIF56" s="57"/>
      <c r="PIG56" s="57"/>
      <c r="PIH56" s="57"/>
      <c r="PII56" s="57"/>
      <c r="PIO56" s="56"/>
      <c r="PIP56" s="57"/>
      <c r="PIQ56" s="57"/>
      <c r="PIR56" s="57"/>
      <c r="PIS56" s="57"/>
      <c r="PIT56" s="57"/>
      <c r="PIU56" s="57"/>
      <c r="PJA56" s="56"/>
      <c r="PJB56" s="57"/>
      <c r="PJC56" s="57"/>
      <c r="PJD56" s="57"/>
      <c r="PJE56" s="57"/>
      <c r="PJF56" s="57"/>
      <c r="PJG56" s="57"/>
      <c r="PJM56" s="56"/>
      <c r="PJN56" s="57"/>
      <c r="PJO56" s="57"/>
      <c r="PJP56" s="57"/>
      <c r="PJQ56" s="57"/>
      <c r="PJR56" s="57"/>
      <c r="PJS56" s="57"/>
      <c r="PJY56" s="56"/>
      <c r="PJZ56" s="57"/>
      <c r="PKA56" s="57"/>
      <c r="PKB56" s="57"/>
      <c r="PKC56" s="57"/>
      <c r="PKD56" s="57"/>
      <c r="PKE56" s="57"/>
      <c r="PKK56" s="56"/>
      <c r="PKL56" s="57"/>
      <c r="PKM56" s="57"/>
      <c r="PKN56" s="57"/>
      <c r="PKO56" s="57"/>
      <c r="PKP56" s="57"/>
      <c r="PKQ56" s="57"/>
      <c r="PKW56" s="56"/>
      <c r="PKX56" s="57"/>
      <c r="PKY56" s="57"/>
      <c r="PKZ56" s="57"/>
      <c r="PLA56" s="57"/>
      <c r="PLB56" s="57"/>
      <c r="PLC56" s="57"/>
      <c r="PLI56" s="56"/>
      <c r="PLJ56" s="57"/>
      <c r="PLK56" s="57"/>
      <c r="PLL56" s="57"/>
      <c r="PLM56" s="57"/>
      <c r="PLN56" s="57"/>
      <c r="PLO56" s="57"/>
      <c r="PLU56" s="56"/>
      <c r="PLV56" s="57"/>
      <c r="PLW56" s="57"/>
      <c r="PLX56" s="57"/>
      <c r="PLY56" s="57"/>
      <c r="PLZ56" s="57"/>
      <c r="PMA56" s="57"/>
      <c r="PMG56" s="56"/>
      <c r="PMH56" s="57"/>
      <c r="PMI56" s="57"/>
      <c r="PMJ56" s="57"/>
      <c r="PMK56" s="57"/>
      <c r="PML56" s="57"/>
      <c r="PMM56" s="57"/>
      <c r="PMS56" s="56"/>
      <c r="PMT56" s="57"/>
      <c r="PMU56" s="57"/>
      <c r="PMV56" s="57"/>
      <c r="PMW56" s="57"/>
      <c r="PMX56" s="57"/>
      <c r="PMY56" s="57"/>
      <c r="PNE56" s="56"/>
      <c r="PNF56" s="57"/>
      <c r="PNG56" s="57"/>
      <c r="PNH56" s="57"/>
      <c r="PNI56" s="57"/>
      <c r="PNJ56" s="57"/>
      <c r="PNK56" s="57"/>
      <c r="PNQ56" s="56"/>
      <c r="PNR56" s="57"/>
      <c r="PNS56" s="57"/>
      <c r="PNT56" s="57"/>
      <c r="PNU56" s="57"/>
      <c r="PNV56" s="57"/>
      <c r="PNW56" s="57"/>
      <c r="POC56" s="56"/>
      <c r="POD56" s="57"/>
      <c r="POE56" s="57"/>
      <c r="POF56" s="57"/>
      <c r="POG56" s="57"/>
      <c r="POH56" s="57"/>
      <c r="POI56" s="57"/>
      <c r="POO56" s="56"/>
      <c r="POP56" s="57"/>
      <c r="POQ56" s="57"/>
      <c r="POR56" s="57"/>
      <c r="POS56" s="57"/>
      <c r="POT56" s="57"/>
      <c r="POU56" s="57"/>
      <c r="PPA56" s="56"/>
      <c r="PPB56" s="57"/>
      <c r="PPC56" s="57"/>
      <c r="PPD56" s="57"/>
      <c r="PPE56" s="57"/>
      <c r="PPF56" s="57"/>
      <c r="PPG56" s="57"/>
      <c r="PPM56" s="56"/>
      <c r="PPN56" s="57"/>
      <c r="PPO56" s="57"/>
      <c r="PPP56" s="57"/>
      <c r="PPQ56" s="57"/>
      <c r="PPR56" s="57"/>
      <c r="PPS56" s="57"/>
      <c r="PPY56" s="56"/>
      <c r="PPZ56" s="57"/>
      <c r="PQA56" s="57"/>
      <c r="PQB56" s="57"/>
      <c r="PQC56" s="57"/>
      <c r="PQD56" s="57"/>
      <c r="PQE56" s="57"/>
      <c r="PQK56" s="56"/>
      <c r="PQL56" s="57"/>
      <c r="PQM56" s="57"/>
      <c r="PQN56" s="57"/>
      <c r="PQO56" s="57"/>
      <c r="PQP56" s="57"/>
      <c r="PQQ56" s="57"/>
      <c r="PQW56" s="56"/>
      <c r="PQX56" s="57"/>
      <c r="PQY56" s="57"/>
      <c r="PQZ56" s="57"/>
      <c r="PRA56" s="57"/>
      <c r="PRB56" s="57"/>
      <c r="PRC56" s="57"/>
      <c r="PRI56" s="56"/>
      <c r="PRJ56" s="57"/>
      <c r="PRK56" s="57"/>
      <c r="PRL56" s="57"/>
      <c r="PRM56" s="57"/>
      <c r="PRN56" s="57"/>
      <c r="PRO56" s="57"/>
      <c r="PRU56" s="56"/>
      <c r="PRV56" s="57"/>
      <c r="PRW56" s="57"/>
      <c r="PRX56" s="57"/>
      <c r="PRY56" s="57"/>
      <c r="PRZ56" s="57"/>
      <c r="PSA56" s="57"/>
      <c r="PSG56" s="56"/>
      <c r="PSH56" s="57"/>
      <c r="PSI56" s="57"/>
      <c r="PSJ56" s="57"/>
      <c r="PSK56" s="57"/>
      <c r="PSL56" s="57"/>
      <c r="PSM56" s="57"/>
      <c r="PSS56" s="56"/>
      <c r="PST56" s="57"/>
      <c r="PSU56" s="57"/>
      <c r="PSV56" s="57"/>
      <c r="PSW56" s="57"/>
      <c r="PSX56" s="57"/>
      <c r="PSY56" s="57"/>
      <c r="PTE56" s="56"/>
      <c r="PTF56" s="57"/>
      <c r="PTG56" s="57"/>
      <c r="PTH56" s="57"/>
      <c r="PTI56" s="57"/>
      <c r="PTJ56" s="57"/>
      <c r="PTK56" s="57"/>
      <c r="PTQ56" s="56"/>
      <c r="PTR56" s="57"/>
      <c r="PTS56" s="57"/>
      <c r="PTT56" s="57"/>
      <c r="PTU56" s="57"/>
      <c r="PTV56" s="57"/>
      <c r="PTW56" s="57"/>
      <c r="PUC56" s="56"/>
      <c r="PUD56" s="57"/>
      <c r="PUE56" s="57"/>
      <c r="PUF56" s="57"/>
      <c r="PUG56" s="57"/>
      <c r="PUH56" s="57"/>
      <c r="PUI56" s="57"/>
      <c r="PUO56" s="56"/>
      <c r="PUP56" s="57"/>
      <c r="PUQ56" s="57"/>
      <c r="PUR56" s="57"/>
      <c r="PUS56" s="57"/>
      <c r="PUT56" s="57"/>
      <c r="PUU56" s="57"/>
      <c r="PVA56" s="56"/>
      <c r="PVB56" s="57"/>
      <c r="PVC56" s="57"/>
      <c r="PVD56" s="57"/>
      <c r="PVE56" s="57"/>
      <c r="PVF56" s="57"/>
      <c r="PVG56" s="57"/>
      <c r="PVM56" s="56"/>
      <c r="PVN56" s="57"/>
      <c r="PVO56" s="57"/>
      <c r="PVP56" s="57"/>
      <c r="PVQ56" s="57"/>
      <c r="PVR56" s="57"/>
      <c r="PVS56" s="57"/>
      <c r="PVY56" s="56"/>
      <c r="PVZ56" s="57"/>
      <c r="PWA56" s="57"/>
      <c r="PWB56" s="57"/>
      <c r="PWC56" s="57"/>
      <c r="PWD56" s="57"/>
      <c r="PWE56" s="57"/>
      <c r="PWK56" s="56"/>
      <c r="PWL56" s="57"/>
      <c r="PWM56" s="57"/>
      <c r="PWN56" s="57"/>
      <c r="PWO56" s="57"/>
      <c r="PWP56" s="57"/>
      <c r="PWQ56" s="57"/>
      <c r="PWW56" s="56"/>
      <c r="PWX56" s="57"/>
      <c r="PWY56" s="57"/>
      <c r="PWZ56" s="57"/>
      <c r="PXA56" s="57"/>
      <c r="PXB56" s="57"/>
      <c r="PXC56" s="57"/>
      <c r="PXI56" s="56"/>
      <c r="PXJ56" s="57"/>
      <c r="PXK56" s="57"/>
      <c r="PXL56" s="57"/>
      <c r="PXM56" s="57"/>
      <c r="PXN56" s="57"/>
      <c r="PXO56" s="57"/>
      <c r="PXU56" s="56"/>
      <c r="PXV56" s="57"/>
      <c r="PXW56" s="57"/>
      <c r="PXX56" s="57"/>
      <c r="PXY56" s="57"/>
      <c r="PXZ56" s="57"/>
      <c r="PYA56" s="57"/>
      <c r="PYG56" s="56"/>
      <c r="PYH56" s="57"/>
      <c r="PYI56" s="57"/>
      <c r="PYJ56" s="57"/>
      <c r="PYK56" s="57"/>
      <c r="PYL56" s="57"/>
      <c r="PYM56" s="57"/>
      <c r="PYS56" s="56"/>
      <c r="PYT56" s="57"/>
      <c r="PYU56" s="57"/>
      <c r="PYV56" s="57"/>
      <c r="PYW56" s="57"/>
      <c r="PYX56" s="57"/>
      <c r="PYY56" s="57"/>
      <c r="PZE56" s="56"/>
      <c r="PZF56" s="57"/>
      <c r="PZG56" s="57"/>
      <c r="PZH56" s="57"/>
      <c r="PZI56" s="57"/>
      <c r="PZJ56" s="57"/>
      <c r="PZK56" s="57"/>
      <c r="PZQ56" s="56"/>
      <c r="PZR56" s="57"/>
      <c r="PZS56" s="57"/>
      <c r="PZT56" s="57"/>
      <c r="PZU56" s="57"/>
      <c r="PZV56" s="57"/>
      <c r="PZW56" s="57"/>
      <c r="QAC56" s="56"/>
      <c r="QAD56" s="57"/>
      <c r="QAE56" s="57"/>
      <c r="QAF56" s="57"/>
      <c r="QAG56" s="57"/>
      <c r="QAH56" s="57"/>
      <c r="QAI56" s="57"/>
      <c r="QAO56" s="56"/>
      <c r="QAP56" s="57"/>
      <c r="QAQ56" s="57"/>
      <c r="QAR56" s="57"/>
      <c r="QAS56" s="57"/>
      <c r="QAT56" s="57"/>
      <c r="QAU56" s="57"/>
      <c r="QBA56" s="56"/>
      <c r="QBB56" s="57"/>
      <c r="QBC56" s="57"/>
      <c r="QBD56" s="57"/>
      <c r="QBE56" s="57"/>
      <c r="QBF56" s="57"/>
      <c r="QBG56" s="57"/>
      <c r="QBM56" s="56"/>
      <c r="QBN56" s="57"/>
      <c r="QBO56" s="57"/>
      <c r="QBP56" s="57"/>
      <c r="QBQ56" s="57"/>
      <c r="QBR56" s="57"/>
      <c r="QBS56" s="57"/>
      <c r="QBY56" s="56"/>
      <c r="QBZ56" s="57"/>
      <c r="QCA56" s="57"/>
      <c r="QCB56" s="57"/>
      <c r="QCC56" s="57"/>
      <c r="QCD56" s="57"/>
      <c r="QCE56" s="57"/>
      <c r="QCK56" s="56"/>
      <c r="QCL56" s="57"/>
      <c r="QCM56" s="57"/>
      <c r="QCN56" s="57"/>
      <c r="QCO56" s="57"/>
      <c r="QCP56" s="57"/>
      <c r="QCQ56" s="57"/>
      <c r="QCW56" s="56"/>
      <c r="QCX56" s="57"/>
      <c r="QCY56" s="57"/>
      <c r="QCZ56" s="57"/>
      <c r="QDA56" s="57"/>
      <c r="QDB56" s="57"/>
      <c r="QDC56" s="57"/>
      <c r="QDI56" s="56"/>
      <c r="QDJ56" s="57"/>
      <c r="QDK56" s="57"/>
      <c r="QDL56" s="57"/>
      <c r="QDM56" s="57"/>
      <c r="QDN56" s="57"/>
      <c r="QDO56" s="57"/>
      <c r="QDU56" s="56"/>
      <c r="QDV56" s="57"/>
      <c r="QDW56" s="57"/>
      <c r="QDX56" s="57"/>
      <c r="QDY56" s="57"/>
      <c r="QDZ56" s="57"/>
      <c r="QEA56" s="57"/>
      <c r="QEG56" s="56"/>
      <c r="QEH56" s="57"/>
      <c r="QEI56" s="57"/>
      <c r="QEJ56" s="57"/>
      <c r="QEK56" s="57"/>
      <c r="QEL56" s="57"/>
      <c r="QEM56" s="57"/>
      <c r="QES56" s="56"/>
      <c r="QET56" s="57"/>
      <c r="QEU56" s="57"/>
      <c r="QEV56" s="57"/>
      <c r="QEW56" s="57"/>
      <c r="QEX56" s="57"/>
      <c r="QEY56" s="57"/>
      <c r="QFE56" s="56"/>
      <c r="QFF56" s="57"/>
      <c r="QFG56" s="57"/>
      <c r="QFH56" s="57"/>
      <c r="QFI56" s="57"/>
      <c r="QFJ56" s="57"/>
      <c r="QFK56" s="57"/>
      <c r="QFQ56" s="56"/>
      <c r="QFR56" s="57"/>
      <c r="QFS56" s="57"/>
      <c r="QFT56" s="57"/>
      <c r="QFU56" s="57"/>
      <c r="QFV56" s="57"/>
      <c r="QFW56" s="57"/>
      <c r="QGC56" s="56"/>
      <c r="QGD56" s="57"/>
      <c r="QGE56" s="57"/>
      <c r="QGF56" s="57"/>
      <c r="QGG56" s="57"/>
      <c r="QGH56" s="57"/>
      <c r="QGI56" s="57"/>
      <c r="QGO56" s="56"/>
      <c r="QGP56" s="57"/>
      <c r="QGQ56" s="57"/>
      <c r="QGR56" s="57"/>
      <c r="QGS56" s="57"/>
      <c r="QGT56" s="57"/>
      <c r="QGU56" s="57"/>
      <c r="QHA56" s="56"/>
      <c r="QHB56" s="57"/>
      <c r="QHC56" s="57"/>
      <c r="QHD56" s="57"/>
      <c r="QHE56" s="57"/>
      <c r="QHF56" s="57"/>
      <c r="QHG56" s="57"/>
      <c r="QHM56" s="56"/>
      <c r="QHN56" s="57"/>
      <c r="QHO56" s="57"/>
      <c r="QHP56" s="57"/>
      <c r="QHQ56" s="57"/>
      <c r="QHR56" s="57"/>
      <c r="QHS56" s="57"/>
      <c r="QHY56" s="56"/>
      <c r="QHZ56" s="57"/>
      <c r="QIA56" s="57"/>
      <c r="QIB56" s="57"/>
      <c r="QIC56" s="57"/>
      <c r="QID56" s="57"/>
      <c r="QIE56" s="57"/>
      <c r="QIK56" s="56"/>
      <c r="QIL56" s="57"/>
      <c r="QIM56" s="57"/>
      <c r="QIN56" s="57"/>
      <c r="QIO56" s="57"/>
      <c r="QIP56" s="57"/>
      <c r="QIQ56" s="57"/>
      <c r="QIW56" s="56"/>
      <c r="QIX56" s="57"/>
      <c r="QIY56" s="57"/>
      <c r="QIZ56" s="57"/>
      <c r="QJA56" s="57"/>
      <c r="QJB56" s="57"/>
      <c r="QJC56" s="57"/>
      <c r="QJI56" s="56"/>
      <c r="QJJ56" s="57"/>
      <c r="QJK56" s="57"/>
      <c r="QJL56" s="57"/>
      <c r="QJM56" s="57"/>
      <c r="QJN56" s="57"/>
      <c r="QJO56" s="57"/>
      <c r="QJU56" s="56"/>
      <c r="QJV56" s="57"/>
      <c r="QJW56" s="57"/>
      <c r="QJX56" s="57"/>
      <c r="QJY56" s="57"/>
      <c r="QJZ56" s="57"/>
      <c r="QKA56" s="57"/>
      <c r="QKG56" s="56"/>
      <c r="QKH56" s="57"/>
      <c r="QKI56" s="57"/>
      <c r="QKJ56" s="57"/>
      <c r="QKK56" s="57"/>
      <c r="QKL56" s="57"/>
      <c r="QKM56" s="57"/>
      <c r="QKS56" s="56"/>
      <c r="QKT56" s="57"/>
      <c r="QKU56" s="57"/>
      <c r="QKV56" s="57"/>
      <c r="QKW56" s="57"/>
      <c r="QKX56" s="57"/>
      <c r="QKY56" s="57"/>
      <c r="QLE56" s="56"/>
      <c r="QLF56" s="57"/>
      <c r="QLG56" s="57"/>
      <c r="QLH56" s="57"/>
      <c r="QLI56" s="57"/>
      <c r="QLJ56" s="57"/>
      <c r="QLK56" s="57"/>
      <c r="QLQ56" s="56"/>
      <c r="QLR56" s="57"/>
      <c r="QLS56" s="57"/>
      <c r="QLT56" s="57"/>
      <c r="QLU56" s="57"/>
      <c r="QLV56" s="57"/>
      <c r="QLW56" s="57"/>
      <c r="QMC56" s="56"/>
      <c r="QMD56" s="57"/>
      <c r="QME56" s="57"/>
      <c r="QMF56" s="57"/>
      <c r="QMG56" s="57"/>
      <c r="QMH56" s="57"/>
      <c r="QMI56" s="57"/>
      <c r="QMO56" s="56"/>
      <c r="QMP56" s="57"/>
      <c r="QMQ56" s="57"/>
      <c r="QMR56" s="57"/>
      <c r="QMS56" s="57"/>
      <c r="QMT56" s="57"/>
      <c r="QMU56" s="57"/>
      <c r="QNA56" s="56"/>
      <c r="QNB56" s="57"/>
      <c r="QNC56" s="57"/>
      <c r="QND56" s="57"/>
      <c r="QNE56" s="57"/>
      <c r="QNF56" s="57"/>
      <c r="QNG56" s="57"/>
      <c r="QNM56" s="56"/>
      <c r="QNN56" s="57"/>
      <c r="QNO56" s="57"/>
      <c r="QNP56" s="57"/>
      <c r="QNQ56" s="57"/>
      <c r="QNR56" s="57"/>
      <c r="QNS56" s="57"/>
      <c r="QNY56" s="56"/>
      <c r="QNZ56" s="57"/>
      <c r="QOA56" s="57"/>
      <c r="QOB56" s="57"/>
      <c r="QOC56" s="57"/>
      <c r="QOD56" s="57"/>
      <c r="QOE56" s="57"/>
      <c r="QOK56" s="56"/>
      <c r="QOL56" s="57"/>
      <c r="QOM56" s="57"/>
      <c r="QON56" s="57"/>
      <c r="QOO56" s="57"/>
      <c r="QOP56" s="57"/>
      <c r="QOQ56" s="57"/>
      <c r="QOW56" s="56"/>
      <c r="QOX56" s="57"/>
      <c r="QOY56" s="57"/>
      <c r="QOZ56" s="57"/>
      <c r="QPA56" s="57"/>
      <c r="QPB56" s="57"/>
      <c r="QPC56" s="57"/>
      <c r="QPI56" s="56"/>
      <c r="QPJ56" s="57"/>
      <c r="QPK56" s="57"/>
      <c r="QPL56" s="57"/>
      <c r="QPM56" s="57"/>
      <c r="QPN56" s="57"/>
      <c r="QPO56" s="57"/>
      <c r="QPU56" s="56"/>
      <c r="QPV56" s="57"/>
      <c r="QPW56" s="57"/>
      <c r="QPX56" s="57"/>
      <c r="QPY56" s="57"/>
      <c r="QPZ56" s="57"/>
      <c r="QQA56" s="57"/>
      <c r="QQG56" s="56"/>
      <c r="QQH56" s="57"/>
      <c r="QQI56" s="57"/>
      <c r="QQJ56" s="57"/>
      <c r="QQK56" s="57"/>
      <c r="QQL56" s="57"/>
      <c r="QQM56" s="57"/>
      <c r="QQS56" s="56"/>
      <c r="QQT56" s="57"/>
      <c r="QQU56" s="57"/>
      <c r="QQV56" s="57"/>
      <c r="QQW56" s="57"/>
      <c r="QQX56" s="57"/>
      <c r="QQY56" s="57"/>
      <c r="QRE56" s="56"/>
      <c r="QRF56" s="57"/>
      <c r="QRG56" s="57"/>
      <c r="QRH56" s="57"/>
      <c r="QRI56" s="57"/>
      <c r="QRJ56" s="57"/>
      <c r="QRK56" s="57"/>
      <c r="QRQ56" s="56"/>
      <c r="QRR56" s="57"/>
      <c r="QRS56" s="57"/>
      <c r="QRT56" s="57"/>
      <c r="QRU56" s="57"/>
      <c r="QRV56" s="57"/>
      <c r="QRW56" s="57"/>
      <c r="QSC56" s="56"/>
      <c r="QSD56" s="57"/>
      <c r="QSE56" s="57"/>
      <c r="QSF56" s="57"/>
      <c r="QSG56" s="57"/>
      <c r="QSH56" s="57"/>
      <c r="QSI56" s="57"/>
      <c r="QSO56" s="56"/>
      <c r="QSP56" s="57"/>
      <c r="QSQ56" s="57"/>
      <c r="QSR56" s="57"/>
      <c r="QSS56" s="57"/>
      <c r="QST56" s="57"/>
      <c r="QSU56" s="57"/>
      <c r="QTA56" s="56"/>
      <c r="QTB56" s="57"/>
      <c r="QTC56" s="57"/>
      <c r="QTD56" s="57"/>
      <c r="QTE56" s="57"/>
      <c r="QTF56" s="57"/>
      <c r="QTG56" s="57"/>
      <c r="QTM56" s="56"/>
      <c r="QTN56" s="57"/>
      <c r="QTO56" s="57"/>
      <c r="QTP56" s="57"/>
      <c r="QTQ56" s="57"/>
      <c r="QTR56" s="57"/>
      <c r="QTS56" s="57"/>
      <c r="QTY56" s="56"/>
      <c r="QTZ56" s="57"/>
      <c r="QUA56" s="57"/>
      <c r="QUB56" s="57"/>
      <c r="QUC56" s="57"/>
      <c r="QUD56" s="57"/>
      <c r="QUE56" s="57"/>
      <c r="QUK56" s="56"/>
      <c r="QUL56" s="57"/>
      <c r="QUM56" s="57"/>
      <c r="QUN56" s="57"/>
      <c r="QUO56" s="57"/>
      <c r="QUP56" s="57"/>
      <c r="QUQ56" s="57"/>
      <c r="QUW56" s="56"/>
      <c r="QUX56" s="57"/>
      <c r="QUY56" s="57"/>
      <c r="QUZ56" s="57"/>
      <c r="QVA56" s="57"/>
      <c r="QVB56" s="57"/>
      <c r="QVC56" s="57"/>
      <c r="QVI56" s="56"/>
      <c r="QVJ56" s="57"/>
      <c r="QVK56" s="57"/>
      <c r="QVL56" s="57"/>
      <c r="QVM56" s="57"/>
      <c r="QVN56" s="57"/>
      <c r="QVO56" s="57"/>
      <c r="QVU56" s="56"/>
      <c r="QVV56" s="57"/>
      <c r="QVW56" s="57"/>
      <c r="QVX56" s="57"/>
      <c r="QVY56" s="57"/>
      <c r="QVZ56" s="57"/>
      <c r="QWA56" s="57"/>
      <c r="QWG56" s="56"/>
      <c r="QWH56" s="57"/>
      <c r="QWI56" s="57"/>
      <c r="QWJ56" s="57"/>
      <c r="QWK56" s="57"/>
      <c r="QWL56" s="57"/>
      <c r="QWM56" s="57"/>
      <c r="QWS56" s="56"/>
      <c r="QWT56" s="57"/>
      <c r="QWU56" s="57"/>
      <c r="QWV56" s="57"/>
      <c r="QWW56" s="57"/>
      <c r="QWX56" s="57"/>
      <c r="QWY56" s="57"/>
      <c r="QXE56" s="56"/>
      <c r="QXF56" s="57"/>
      <c r="QXG56" s="57"/>
      <c r="QXH56" s="57"/>
      <c r="QXI56" s="57"/>
      <c r="QXJ56" s="57"/>
      <c r="QXK56" s="57"/>
      <c r="QXQ56" s="56"/>
      <c r="QXR56" s="57"/>
      <c r="QXS56" s="57"/>
      <c r="QXT56" s="57"/>
      <c r="QXU56" s="57"/>
      <c r="QXV56" s="57"/>
      <c r="QXW56" s="57"/>
      <c r="QYC56" s="56"/>
      <c r="QYD56" s="57"/>
      <c r="QYE56" s="57"/>
      <c r="QYF56" s="57"/>
      <c r="QYG56" s="57"/>
      <c r="QYH56" s="57"/>
      <c r="QYI56" s="57"/>
      <c r="QYO56" s="56"/>
      <c r="QYP56" s="57"/>
      <c r="QYQ56" s="57"/>
      <c r="QYR56" s="57"/>
      <c r="QYS56" s="57"/>
      <c r="QYT56" s="57"/>
      <c r="QYU56" s="57"/>
      <c r="QZA56" s="56"/>
      <c r="QZB56" s="57"/>
      <c r="QZC56" s="57"/>
      <c r="QZD56" s="57"/>
      <c r="QZE56" s="57"/>
      <c r="QZF56" s="57"/>
      <c r="QZG56" s="57"/>
      <c r="QZM56" s="56"/>
      <c r="QZN56" s="57"/>
      <c r="QZO56" s="57"/>
      <c r="QZP56" s="57"/>
      <c r="QZQ56" s="57"/>
      <c r="QZR56" s="57"/>
      <c r="QZS56" s="57"/>
      <c r="QZY56" s="56"/>
      <c r="QZZ56" s="57"/>
      <c r="RAA56" s="57"/>
      <c r="RAB56" s="57"/>
      <c r="RAC56" s="57"/>
      <c r="RAD56" s="57"/>
      <c r="RAE56" s="57"/>
      <c r="RAK56" s="56"/>
      <c r="RAL56" s="57"/>
      <c r="RAM56" s="57"/>
      <c r="RAN56" s="57"/>
      <c r="RAO56" s="57"/>
      <c r="RAP56" s="57"/>
      <c r="RAQ56" s="57"/>
      <c r="RAW56" s="56"/>
      <c r="RAX56" s="57"/>
      <c r="RAY56" s="57"/>
      <c r="RAZ56" s="57"/>
      <c r="RBA56" s="57"/>
      <c r="RBB56" s="57"/>
      <c r="RBC56" s="57"/>
      <c r="RBI56" s="56"/>
      <c r="RBJ56" s="57"/>
      <c r="RBK56" s="57"/>
      <c r="RBL56" s="57"/>
      <c r="RBM56" s="57"/>
      <c r="RBN56" s="57"/>
      <c r="RBO56" s="57"/>
      <c r="RBU56" s="56"/>
      <c r="RBV56" s="57"/>
      <c r="RBW56" s="57"/>
      <c r="RBX56" s="57"/>
      <c r="RBY56" s="57"/>
      <c r="RBZ56" s="57"/>
      <c r="RCA56" s="57"/>
      <c r="RCG56" s="56"/>
      <c r="RCH56" s="57"/>
      <c r="RCI56" s="57"/>
      <c r="RCJ56" s="57"/>
      <c r="RCK56" s="57"/>
      <c r="RCL56" s="57"/>
      <c r="RCM56" s="57"/>
      <c r="RCS56" s="56"/>
      <c r="RCT56" s="57"/>
      <c r="RCU56" s="57"/>
      <c r="RCV56" s="57"/>
      <c r="RCW56" s="57"/>
      <c r="RCX56" s="57"/>
      <c r="RCY56" s="57"/>
      <c r="RDE56" s="56"/>
      <c r="RDF56" s="57"/>
      <c r="RDG56" s="57"/>
      <c r="RDH56" s="57"/>
      <c r="RDI56" s="57"/>
      <c r="RDJ56" s="57"/>
      <c r="RDK56" s="57"/>
      <c r="RDQ56" s="56"/>
      <c r="RDR56" s="57"/>
      <c r="RDS56" s="57"/>
      <c r="RDT56" s="57"/>
      <c r="RDU56" s="57"/>
      <c r="RDV56" s="57"/>
      <c r="RDW56" s="57"/>
      <c r="REC56" s="56"/>
      <c r="RED56" s="57"/>
      <c r="REE56" s="57"/>
      <c r="REF56" s="57"/>
      <c r="REG56" s="57"/>
      <c r="REH56" s="57"/>
      <c r="REI56" s="57"/>
      <c r="REO56" s="56"/>
      <c r="REP56" s="57"/>
      <c r="REQ56" s="57"/>
      <c r="RER56" s="57"/>
      <c r="RES56" s="57"/>
      <c r="RET56" s="57"/>
      <c r="REU56" s="57"/>
      <c r="RFA56" s="56"/>
      <c r="RFB56" s="57"/>
      <c r="RFC56" s="57"/>
      <c r="RFD56" s="57"/>
      <c r="RFE56" s="57"/>
      <c r="RFF56" s="57"/>
      <c r="RFG56" s="57"/>
      <c r="RFM56" s="56"/>
      <c r="RFN56" s="57"/>
      <c r="RFO56" s="57"/>
      <c r="RFP56" s="57"/>
      <c r="RFQ56" s="57"/>
      <c r="RFR56" s="57"/>
      <c r="RFS56" s="57"/>
      <c r="RFY56" s="56"/>
      <c r="RFZ56" s="57"/>
      <c r="RGA56" s="57"/>
      <c r="RGB56" s="57"/>
      <c r="RGC56" s="57"/>
      <c r="RGD56" s="57"/>
      <c r="RGE56" s="57"/>
      <c r="RGK56" s="56"/>
      <c r="RGL56" s="57"/>
      <c r="RGM56" s="57"/>
      <c r="RGN56" s="57"/>
      <c r="RGO56" s="57"/>
      <c r="RGP56" s="57"/>
      <c r="RGQ56" s="57"/>
      <c r="RGW56" s="56"/>
      <c r="RGX56" s="57"/>
      <c r="RGY56" s="57"/>
      <c r="RGZ56" s="57"/>
      <c r="RHA56" s="57"/>
      <c r="RHB56" s="57"/>
      <c r="RHC56" s="57"/>
      <c r="RHI56" s="56"/>
      <c r="RHJ56" s="57"/>
      <c r="RHK56" s="57"/>
      <c r="RHL56" s="57"/>
      <c r="RHM56" s="57"/>
      <c r="RHN56" s="57"/>
      <c r="RHO56" s="57"/>
      <c r="RHU56" s="56"/>
      <c r="RHV56" s="57"/>
      <c r="RHW56" s="57"/>
      <c r="RHX56" s="57"/>
      <c r="RHY56" s="57"/>
      <c r="RHZ56" s="57"/>
      <c r="RIA56" s="57"/>
      <c r="RIG56" s="56"/>
      <c r="RIH56" s="57"/>
      <c r="RII56" s="57"/>
      <c r="RIJ56" s="57"/>
      <c r="RIK56" s="57"/>
      <c r="RIL56" s="57"/>
      <c r="RIM56" s="57"/>
      <c r="RIS56" s="56"/>
      <c r="RIT56" s="57"/>
      <c r="RIU56" s="57"/>
      <c r="RIV56" s="57"/>
      <c r="RIW56" s="57"/>
      <c r="RIX56" s="57"/>
      <c r="RIY56" s="57"/>
      <c r="RJE56" s="56"/>
      <c r="RJF56" s="57"/>
      <c r="RJG56" s="57"/>
      <c r="RJH56" s="57"/>
      <c r="RJI56" s="57"/>
      <c r="RJJ56" s="57"/>
      <c r="RJK56" s="57"/>
      <c r="RJQ56" s="56"/>
      <c r="RJR56" s="57"/>
      <c r="RJS56" s="57"/>
      <c r="RJT56" s="57"/>
      <c r="RJU56" s="57"/>
      <c r="RJV56" s="57"/>
      <c r="RJW56" s="57"/>
      <c r="RKC56" s="56"/>
      <c r="RKD56" s="57"/>
      <c r="RKE56" s="57"/>
      <c r="RKF56" s="57"/>
      <c r="RKG56" s="57"/>
      <c r="RKH56" s="57"/>
      <c r="RKI56" s="57"/>
      <c r="RKO56" s="56"/>
      <c r="RKP56" s="57"/>
      <c r="RKQ56" s="57"/>
      <c r="RKR56" s="57"/>
      <c r="RKS56" s="57"/>
      <c r="RKT56" s="57"/>
      <c r="RKU56" s="57"/>
      <c r="RLA56" s="56"/>
      <c r="RLB56" s="57"/>
      <c r="RLC56" s="57"/>
      <c r="RLD56" s="57"/>
      <c r="RLE56" s="57"/>
      <c r="RLF56" s="57"/>
      <c r="RLG56" s="57"/>
      <c r="RLM56" s="56"/>
      <c r="RLN56" s="57"/>
      <c r="RLO56" s="57"/>
      <c r="RLP56" s="57"/>
      <c r="RLQ56" s="57"/>
      <c r="RLR56" s="57"/>
      <c r="RLS56" s="57"/>
      <c r="RLY56" s="56"/>
      <c r="RLZ56" s="57"/>
      <c r="RMA56" s="57"/>
      <c r="RMB56" s="57"/>
      <c r="RMC56" s="57"/>
      <c r="RMD56" s="57"/>
      <c r="RME56" s="57"/>
      <c r="RMK56" s="56"/>
      <c r="RML56" s="57"/>
      <c r="RMM56" s="57"/>
      <c r="RMN56" s="57"/>
      <c r="RMO56" s="57"/>
      <c r="RMP56" s="57"/>
      <c r="RMQ56" s="57"/>
      <c r="RMW56" s="56"/>
      <c r="RMX56" s="57"/>
      <c r="RMY56" s="57"/>
      <c r="RMZ56" s="57"/>
      <c r="RNA56" s="57"/>
      <c r="RNB56" s="57"/>
      <c r="RNC56" s="57"/>
      <c r="RNI56" s="56"/>
      <c r="RNJ56" s="57"/>
      <c r="RNK56" s="57"/>
      <c r="RNL56" s="57"/>
      <c r="RNM56" s="57"/>
      <c r="RNN56" s="57"/>
      <c r="RNO56" s="57"/>
      <c r="RNU56" s="56"/>
      <c r="RNV56" s="57"/>
      <c r="RNW56" s="57"/>
      <c r="RNX56" s="57"/>
      <c r="RNY56" s="57"/>
      <c r="RNZ56" s="57"/>
      <c r="ROA56" s="57"/>
      <c r="ROG56" s="56"/>
      <c r="ROH56" s="57"/>
      <c r="ROI56" s="57"/>
      <c r="ROJ56" s="57"/>
      <c r="ROK56" s="57"/>
      <c r="ROL56" s="57"/>
      <c r="ROM56" s="57"/>
      <c r="ROS56" s="56"/>
      <c r="ROT56" s="57"/>
      <c r="ROU56" s="57"/>
      <c r="ROV56" s="57"/>
      <c r="ROW56" s="57"/>
      <c r="ROX56" s="57"/>
      <c r="ROY56" s="57"/>
      <c r="RPE56" s="56"/>
      <c r="RPF56" s="57"/>
      <c r="RPG56" s="57"/>
      <c r="RPH56" s="57"/>
      <c r="RPI56" s="57"/>
      <c r="RPJ56" s="57"/>
      <c r="RPK56" s="57"/>
      <c r="RPQ56" s="56"/>
      <c r="RPR56" s="57"/>
      <c r="RPS56" s="57"/>
      <c r="RPT56" s="57"/>
      <c r="RPU56" s="57"/>
      <c r="RPV56" s="57"/>
      <c r="RPW56" s="57"/>
      <c r="RQC56" s="56"/>
      <c r="RQD56" s="57"/>
      <c r="RQE56" s="57"/>
      <c r="RQF56" s="57"/>
      <c r="RQG56" s="57"/>
      <c r="RQH56" s="57"/>
      <c r="RQI56" s="57"/>
      <c r="RQO56" s="56"/>
      <c r="RQP56" s="57"/>
      <c r="RQQ56" s="57"/>
      <c r="RQR56" s="57"/>
      <c r="RQS56" s="57"/>
      <c r="RQT56" s="57"/>
      <c r="RQU56" s="57"/>
      <c r="RRA56" s="56"/>
      <c r="RRB56" s="57"/>
      <c r="RRC56" s="57"/>
      <c r="RRD56" s="57"/>
      <c r="RRE56" s="57"/>
      <c r="RRF56" s="57"/>
      <c r="RRG56" s="57"/>
      <c r="RRM56" s="56"/>
      <c r="RRN56" s="57"/>
      <c r="RRO56" s="57"/>
      <c r="RRP56" s="57"/>
      <c r="RRQ56" s="57"/>
      <c r="RRR56" s="57"/>
      <c r="RRS56" s="57"/>
      <c r="RRY56" s="56"/>
      <c r="RRZ56" s="57"/>
      <c r="RSA56" s="57"/>
      <c r="RSB56" s="57"/>
      <c r="RSC56" s="57"/>
      <c r="RSD56" s="57"/>
      <c r="RSE56" s="57"/>
      <c r="RSK56" s="56"/>
      <c r="RSL56" s="57"/>
      <c r="RSM56" s="57"/>
      <c r="RSN56" s="57"/>
      <c r="RSO56" s="57"/>
      <c r="RSP56" s="57"/>
      <c r="RSQ56" s="57"/>
      <c r="RSW56" s="56"/>
      <c r="RSX56" s="57"/>
      <c r="RSY56" s="57"/>
      <c r="RSZ56" s="57"/>
      <c r="RTA56" s="57"/>
      <c r="RTB56" s="57"/>
      <c r="RTC56" s="57"/>
      <c r="RTI56" s="56"/>
      <c r="RTJ56" s="57"/>
      <c r="RTK56" s="57"/>
      <c r="RTL56" s="57"/>
      <c r="RTM56" s="57"/>
      <c r="RTN56" s="57"/>
      <c r="RTO56" s="57"/>
      <c r="RTU56" s="56"/>
      <c r="RTV56" s="57"/>
      <c r="RTW56" s="57"/>
      <c r="RTX56" s="57"/>
      <c r="RTY56" s="57"/>
      <c r="RTZ56" s="57"/>
      <c r="RUA56" s="57"/>
      <c r="RUG56" s="56"/>
      <c r="RUH56" s="57"/>
      <c r="RUI56" s="57"/>
      <c r="RUJ56" s="57"/>
      <c r="RUK56" s="57"/>
      <c r="RUL56" s="57"/>
      <c r="RUM56" s="57"/>
      <c r="RUS56" s="56"/>
      <c r="RUT56" s="57"/>
      <c r="RUU56" s="57"/>
      <c r="RUV56" s="57"/>
      <c r="RUW56" s="57"/>
      <c r="RUX56" s="57"/>
      <c r="RUY56" s="57"/>
      <c r="RVE56" s="56"/>
      <c r="RVF56" s="57"/>
      <c r="RVG56" s="57"/>
      <c r="RVH56" s="57"/>
      <c r="RVI56" s="57"/>
      <c r="RVJ56" s="57"/>
      <c r="RVK56" s="57"/>
      <c r="RVQ56" s="56"/>
      <c r="RVR56" s="57"/>
      <c r="RVS56" s="57"/>
      <c r="RVT56" s="57"/>
      <c r="RVU56" s="57"/>
      <c r="RVV56" s="57"/>
      <c r="RVW56" s="57"/>
      <c r="RWC56" s="56"/>
      <c r="RWD56" s="57"/>
      <c r="RWE56" s="57"/>
      <c r="RWF56" s="57"/>
      <c r="RWG56" s="57"/>
      <c r="RWH56" s="57"/>
      <c r="RWI56" s="57"/>
      <c r="RWO56" s="56"/>
      <c r="RWP56" s="57"/>
      <c r="RWQ56" s="57"/>
      <c r="RWR56" s="57"/>
      <c r="RWS56" s="57"/>
      <c r="RWT56" s="57"/>
      <c r="RWU56" s="57"/>
      <c r="RXA56" s="56"/>
      <c r="RXB56" s="57"/>
      <c r="RXC56" s="57"/>
      <c r="RXD56" s="57"/>
      <c r="RXE56" s="57"/>
      <c r="RXF56" s="57"/>
      <c r="RXG56" s="57"/>
      <c r="RXM56" s="56"/>
      <c r="RXN56" s="57"/>
      <c r="RXO56" s="57"/>
      <c r="RXP56" s="57"/>
      <c r="RXQ56" s="57"/>
      <c r="RXR56" s="57"/>
      <c r="RXS56" s="57"/>
      <c r="RXY56" s="56"/>
      <c r="RXZ56" s="57"/>
      <c r="RYA56" s="57"/>
      <c r="RYB56" s="57"/>
      <c r="RYC56" s="57"/>
      <c r="RYD56" s="57"/>
      <c r="RYE56" s="57"/>
      <c r="RYK56" s="56"/>
      <c r="RYL56" s="57"/>
      <c r="RYM56" s="57"/>
      <c r="RYN56" s="57"/>
      <c r="RYO56" s="57"/>
      <c r="RYP56" s="57"/>
      <c r="RYQ56" s="57"/>
      <c r="RYW56" s="56"/>
      <c r="RYX56" s="57"/>
      <c r="RYY56" s="57"/>
      <c r="RYZ56" s="57"/>
      <c r="RZA56" s="57"/>
      <c r="RZB56" s="57"/>
      <c r="RZC56" s="57"/>
      <c r="RZI56" s="56"/>
      <c r="RZJ56" s="57"/>
      <c r="RZK56" s="57"/>
      <c r="RZL56" s="57"/>
      <c r="RZM56" s="57"/>
      <c r="RZN56" s="57"/>
      <c r="RZO56" s="57"/>
      <c r="RZU56" s="56"/>
      <c r="RZV56" s="57"/>
      <c r="RZW56" s="57"/>
      <c r="RZX56" s="57"/>
      <c r="RZY56" s="57"/>
      <c r="RZZ56" s="57"/>
      <c r="SAA56" s="57"/>
      <c r="SAG56" s="56"/>
      <c r="SAH56" s="57"/>
      <c r="SAI56" s="57"/>
      <c r="SAJ56" s="57"/>
      <c r="SAK56" s="57"/>
      <c r="SAL56" s="57"/>
      <c r="SAM56" s="57"/>
      <c r="SAS56" s="56"/>
      <c r="SAT56" s="57"/>
      <c r="SAU56" s="57"/>
      <c r="SAV56" s="57"/>
      <c r="SAW56" s="57"/>
      <c r="SAX56" s="57"/>
      <c r="SAY56" s="57"/>
      <c r="SBE56" s="56"/>
      <c r="SBF56" s="57"/>
      <c r="SBG56" s="57"/>
      <c r="SBH56" s="57"/>
      <c r="SBI56" s="57"/>
      <c r="SBJ56" s="57"/>
      <c r="SBK56" s="57"/>
      <c r="SBQ56" s="56"/>
      <c r="SBR56" s="57"/>
      <c r="SBS56" s="57"/>
      <c r="SBT56" s="57"/>
      <c r="SBU56" s="57"/>
      <c r="SBV56" s="57"/>
      <c r="SBW56" s="57"/>
      <c r="SCC56" s="56"/>
      <c r="SCD56" s="57"/>
      <c r="SCE56" s="57"/>
      <c r="SCF56" s="57"/>
      <c r="SCG56" s="57"/>
      <c r="SCH56" s="57"/>
      <c r="SCI56" s="57"/>
      <c r="SCO56" s="56"/>
      <c r="SCP56" s="57"/>
      <c r="SCQ56" s="57"/>
      <c r="SCR56" s="57"/>
      <c r="SCS56" s="57"/>
      <c r="SCT56" s="57"/>
      <c r="SCU56" s="57"/>
      <c r="SDA56" s="56"/>
      <c r="SDB56" s="57"/>
      <c r="SDC56" s="57"/>
      <c r="SDD56" s="57"/>
      <c r="SDE56" s="57"/>
      <c r="SDF56" s="57"/>
      <c r="SDG56" s="57"/>
      <c r="SDM56" s="56"/>
      <c r="SDN56" s="57"/>
      <c r="SDO56" s="57"/>
      <c r="SDP56" s="57"/>
      <c r="SDQ56" s="57"/>
      <c r="SDR56" s="57"/>
      <c r="SDS56" s="57"/>
      <c r="SDY56" s="56"/>
      <c r="SDZ56" s="57"/>
      <c r="SEA56" s="57"/>
      <c r="SEB56" s="57"/>
      <c r="SEC56" s="57"/>
      <c r="SED56" s="57"/>
      <c r="SEE56" s="57"/>
      <c r="SEK56" s="56"/>
      <c r="SEL56" s="57"/>
      <c r="SEM56" s="57"/>
      <c r="SEN56" s="57"/>
      <c r="SEO56" s="57"/>
      <c r="SEP56" s="57"/>
      <c r="SEQ56" s="57"/>
      <c r="SEW56" s="56"/>
      <c r="SEX56" s="57"/>
      <c r="SEY56" s="57"/>
      <c r="SEZ56" s="57"/>
      <c r="SFA56" s="57"/>
      <c r="SFB56" s="57"/>
      <c r="SFC56" s="57"/>
      <c r="SFI56" s="56"/>
      <c r="SFJ56" s="57"/>
      <c r="SFK56" s="57"/>
      <c r="SFL56" s="57"/>
      <c r="SFM56" s="57"/>
      <c r="SFN56" s="57"/>
      <c r="SFO56" s="57"/>
      <c r="SFU56" s="56"/>
      <c r="SFV56" s="57"/>
      <c r="SFW56" s="57"/>
      <c r="SFX56" s="57"/>
      <c r="SFY56" s="57"/>
      <c r="SFZ56" s="57"/>
      <c r="SGA56" s="57"/>
      <c r="SGG56" s="56"/>
      <c r="SGH56" s="57"/>
      <c r="SGI56" s="57"/>
      <c r="SGJ56" s="57"/>
      <c r="SGK56" s="57"/>
      <c r="SGL56" s="57"/>
      <c r="SGM56" s="57"/>
      <c r="SGS56" s="56"/>
      <c r="SGT56" s="57"/>
      <c r="SGU56" s="57"/>
      <c r="SGV56" s="57"/>
      <c r="SGW56" s="57"/>
      <c r="SGX56" s="57"/>
      <c r="SGY56" s="57"/>
      <c r="SHE56" s="56"/>
      <c r="SHF56" s="57"/>
      <c r="SHG56" s="57"/>
      <c r="SHH56" s="57"/>
      <c r="SHI56" s="57"/>
      <c r="SHJ56" s="57"/>
      <c r="SHK56" s="57"/>
      <c r="SHQ56" s="56"/>
      <c r="SHR56" s="57"/>
      <c r="SHS56" s="57"/>
      <c r="SHT56" s="57"/>
      <c r="SHU56" s="57"/>
      <c r="SHV56" s="57"/>
      <c r="SHW56" s="57"/>
      <c r="SIC56" s="56"/>
      <c r="SID56" s="57"/>
      <c r="SIE56" s="57"/>
      <c r="SIF56" s="57"/>
      <c r="SIG56" s="57"/>
      <c r="SIH56" s="57"/>
      <c r="SII56" s="57"/>
      <c r="SIO56" s="56"/>
      <c r="SIP56" s="57"/>
      <c r="SIQ56" s="57"/>
      <c r="SIR56" s="57"/>
      <c r="SIS56" s="57"/>
      <c r="SIT56" s="57"/>
      <c r="SIU56" s="57"/>
      <c r="SJA56" s="56"/>
      <c r="SJB56" s="57"/>
      <c r="SJC56" s="57"/>
      <c r="SJD56" s="57"/>
      <c r="SJE56" s="57"/>
      <c r="SJF56" s="57"/>
      <c r="SJG56" s="57"/>
      <c r="SJM56" s="56"/>
      <c r="SJN56" s="57"/>
      <c r="SJO56" s="57"/>
      <c r="SJP56" s="57"/>
      <c r="SJQ56" s="57"/>
      <c r="SJR56" s="57"/>
      <c r="SJS56" s="57"/>
      <c r="SJY56" s="56"/>
      <c r="SJZ56" s="57"/>
      <c r="SKA56" s="57"/>
      <c r="SKB56" s="57"/>
      <c r="SKC56" s="57"/>
      <c r="SKD56" s="57"/>
      <c r="SKE56" s="57"/>
      <c r="SKK56" s="56"/>
      <c r="SKL56" s="57"/>
      <c r="SKM56" s="57"/>
      <c r="SKN56" s="57"/>
      <c r="SKO56" s="57"/>
      <c r="SKP56" s="57"/>
      <c r="SKQ56" s="57"/>
      <c r="SKW56" s="56"/>
      <c r="SKX56" s="57"/>
      <c r="SKY56" s="57"/>
      <c r="SKZ56" s="57"/>
      <c r="SLA56" s="57"/>
      <c r="SLB56" s="57"/>
      <c r="SLC56" s="57"/>
      <c r="SLI56" s="56"/>
      <c r="SLJ56" s="57"/>
      <c r="SLK56" s="57"/>
      <c r="SLL56" s="57"/>
      <c r="SLM56" s="57"/>
      <c r="SLN56" s="57"/>
      <c r="SLO56" s="57"/>
      <c r="SLU56" s="56"/>
      <c r="SLV56" s="57"/>
      <c r="SLW56" s="57"/>
      <c r="SLX56" s="57"/>
      <c r="SLY56" s="57"/>
      <c r="SLZ56" s="57"/>
      <c r="SMA56" s="57"/>
      <c r="SMG56" s="56"/>
      <c r="SMH56" s="57"/>
      <c r="SMI56" s="57"/>
      <c r="SMJ56" s="57"/>
      <c r="SMK56" s="57"/>
      <c r="SML56" s="57"/>
      <c r="SMM56" s="57"/>
      <c r="SMS56" s="56"/>
      <c r="SMT56" s="57"/>
      <c r="SMU56" s="57"/>
      <c r="SMV56" s="57"/>
      <c r="SMW56" s="57"/>
      <c r="SMX56" s="57"/>
      <c r="SMY56" s="57"/>
      <c r="SNE56" s="56"/>
      <c r="SNF56" s="57"/>
      <c r="SNG56" s="57"/>
      <c r="SNH56" s="57"/>
      <c r="SNI56" s="57"/>
      <c r="SNJ56" s="57"/>
      <c r="SNK56" s="57"/>
      <c r="SNQ56" s="56"/>
      <c r="SNR56" s="57"/>
      <c r="SNS56" s="57"/>
      <c r="SNT56" s="57"/>
      <c r="SNU56" s="57"/>
      <c r="SNV56" s="57"/>
      <c r="SNW56" s="57"/>
      <c r="SOC56" s="56"/>
      <c r="SOD56" s="57"/>
      <c r="SOE56" s="57"/>
      <c r="SOF56" s="57"/>
      <c r="SOG56" s="57"/>
      <c r="SOH56" s="57"/>
      <c r="SOI56" s="57"/>
      <c r="SOO56" s="56"/>
      <c r="SOP56" s="57"/>
      <c r="SOQ56" s="57"/>
      <c r="SOR56" s="57"/>
      <c r="SOS56" s="57"/>
      <c r="SOT56" s="57"/>
      <c r="SOU56" s="57"/>
      <c r="SPA56" s="56"/>
      <c r="SPB56" s="57"/>
      <c r="SPC56" s="57"/>
      <c r="SPD56" s="57"/>
      <c r="SPE56" s="57"/>
      <c r="SPF56" s="57"/>
      <c r="SPG56" s="57"/>
      <c r="SPM56" s="56"/>
      <c r="SPN56" s="57"/>
      <c r="SPO56" s="57"/>
      <c r="SPP56" s="57"/>
      <c r="SPQ56" s="57"/>
      <c r="SPR56" s="57"/>
      <c r="SPS56" s="57"/>
      <c r="SPY56" s="56"/>
      <c r="SPZ56" s="57"/>
      <c r="SQA56" s="57"/>
      <c r="SQB56" s="57"/>
      <c r="SQC56" s="57"/>
      <c r="SQD56" s="57"/>
      <c r="SQE56" s="57"/>
      <c r="SQK56" s="56"/>
      <c r="SQL56" s="57"/>
      <c r="SQM56" s="57"/>
      <c r="SQN56" s="57"/>
      <c r="SQO56" s="57"/>
      <c r="SQP56" s="57"/>
      <c r="SQQ56" s="57"/>
      <c r="SQW56" s="56"/>
      <c r="SQX56" s="57"/>
      <c r="SQY56" s="57"/>
      <c r="SQZ56" s="57"/>
      <c r="SRA56" s="57"/>
      <c r="SRB56" s="57"/>
      <c r="SRC56" s="57"/>
      <c r="SRI56" s="56"/>
      <c r="SRJ56" s="57"/>
      <c r="SRK56" s="57"/>
      <c r="SRL56" s="57"/>
      <c r="SRM56" s="57"/>
      <c r="SRN56" s="57"/>
      <c r="SRO56" s="57"/>
      <c r="SRU56" s="56"/>
      <c r="SRV56" s="57"/>
      <c r="SRW56" s="57"/>
      <c r="SRX56" s="57"/>
      <c r="SRY56" s="57"/>
      <c r="SRZ56" s="57"/>
      <c r="SSA56" s="57"/>
      <c r="SSG56" s="56"/>
      <c r="SSH56" s="57"/>
      <c r="SSI56" s="57"/>
      <c r="SSJ56" s="57"/>
      <c r="SSK56" s="57"/>
      <c r="SSL56" s="57"/>
      <c r="SSM56" s="57"/>
      <c r="SSS56" s="56"/>
      <c r="SST56" s="57"/>
      <c r="SSU56" s="57"/>
      <c r="SSV56" s="57"/>
      <c r="SSW56" s="57"/>
      <c r="SSX56" s="57"/>
      <c r="SSY56" s="57"/>
      <c r="STE56" s="56"/>
      <c r="STF56" s="57"/>
      <c r="STG56" s="57"/>
      <c r="STH56" s="57"/>
      <c r="STI56" s="57"/>
      <c r="STJ56" s="57"/>
      <c r="STK56" s="57"/>
      <c r="STQ56" s="56"/>
      <c r="STR56" s="57"/>
      <c r="STS56" s="57"/>
      <c r="STT56" s="57"/>
      <c r="STU56" s="57"/>
      <c r="STV56" s="57"/>
      <c r="STW56" s="57"/>
      <c r="SUC56" s="56"/>
      <c r="SUD56" s="57"/>
      <c r="SUE56" s="57"/>
      <c r="SUF56" s="57"/>
      <c r="SUG56" s="57"/>
      <c r="SUH56" s="57"/>
      <c r="SUI56" s="57"/>
      <c r="SUO56" s="56"/>
      <c r="SUP56" s="57"/>
      <c r="SUQ56" s="57"/>
      <c r="SUR56" s="57"/>
      <c r="SUS56" s="57"/>
      <c r="SUT56" s="57"/>
      <c r="SUU56" s="57"/>
      <c r="SVA56" s="56"/>
      <c r="SVB56" s="57"/>
      <c r="SVC56" s="57"/>
      <c r="SVD56" s="57"/>
      <c r="SVE56" s="57"/>
      <c r="SVF56" s="57"/>
      <c r="SVG56" s="57"/>
      <c r="SVM56" s="56"/>
      <c r="SVN56" s="57"/>
      <c r="SVO56" s="57"/>
      <c r="SVP56" s="57"/>
      <c r="SVQ56" s="57"/>
      <c r="SVR56" s="57"/>
      <c r="SVS56" s="57"/>
      <c r="SVY56" s="56"/>
      <c r="SVZ56" s="57"/>
      <c r="SWA56" s="57"/>
      <c r="SWB56" s="57"/>
      <c r="SWC56" s="57"/>
      <c r="SWD56" s="57"/>
      <c r="SWE56" s="57"/>
      <c r="SWK56" s="56"/>
      <c r="SWL56" s="57"/>
      <c r="SWM56" s="57"/>
      <c r="SWN56" s="57"/>
      <c r="SWO56" s="57"/>
      <c r="SWP56" s="57"/>
      <c r="SWQ56" s="57"/>
      <c r="SWW56" s="56"/>
      <c r="SWX56" s="57"/>
      <c r="SWY56" s="57"/>
      <c r="SWZ56" s="57"/>
      <c r="SXA56" s="57"/>
      <c r="SXB56" s="57"/>
      <c r="SXC56" s="57"/>
      <c r="SXI56" s="56"/>
      <c r="SXJ56" s="57"/>
      <c r="SXK56" s="57"/>
      <c r="SXL56" s="57"/>
      <c r="SXM56" s="57"/>
      <c r="SXN56" s="57"/>
      <c r="SXO56" s="57"/>
      <c r="SXU56" s="56"/>
      <c r="SXV56" s="57"/>
      <c r="SXW56" s="57"/>
      <c r="SXX56" s="57"/>
      <c r="SXY56" s="57"/>
      <c r="SXZ56" s="57"/>
      <c r="SYA56" s="57"/>
      <c r="SYG56" s="56"/>
      <c r="SYH56" s="57"/>
      <c r="SYI56" s="57"/>
      <c r="SYJ56" s="57"/>
      <c r="SYK56" s="57"/>
      <c r="SYL56" s="57"/>
      <c r="SYM56" s="57"/>
      <c r="SYS56" s="56"/>
      <c r="SYT56" s="57"/>
      <c r="SYU56" s="57"/>
      <c r="SYV56" s="57"/>
      <c r="SYW56" s="57"/>
      <c r="SYX56" s="57"/>
      <c r="SYY56" s="57"/>
      <c r="SZE56" s="56"/>
      <c r="SZF56" s="57"/>
      <c r="SZG56" s="57"/>
      <c r="SZH56" s="57"/>
      <c r="SZI56" s="57"/>
      <c r="SZJ56" s="57"/>
      <c r="SZK56" s="57"/>
      <c r="SZQ56" s="56"/>
      <c r="SZR56" s="57"/>
      <c r="SZS56" s="57"/>
      <c r="SZT56" s="57"/>
      <c r="SZU56" s="57"/>
      <c r="SZV56" s="57"/>
      <c r="SZW56" s="57"/>
      <c r="TAC56" s="56"/>
      <c r="TAD56" s="57"/>
      <c r="TAE56" s="57"/>
      <c r="TAF56" s="57"/>
      <c r="TAG56" s="57"/>
      <c r="TAH56" s="57"/>
      <c r="TAI56" s="57"/>
      <c r="TAO56" s="56"/>
      <c r="TAP56" s="57"/>
      <c r="TAQ56" s="57"/>
      <c r="TAR56" s="57"/>
      <c r="TAS56" s="57"/>
      <c r="TAT56" s="57"/>
      <c r="TAU56" s="57"/>
      <c r="TBA56" s="56"/>
      <c r="TBB56" s="57"/>
      <c r="TBC56" s="57"/>
      <c r="TBD56" s="57"/>
      <c r="TBE56" s="57"/>
      <c r="TBF56" s="57"/>
      <c r="TBG56" s="57"/>
      <c r="TBM56" s="56"/>
      <c r="TBN56" s="57"/>
      <c r="TBO56" s="57"/>
      <c r="TBP56" s="57"/>
      <c r="TBQ56" s="57"/>
      <c r="TBR56" s="57"/>
      <c r="TBS56" s="57"/>
      <c r="TBY56" s="56"/>
      <c r="TBZ56" s="57"/>
      <c r="TCA56" s="57"/>
      <c r="TCB56" s="57"/>
      <c r="TCC56" s="57"/>
      <c r="TCD56" s="57"/>
      <c r="TCE56" s="57"/>
      <c r="TCK56" s="56"/>
      <c r="TCL56" s="57"/>
      <c r="TCM56" s="57"/>
      <c r="TCN56" s="57"/>
      <c r="TCO56" s="57"/>
      <c r="TCP56" s="57"/>
      <c r="TCQ56" s="57"/>
      <c r="TCW56" s="56"/>
      <c r="TCX56" s="57"/>
      <c r="TCY56" s="57"/>
      <c r="TCZ56" s="57"/>
      <c r="TDA56" s="57"/>
      <c r="TDB56" s="57"/>
      <c r="TDC56" s="57"/>
      <c r="TDI56" s="56"/>
      <c r="TDJ56" s="57"/>
      <c r="TDK56" s="57"/>
      <c r="TDL56" s="57"/>
      <c r="TDM56" s="57"/>
      <c r="TDN56" s="57"/>
      <c r="TDO56" s="57"/>
      <c r="TDU56" s="56"/>
      <c r="TDV56" s="57"/>
      <c r="TDW56" s="57"/>
      <c r="TDX56" s="57"/>
      <c r="TDY56" s="57"/>
      <c r="TDZ56" s="57"/>
      <c r="TEA56" s="57"/>
      <c r="TEG56" s="56"/>
      <c r="TEH56" s="57"/>
      <c r="TEI56" s="57"/>
      <c r="TEJ56" s="57"/>
      <c r="TEK56" s="57"/>
      <c r="TEL56" s="57"/>
      <c r="TEM56" s="57"/>
      <c r="TES56" s="56"/>
      <c r="TET56" s="57"/>
      <c r="TEU56" s="57"/>
      <c r="TEV56" s="57"/>
      <c r="TEW56" s="57"/>
      <c r="TEX56" s="57"/>
      <c r="TEY56" s="57"/>
      <c r="TFE56" s="56"/>
      <c r="TFF56" s="57"/>
      <c r="TFG56" s="57"/>
      <c r="TFH56" s="57"/>
      <c r="TFI56" s="57"/>
      <c r="TFJ56" s="57"/>
      <c r="TFK56" s="57"/>
      <c r="TFQ56" s="56"/>
      <c r="TFR56" s="57"/>
      <c r="TFS56" s="57"/>
      <c r="TFT56" s="57"/>
      <c r="TFU56" s="57"/>
      <c r="TFV56" s="57"/>
      <c r="TFW56" s="57"/>
      <c r="TGC56" s="56"/>
      <c r="TGD56" s="57"/>
      <c r="TGE56" s="57"/>
      <c r="TGF56" s="57"/>
      <c r="TGG56" s="57"/>
      <c r="TGH56" s="57"/>
      <c r="TGI56" s="57"/>
      <c r="TGO56" s="56"/>
      <c r="TGP56" s="57"/>
      <c r="TGQ56" s="57"/>
      <c r="TGR56" s="57"/>
      <c r="TGS56" s="57"/>
      <c r="TGT56" s="57"/>
      <c r="TGU56" s="57"/>
      <c r="THA56" s="56"/>
      <c r="THB56" s="57"/>
      <c r="THC56" s="57"/>
      <c r="THD56" s="57"/>
      <c r="THE56" s="57"/>
      <c r="THF56" s="57"/>
      <c r="THG56" s="57"/>
      <c r="THM56" s="56"/>
      <c r="THN56" s="57"/>
      <c r="THO56" s="57"/>
      <c r="THP56" s="57"/>
      <c r="THQ56" s="57"/>
      <c r="THR56" s="57"/>
      <c r="THS56" s="57"/>
      <c r="THY56" s="56"/>
      <c r="THZ56" s="57"/>
      <c r="TIA56" s="57"/>
      <c r="TIB56" s="57"/>
      <c r="TIC56" s="57"/>
      <c r="TID56" s="57"/>
      <c r="TIE56" s="57"/>
      <c r="TIK56" s="56"/>
      <c r="TIL56" s="57"/>
      <c r="TIM56" s="57"/>
      <c r="TIN56" s="57"/>
      <c r="TIO56" s="57"/>
      <c r="TIP56" s="57"/>
      <c r="TIQ56" s="57"/>
      <c r="TIW56" s="56"/>
      <c r="TIX56" s="57"/>
      <c r="TIY56" s="57"/>
      <c r="TIZ56" s="57"/>
      <c r="TJA56" s="57"/>
      <c r="TJB56" s="57"/>
      <c r="TJC56" s="57"/>
      <c r="TJI56" s="56"/>
      <c r="TJJ56" s="57"/>
      <c r="TJK56" s="57"/>
      <c r="TJL56" s="57"/>
      <c r="TJM56" s="57"/>
      <c r="TJN56" s="57"/>
      <c r="TJO56" s="57"/>
      <c r="TJU56" s="56"/>
      <c r="TJV56" s="57"/>
      <c r="TJW56" s="57"/>
      <c r="TJX56" s="57"/>
      <c r="TJY56" s="57"/>
      <c r="TJZ56" s="57"/>
      <c r="TKA56" s="57"/>
      <c r="TKG56" s="56"/>
      <c r="TKH56" s="57"/>
      <c r="TKI56" s="57"/>
      <c r="TKJ56" s="57"/>
      <c r="TKK56" s="57"/>
      <c r="TKL56" s="57"/>
      <c r="TKM56" s="57"/>
      <c r="TKS56" s="56"/>
      <c r="TKT56" s="57"/>
      <c r="TKU56" s="57"/>
      <c r="TKV56" s="57"/>
      <c r="TKW56" s="57"/>
      <c r="TKX56" s="57"/>
      <c r="TKY56" s="57"/>
      <c r="TLE56" s="56"/>
      <c r="TLF56" s="57"/>
      <c r="TLG56" s="57"/>
      <c r="TLH56" s="57"/>
      <c r="TLI56" s="57"/>
      <c r="TLJ56" s="57"/>
      <c r="TLK56" s="57"/>
      <c r="TLQ56" s="56"/>
      <c r="TLR56" s="57"/>
      <c r="TLS56" s="57"/>
      <c r="TLT56" s="57"/>
      <c r="TLU56" s="57"/>
      <c r="TLV56" s="57"/>
      <c r="TLW56" s="57"/>
      <c r="TMC56" s="56"/>
      <c r="TMD56" s="57"/>
      <c r="TME56" s="57"/>
      <c r="TMF56" s="57"/>
      <c r="TMG56" s="57"/>
      <c r="TMH56" s="57"/>
      <c r="TMI56" s="57"/>
      <c r="TMO56" s="56"/>
      <c r="TMP56" s="57"/>
      <c r="TMQ56" s="57"/>
      <c r="TMR56" s="57"/>
      <c r="TMS56" s="57"/>
      <c r="TMT56" s="57"/>
      <c r="TMU56" s="57"/>
      <c r="TNA56" s="56"/>
      <c r="TNB56" s="57"/>
      <c r="TNC56" s="57"/>
      <c r="TND56" s="57"/>
      <c r="TNE56" s="57"/>
      <c r="TNF56" s="57"/>
      <c r="TNG56" s="57"/>
      <c r="TNM56" s="56"/>
      <c r="TNN56" s="57"/>
      <c r="TNO56" s="57"/>
      <c r="TNP56" s="57"/>
      <c r="TNQ56" s="57"/>
      <c r="TNR56" s="57"/>
      <c r="TNS56" s="57"/>
      <c r="TNY56" s="56"/>
      <c r="TNZ56" s="57"/>
      <c r="TOA56" s="57"/>
      <c r="TOB56" s="57"/>
      <c r="TOC56" s="57"/>
      <c r="TOD56" s="57"/>
      <c r="TOE56" s="57"/>
      <c r="TOK56" s="56"/>
      <c r="TOL56" s="57"/>
      <c r="TOM56" s="57"/>
      <c r="TON56" s="57"/>
      <c r="TOO56" s="57"/>
      <c r="TOP56" s="57"/>
      <c r="TOQ56" s="57"/>
      <c r="TOW56" s="56"/>
      <c r="TOX56" s="57"/>
      <c r="TOY56" s="57"/>
      <c r="TOZ56" s="57"/>
      <c r="TPA56" s="57"/>
      <c r="TPB56" s="57"/>
      <c r="TPC56" s="57"/>
      <c r="TPI56" s="56"/>
      <c r="TPJ56" s="57"/>
      <c r="TPK56" s="57"/>
      <c r="TPL56" s="57"/>
      <c r="TPM56" s="57"/>
      <c r="TPN56" s="57"/>
      <c r="TPO56" s="57"/>
      <c r="TPU56" s="56"/>
      <c r="TPV56" s="57"/>
      <c r="TPW56" s="57"/>
      <c r="TPX56" s="57"/>
      <c r="TPY56" s="57"/>
      <c r="TPZ56" s="57"/>
      <c r="TQA56" s="57"/>
      <c r="TQG56" s="56"/>
      <c r="TQH56" s="57"/>
      <c r="TQI56" s="57"/>
      <c r="TQJ56" s="57"/>
      <c r="TQK56" s="57"/>
      <c r="TQL56" s="57"/>
      <c r="TQM56" s="57"/>
      <c r="TQS56" s="56"/>
      <c r="TQT56" s="57"/>
      <c r="TQU56" s="57"/>
      <c r="TQV56" s="57"/>
      <c r="TQW56" s="57"/>
      <c r="TQX56" s="57"/>
      <c r="TQY56" s="57"/>
      <c r="TRE56" s="56"/>
      <c r="TRF56" s="57"/>
      <c r="TRG56" s="57"/>
      <c r="TRH56" s="57"/>
      <c r="TRI56" s="57"/>
      <c r="TRJ56" s="57"/>
      <c r="TRK56" s="57"/>
      <c r="TRQ56" s="56"/>
      <c r="TRR56" s="57"/>
      <c r="TRS56" s="57"/>
      <c r="TRT56" s="57"/>
      <c r="TRU56" s="57"/>
      <c r="TRV56" s="57"/>
      <c r="TRW56" s="57"/>
      <c r="TSC56" s="56"/>
      <c r="TSD56" s="57"/>
      <c r="TSE56" s="57"/>
      <c r="TSF56" s="57"/>
      <c r="TSG56" s="57"/>
      <c r="TSH56" s="57"/>
      <c r="TSI56" s="57"/>
      <c r="TSO56" s="56"/>
      <c r="TSP56" s="57"/>
      <c r="TSQ56" s="57"/>
      <c r="TSR56" s="57"/>
      <c r="TSS56" s="57"/>
      <c r="TST56" s="57"/>
      <c r="TSU56" s="57"/>
      <c r="TTA56" s="56"/>
      <c r="TTB56" s="57"/>
      <c r="TTC56" s="57"/>
      <c r="TTD56" s="57"/>
      <c r="TTE56" s="57"/>
      <c r="TTF56" s="57"/>
      <c r="TTG56" s="57"/>
      <c r="TTM56" s="56"/>
      <c r="TTN56" s="57"/>
      <c r="TTO56" s="57"/>
      <c r="TTP56" s="57"/>
      <c r="TTQ56" s="57"/>
      <c r="TTR56" s="57"/>
      <c r="TTS56" s="57"/>
      <c r="TTY56" s="56"/>
      <c r="TTZ56" s="57"/>
      <c r="TUA56" s="57"/>
      <c r="TUB56" s="57"/>
      <c r="TUC56" s="57"/>
      <c r="TUD56" s="57"/>
      <c r="TUE56" s="57"/>
      <c r="TUK56" s="56"/>
      <c r="TUL56" s="57"/>
      <c r="TUM56" s="57"/>
      <c r="TUN56" s="57"/>
      <c r="TUO56" s="57"/>
      <c r="TUP56" s="57"/>
      <c r="TUQ56" s="57"/>
      <c r="TUW56" s="56"/>
      <c r="TUX56" s="57"/>
      <c r="TUY56" s="57"/>
      <c r="TUZ56" s="57"/>
      <c r="TVA56" s="57"/>
      <c r="TVB56" s="57"/>
      <c r="TVC56" s="57"/>
      <c r="TVI56" s="56"/>
      <c r="TVJ56" s="57"/>
      <c r="TVK56" s="57"/>
      <c r="TVL56" s="57"/>
      <c r="TVM56" s="57"/>
      <c r="TVN56" s="57"/>
      <c r="TVO56" s="57"/>
      <c r="TVU56" s="56"/>
      <c r="TVV56" s="57"/>
      <c r="TVW56" s="57"/>
      <c r="TVX56" s="57"/>
      <c r="TVY56" s="57"/>
      <c r="TVZ56" s="57"/>
      <c r="TWA56" s="57"/>
      <c r="TWG56" s="56"/>
      <c r="TWH56" s="57"/>
      <c r="TWI56" s="57"/>
      <c r="TWJ56" s="57"/>
      <c r="TWK56" s="57"/>
      <c r="TWL56" s="57"/>
      <c r="TWM56" s="57"/>
      <c r="TWS56" s="56"/>
      <c r="TWT56" s="57"/>
      <c r="TWU56" s="57"/>
      <c r="TWV56" s="57"/>
      <c r="TWW56" s="57"/>
      <c r="TWX56" s="57"/>
      <c r="TWY56" s="57"/>
      <c r="TXE56" s="56"/>
      <c r="TXF56" s="57"/>
      <c r="TXG56" s="57"/>
      <c r="TXH56" s="57"/>
      <c r="TXI56" s="57"/>
      <c r="TXJ56" s="57"/>
      <c r="TXK56" s="57"/>
      <c r="TXQ56" s="56"/>
      <c r="TXR56" s="57"/>
      <c r="TXS56" s="57"/>
      <c r="TXT56" s="57"/>
      <c r="TXU56" s="57"/>
      <c r="TXV56" s="57"/>
      <c r="TXW56" s="57"/>
      <c r="TYC56" s="56"/>
      <c r="TYD56" s="57"/>
      <c r="TYE56" s="57"/>
      <c r="TYF56" s="57"/>
      <c r="TYG56" s="57"/>
      <c r="TYH56" s="57"/>
      <c r="TYI56" s="57"/>
      <c r="TYO56" s="56"/>
      <c r="TYP56" s="57"/>
      <c r="TYQ56" s="57"/>
      <c r="TYR56" s="57"/>
      <c r="TYS56" s="57"/>
      <c r="TYT56" s="57"/>
      <c r="TYU56" s="57"/>
      <c r="TZA56" s="56"/>
      <c r="TZB56" s="57"/>
      <c r="TZC56" s="57"/>
      <c r="TZD56" s="57"/>
      <c r="TZE56" s="57"/>
      <c r="TZF56" s="57"/>
      <c r="TZG56" s="57"/>
      <c r="TZM56" s="56"/>
      <c r="TZN56" s="57"/>
      <c r="TZO56" s="57"/>
      <c r="TZP56" s="57"/>
      <c r="TZQ56" s="57"/>
      <c r="TZR56" s="57"/>
      <c r="TZS56" s="57"/>
      <c r="TZY56" s="56"/>
      <c r="TZZ56" s="57"/>
      <c r="UAA56" s="57"/>
      <c r="UAB56" s="57"/>
      <c r="UAC56" s="57"/>
      <c r="UAD56" s="57"/>
      <c r="UAE56" s="57"/>
      <c r="UAK56" s="56"/>
      <c r="UAL56" s="57"/>
      <c r="UAM56" s="57"/>
      <c r="UAN56" s="57"/>
      <c r="UAO56" s="57"/>
      <c r="UAP56" s="57"/>
      <c r="UAQ56" s="57"/>
      <c r="UAW56" s="56"/>
      <c r="UAX56" s="57"/>
      <c r="UAY56" s="57"/>
      <c r="UAZ56" s="57"/>
      <c r="UBA56" s="57"/>
      <c r="UBB56" s="57"/>
      <c r="UBC56" s="57"/>
      <c r="UBI56" s="56"/>
      <c r="UBJ56" s="57"/>
      <c r="UBK56" s="57"/>
      <c r="UBL56" s="57"/>
      <c r="UBM56" s="57"/>
      <c r="UBN56" s="57"/>
      <c r="UBO56" s="57"/>
      <c r="UBU56" s="56"/>
      <c r="UBV56" s="57"/>
      <c r="UBW56" s="57"/>
      <c r="UBX56" s="57"/>
      <c r="UBY56" s="57"/>
      <c r="UBZ56" s="57"/>
      <c r="UCA56" s="57"/>
      <c r="UCG56" s="56"/>
      <c r="UCH56" s="57"/>
      <c r="UCI56" s="57"/>
      <c r="UCJ56" s="57"/>
      <c r="UCK56" s="57"/>
      <c r="UCL56" s="57"/>
      <c r="UCM56" s="57"/>
      <c r="UCS56" s="56"/>
      <c r="UCT56" s="57"/>
      <c r="UCU56" s="57"/>
      <c r="UCV56" s="57"/>
      <c r="UCW56" s="57"/>
      <c r="UCX56" s="57"/>
      <c r="UCY56" s="57"/>
      <c r="UDE56" s="56"/>
      <c r="UDF56" s="57"/>
      <c r="UDG56" s="57"/>
      <c r="UDH56" s="57"/>
      <c r="UDI56" s="57"/>
      <c r="UDJ56" s="57"/>
      <c r="UDK56" s="57"/>
      <c r="UDQ56" s="56"/>
      <c r="UDR56" s="57"/>
      <c r="UDS56" s="57"/>
      <c r="UDT56" s="57"/>
      <c r="UDU56" s="57"/>
      <c r="UDV56" s="57"/>
      <c r="UDW56" s="57"/>
      <c r="UEC56" s="56"/>
      <c r="UED56" s="57"/>
      <c r="UEE56" s="57"/>
      <c r="UEF56" s="57"/>
      <c r="UEG56" s="57"/>
      <c r="UEH56" s="57"/>
      <c r="UEI56" s="57"/>
      <c r="UEO56" s="56"/>
      <c r="UEP56" s="57"/>
      <c r="UEQ56" s="57"/>
      <c r="UER56" s="57"/>
      <c r="UES56" s="57"/>
      <c r="UET56" s="57"/>
      <c r="UEU56" s="57"/>
      <c r="UFA56" s="56"/>
      <c r="UFB56" s="57"/>
      <c r="UFC56" s="57"/>
      <c r="UFD56" s="57"/>
      <c r="UFE56" s="57"/>
      <c r="UFF56" s="57"/>
      <c r="UFG56" s="57"/>
      <c r="UFM56" s="56"/>
      <c r="UFN56" s="57"/>
      <c r="UFO56" s="57"/>
      <c r="UFP56" s="57"/>
      <c r="UFQ56" s="57"/>
      <c r="UFR56" s="57"/>
      <c r="UFS56" s="57"/>
      <c r="UFY56" s="56"/>
      <c r="UFZ56" s="57"/>
      <c r="UGA56" s="57"/>
      <c r="UGB56" s="57"/>
      <c r="UGC56" s="57"/>
      <c r="UGD56" s="57"/>
      <c r="UGE56" s="57"/>
      <c r="UGK56" s="56"/>
      <c r="UGL56" s="57"/>
      <c r="UGM56" s="57"/>
      <c r="UGN56" s="57"/>
      <c r="UGO56" s="57"/>
      <c r="UGP56" s="57"/>
      <c r="UGQ56" s="57"/>
      <c r="UGW56" s="56"/>
      <c r="UGX56" s="57"/>
      <c r="UGY56" s="57"/>
      <c r="UGZ56" s="57"/>
      <c r="UHA56" s="57"/>
      <c r="UHB56" s="57"/>
      <c r="UHC56" s="57"/>
      <c r="UHI56" s="56"/>
      <c r="UHJ56" s="57"/>
      <c r="UHK56" s="57"/>
      <c r="UHL56" s="57"/>
      <c r="UHM56" s="57"/>
      <c r="UHN56" s="57"/>
      <c r="UHO56" s="57"/>
      <c r="UHU56" s="56"/>
      <c r="UHV56" s="57"/>
      <c r="UHW56" s="57"/>
      <c r="UHX56" s="57"/>
      <c r="UHY56" s="57"/>
      <c r="UHZ56" s="57"/>
      <c r="UIA56" s="57"/>
      <c r="UIG56" s="56"/>
      <c r="UIH56" s="57"/>
      <c r="UII56" s="57"/>
      <c r="UIJ56" s="57"/>
      <c r="UIK56" s="57"/>
      <c r="UIL56" s="57"/>
      <c r="UIM56" s="57"/>
      <c r="UIS56" s="56"/>
      <c r="UIT56" s="57"/>
      <c r="UIU56" s="57"/>
      <c r="UIV56" s="57"/>
      <c r="UIW56" s="57"/>
      <c r="UIX56" s="57"/>
      <c r="UIY56" s="57"/>
      <c r="UJE56" s="56"/>
      <c r="UJF56" s="57"/>
      <c r="UJG56" s="57"/>
      <c r="UJH56" s="57"/>
      <c r="UJI56" s="57"/>
      <c r="UJJ56" s="57"/>
      <c r="UJK56" s="57"/>
      <c r="UJQ56" s="56"/>
      <c r="UJR56" s="57"/>
      <c r="UJS56" s="57"/>
      <c r="UJT56" s="57"/>
      <c r="UJU56" s="57"/>
      <c r="UJV56" s="57"/>
      <c r="UJW56" s="57"/>
      <c r="UKC56" s="56"/>
      <c r="UKD56" s="57"/>
      <c r="UKE56" s="57"/>
      <c r="UKF56" s="57"/>
      <c r="UKG56" s="57"/>
      <c r="UKH56" s="57"/>
      <c r="UKI56" s="57"/>
      <c r="UKO56" s="56"/>
      <c r="UKP56" s="57"/>
      <c r="UKQ56" s="57"/>
      <c r="UKR56" s="57"/>
      <c r="UKS56" s="57"/>
      <c r="UKT56" s="57"/>
      <c r="UKU56" s="57"/>
      <c r="ULA56" s="56"/>
      <c r="ULB56" s="57"/>
      <c r="ULC56" s="57"/>
      <c r="ULD56" s="57"/>
      <c r="ULE56" s="57"/>
      <c r="ULF56" s="57"/>
      <c r="ULG56" s="57"/>
      <c r="ULM56" s="56"/>
      <c r="ULN56" s="57"/>
      <c r="ULO56" s="57"/>
      <c r="ULP56" s="57"/>
      <c r="ULQ56" s="57"/>
      <c r="ULR56" s="57"/>
      <c r="ULS56" s="57"/>
      <c r="ULY56" s="56"/>
      <c r="ULZ56" s="57"/>
      <c r="UMA56" s="57"/>
      <c r="UMB56" s="57"/>
      <c r="UMC56" s="57"/>
      <c r="UMD56" s="57"/>
      <c r="UME56" s="57"/>
      <c r="UMK56" s="56"/>
      <c r="UML56" s="57"/>
      <c r="UMM56" s="57"/>
      <c r="UMN56" s="57"/>
      <c r="UMO56" s="57"/>
      <c r="UMP56" s="57"/>
      <c r="UMQ56" s="57"/>
      <c r="UMW56" s="56"/>
      <c r="UMX56" s="57"/>
      <c r="UMY56" s="57"/>
      <c r="UMZ56" s="57"/>
      <c r="UNA56" s="57"/>
      <c r="UNB56" s="57"/>
      <c r="UNC56" s="57"/>
      <c r="UNI56" s="56"/>
      <c r="UNJ56" s="57"/>
      <c r="UNK56" s="57"/>
      <c r="UNL56" s="57"/>
      <c r="UNM56" s="57"/>
      <c r="UNN56" s="57"/>
      <c r="UNO56" s="57"/>
      <c r="UNU56" s="56"/>
      <c r="UNV56" s="57"/>
      <c r="UNW56" s="57"/>
      <c r="UNX56" s="57"/>
      <c r="UNY56" s="57"/>
      <c r="UNZ56" s="57"/>
      <c r="UOA56" s="57"/>
      <c r="UOG56" s="56"/>
      <c r="UOH56" s="57"/>
      <c r="UOI56" s="57"/>
      <c r="UOJ56" s="57"/>
      <c r="UOK56" s="57"/>
      <c r="UOL56" s="57"/>
      <c r="UOM56" s="57"/>
      <c r="UOS56" s="56"/>
      <c r="UOT56" s="57"/>
      <c r="UOU56" s="57"/>
      <c r="UOV56" s="57"/>
      <c r="UOW56" s="57"/>
      <c r="UOX56" s="57"/>
      <c r="UOY56" s="57"/>
      <c r="UPE56" s="56"/>
      <c r="UPF56" s="57"/>
      <c r="UPG56" s="57"/>
      <c r="UPH56" s="57"/>
      <c r="UPI56" s="57"/>
      <c r="UPJ56" s="57"/>
      <c r="UPK56" s="57"/>
      <c r="UPQ56" s="56"/>
      <c r="UPR56" s="57"/>
      <c r="UPS56" s="57"/>
      <c r="UPT56" s="57"/>
      <c r="UPU56" s="57"/>
      <c r="UPV56" s="57"/>
      <c r="UPW56" s="57"/>
      <c r="UQC56" s="56"/>
      <c r="UQD56" s="57"/>
      <c r="UQE56" s="57"/>
      <c r="UQF56" s="57"/>
      <c r="UQG56" s="57"/>
      <c r="UQH56" s="57"/>
      <c r="UQI56" s="57"/>
      <c r="UQO56" s="56"/>
      <c r="UQP56" s="57"/>
      <c r="UQQ56" s="57"/>
      <c r="UQR56" s="57"/>
      <c r="UQS56" s="57"/>
      <c r="UQT56" s="57"/>
      <c r="UQU56" s="57"/>
      <c r="URA56" s="56"/>
      <c r="URB56" s="57"/>
      <c r="URC56" s="57"/>
      <c r="URD56" s="57"/>
      <c r="URE56" s="57"/>
      <c r="URF56" s="57"/>
      <c r="URG56" s="57"/>
      <c r="URM56" s="56"/>
      <c r="URN56" s="57"/>
      <c r="URO56" s="57"/>
      <c r="URP56" s="57"/>
      <c r="URQ56" s="57"/>
      <c r="URR56" s="57"/>
      <c r="URS56" s="57"/>
      <c r="URY56" s="56"/>
      <c r="URZ56" s="57"/>
      <c r="USA56" s="57"/>
      <c r="USB56" s="57"/>
      <c r="USC56" s="57"/>
      <c r="USD56" s="57"/>
      <c r="USE56" s="57"/>
      <c r="USK56" s="56"/>
      <c r="USL56" s="57"/>
      <c r="USM56" s="57"/>
      <c r="USN56" s="57"/>
      <c r="USO56" s="57"/>
      <c r="USP56" s="57"/>
      <c r="USQ56" s="57"/>
      <c r="USW56" s="56"/>
      <c r="USX56" s="57"/>
      <c r="USY56" s="57"/>
      <c r="USZ56" s="57"/>
      <c r="UTA56" s="57"/>
      <c r="UTB56" s="57"/>
      <c r="UTC56" s="57"/>
      <c r="UTI56" s="56"/>
      <c r="UTJ56" s="57"/>
      <c r="UTK56" s="57"/>
      <c r="UTL56" s="57"/>
      <c r="UTM56" s="57"/>
      <c r="UTN56" s="57"/>
      <c r="UTO56" s="57"/>
      <c r="UTU56" s="56"/>
      <c r="UTV56" s="57"/>
      <c r="UTW56" s="57"/>
      <c r="UTX56" s="57"/>
      <c r="UTY56" s="57"/>
      <c r="UTZ56" s="57"/>
      <c r="UUA56" s="57"/>
      <c r="UUG56" s="56"/>
      <c r="UUH56" s="57"/>
      <c r="UUI56" s="57"/>
      <c r="UUJ56" s="57"/>
      <c r="UUK56" s="57"/>
      <c r="UUL56" s="57"/>
      <c r="UUM56" s="57"/>
      <c r="UUS56" s="56"/>
      <c r="UUT56" s="57"/>
      <c r="UUU56" s="57"/>
      <c r="UUV56" s="57"/>
      <c r="UUW56" s="57"/>
      <c r="UUX56" s="57"/>
      <c r="UUY56" s="57"/>
      <c r="UVE56" s="56"/>
      <c r="UVF56" s="57"/>
      <c r="UVG56" s="57"/>
      <c r="UVH56" s="57"/>
      <c r="UVI56" s="57"/>
      <c r="UVJ56" s="57"/>
      <c r="UVK56" s="57"/>
      <c r="UVQ56" s="56"/>
      <c r="UVR56" s="57"/>
      <c r="UVS56" s="57"/>
      <c r="UVT56" s="57"/>
      <c r="UVU56" s="57"/>
      <c r="UVV56" s="57"/>
      <c r="UVW56" s="57"/>
      <c r="UWC56" s="56"/>
      <c r="UWD56" s="57"/>
      <c r="UWE56" s="57"/>
      <c r="UWF56" s="57"/>
      <c r="UWG56" s="57"/>
      <c r="UWH56" s="57"/>
      <c r="UWI56" s="57"/>
      <c r="UWO56" s="56"/>
      <c r="UWP56" s="57"/>
      <c r="UWQ56" s="57"/>
      <c r="UWR56" s="57"/>
      <c r="UWS56" s="57"/>
      <c r="UWT56" s="57"/>
      <c r="UWU56" s="57"/>
      <c r="UXA56" s="56"/>
      <c r="UXB56" s="57"/>
      <c r="UXC56" s="57"/>
      <c r="UXD56" s="57"/>
      <c r="UXE56" s="57"/>
      <c r="UXF56" s="57"/>
      <c r="UXG56" s="57"/>
      <c r="UXM56" s="56"/>
      <c r="UXN56" s="57"/>
      <c r="UXO56" s="57"/>
      <c r="UXP56" s="57"/>
      <c r="UXQ56" s="57"/>
      <c r="UXR56" s="57"/>
      <c r="UXS56" s="57"/>
      <c r="UXY56" s="56"/>
      <c r="UXZ56" s="57"/>
      <c r="UYA56" s="57"/>
      <c r="UYB56" s="57"/>
      <c r="UYC56" s="57"/>
      <c r="UYD56" s="57"/>
      <c r="UYE56" s="57"/>
      <c r="UYK56" s="56"/>
      <c r="UYL56" s="57"/>
      <c r="UYM56" s="57"/>
      <c r="UYN56" s="57"/>
      <c r="UYO56" s="57"/>
      <c r="UYP56" s="57"/>
      <c r="UYQ56" s="57"/>
      <c r="UYW56" s="56"/>
      <c r="UYX56" s="57"/>
      <c r="UYY56" s="57"/>
      <c r="UYZ56" s="57"/>
      <c r="UZA56" s="57"/>
      <c r="UZB56" s="57"/>
      <c r="UZC56" s="57"/>
      <c r="UZI56" s="56"/>
      <c r="UZJ56" s="57"/>
      <c r="UZK56" s="57"/>
      <c r="UZL56" s="57"/>
      <c r="UZM56" s="57"/>
      <c r="UZN56" s="57"/>
      <c r="UZO56" s="57"/>
      <c r="UZU56" s="56"/>
      <c r="UZV56" s="57"/>
      <c r="UZW56" s="57"/>
      <c r="UZX56" s="57"/>
      <c r="UZY56" s="57"/>
      <c r="UZZ56" s="57"/>
      <c r="VAA56" s="57"/>
      <c r="VAG56" s="56"/>
      <c r="VAH56" s="57"/>
      <c r="VAI56" s="57"/>
      <c r="VAJ56" s="57"/>
      <c r="VAK56" s="57"/>
      <c r="VAL56" s="57"/>
      <c r="VAM56" s="57"/>
      <c r="VAS56" s="56"/>
      <c r="VAT56" s="57"/>
      <c r="VAU56" s="57"/>
      <c r="VAV56" s="57"/>
      <c r="VAW56" s="57"/>
      <c r="VAX56" s="57"/>
      <c r="VAY56" s="57"/>
      <c r="VBE56" s="56"/>
      <c r="VBF56" s="57"/>
      <c r="VBG56" s="57"/>
      <c r="VBH56" s="57"/>
      <c r="VBI56" s="57"/>
      <c r="VBJ56" s="57"/>
      <c r="VBK56" s="57"/>
      <c r="VBQ56" s="56"/>
      <c r="VBR56" s="57"/>
      <c r="VBS56" s="57"/>
      <c r="VBT56" s="57"/>
      <c r="VBU56" s="57"/>
      <c r="VBV56" s="57"/>
      <c r="VBW56" s="57"/>
      <c r="VCC56" s="56"/>
      <c r="VCD56" s="57"/>
      <c r="VCE56" s="57"/>
      <c r="VCF56" s="57"/>
      <c r="VCG56" s="57"/>
      <c r="VCH56" s="57"/>
      <c r="VCI56" s="57"/>
      <c r="VCO56" s="56"/>
      <c r="VCP56" s="57"/>
      <c r="VCQ56" s="57"/>
      <c r="VCR56" s="57"/>
      <c r="VCS56" s="57"/>
      <c r="VCT56" s="57"/>
      <c r="VCU56" s="57"/>
      <c r="VDA56" s="56"/>
      <c r="VDB56" s="57"/>
      <c r="VDC56" s="57"/>
      <c r="VDD56" s="57"/>
      <c r="VDE56" s="57"/>
      <c r="VDF56" s="57"/>
      <c r="VDG56" s="57"/>
      <c r="VDM56" s="56"/>
      <c r="VDN56" s="57"/>
      <c r="VDO56" s="57"/>
      <c r="VDP56" s="57"/>
      <c r="VDQ56" s="57"/>
      <c r="VDR56" s="57"/>
      <c r="VDS56" s="57"/>
      <c r="VDY56" s="56"/>
      <c r="VDZ56" s="57"/>
      <c r="VEA56" s="57"/>
      <c r="VEB56" s="57"/>
      <c r="VEC56" s="57"/>
      <c r="VED56" s="57"/>
      <c r="VEE56" s="57"/>
      <c r="VEK56" s="56"/>
      <c r="VEL56" s="57"/>
      <c r="VEM56" s="57"/>
      <c r="VEN56" s="57"/>
      <c r="VEO56" s="57"/>
      <c r="VEP56" s="57"/>
      <c r="VEQ56" s="57"/>
      <c r="VEW56" s="56"/>
      <c r="VEX56" s="57"/>
      <c r="VEY56" s="57"/>
      <c r="VEZ56" s="57"/>
      <c r="VFA56" s="57"/>
      <c r="VFB56" s="57"/>
      <c r="VFC56" s="57"/>
      <c r="VFI56" s="56"/>
      <c r="VFJ56" s="57"/>
      <c r="VFK56" s="57"/>
      <c r="VFL56" s="57"/>
      <c r="VFM56" s="57"/>
      <c r="VFN56" s="57"/>
      <c r="VFO56" s="57"/>
      <c r="VFU56" s="56"/>
      <c r="VFV56" s="57"/>
      <c r="VFW56" s="57"/>
      <c r="VFX56" s="57"/>
      <c r="VFY56" s="57"/>
      <c r="VFZ56" s="57"/>
      <c r="VGA56" s="57"/>
      <c r="VGG56" s="56"/>
      <c r="VGH56" s="57"/>
      <c r="VGI56" s="57"/>
      <c r="VGJ56" s="57"/>
      <c r="VGK56" s="57"/>
      <c r="VGL56" s="57"/>
      <c r="VGM56" s="57"/>
      <c r="VGS56" s="56"/>
      <c r="VGT56" s="57"/>
      <c r="VGU56" s="57"/>
      <c r="VGV56" s="57"/>
      <c r="VGW56" s="57"/>
      <c r="VGX56" s="57"/>
      <c r="VGY56" s="57"/>
      <c r="VHE56" s="56"/>
      <c r="VHF56" s="57"/>
      <c r="VHG56" s="57"/>
      <c r="VHH56" s="57"/>
      <c r="VHI56" s="57"/>
      <c r="VHJ56" s="57"/>
      <c r="VHK56" s="57"/>
      <c r="VHQ56" s="56"/>
      <c r="VHR56" s="57"/>
      <c r="VHS56" s="57"/>
      <c r="VHT56" s="57"/>
      <c r="VHU56" s="57"/>
      <c r="VHV56" s="57"/>
      <c r="VHW56" s="57"/>
      <c r="VIC56" s="56"/>
      <c r="VID56" s="57"/>
      <c r="VIE56" s="57"/>
      <c r="VIF56" s="57"/>
      <c r="VIG56" s="57"/>
      <c r="VIH56" s="57"/>
      <c r="VII56" s="57"/>
      <c r="VIO56" s="56"/>
      <c r="VIP56" s="57"/>
      <c r="VIQ56" s="57"/>
      <c r="VIR56" s="57"/>
      <c r="VIS56" s="57"/>
      <c r="VIT56" s="57"/>
      <c r="VIU56" s="57"/>
      <c r="VJA56" s="56"/>
      <c r="VJB56" s="57"/>
      <c r="VJC56" s="57"/>
      <c r="VJD56" s="57"/>
      <c r="VJE56" s="57"/>
      <c r="VJF56" s="57"/>
      <c r="VJG56" s="57"/>
      <c r="VJM56" s="56"/>
      <c r="VJN56" s="57"/>
      <c r="VJO56" s="57"/>
      <c r="VJP56" s="57"/>
      <c r="VJQ56" s="57"/>
      <c r="VJR56" s="57"/>
      <c r="VJS56" s="57"/>
      <c r="VJY56" s="56"/>
      <c r="VJZ56" s="57"/>
      <c r="VKA56" s="57"/>
      <c r="VKB56" s="57"/>
      <c r="VKC56" s="57"/>
      <c r="VKD56" s="57"/>
      <c r="VKE56" s="57"/>
      <c r="VKK56" s="56"/>
      <c r="VKL56" s="57"/>
      <c r="VKM56" s="57"/>
      <c r="VKN56" s="57"/>
      <c r="VKO56" s="57"/>
      <c r="VKP56" s="57"/>
      <c r="VKQ56" s="57"/>
      <c r="VKW56" s="56"/>
      <c r="VKX56" s="57"/>
      <c r="VKY56" s="57"/>
      <c r="VKZ56" s="57"/>
      <c r="VLA56" s="57"/>
      <c r="VLB56" s="57"/>
      <c r="VLC56" s="57"/>
      <c r="VLI56" s="56"/>
      <c r="VLJ56" s="57"/>
      <c r="VLK56" s="57"/>
      <c r="VLL56" s="57"/>
      <c r="VLM56" s="57"/>
      <c r="VLN56" s="57"/>
      <c r="VLO56" s="57"/>
      <c r="VLU56" s="56"/>
      <c r="VLV56" s="57"/>
      <c r="VLW56" s="57"/>
      <c r="VLX56" s="57"/>
      <c r="VLY56" s="57"/>
      <c r="VLZ56" s="57"/>
      <c r="VMA56" s="57"/>
      <c r="VMG56" s="56"/>
      <c r="VMH56" s="57"/>
      <c r="VMI56" s="57"/>
      <c r="VMJ56" s="57"/>
      <c r="VMK56" s="57"/>
      <c r="VML56" s="57"/>
      <c r="VMM56" s="57"/>
      <c r="VMS56" s="56"/>
      <c r="VMT56" s="57"/>
      <c r="VMU56" s="57"/>
      <c r="VMV56" s="57"/>
      <c r="VMW56" s="57"/>
      <c r="VMX56" s="57"/>
      <c r="VMY56" s="57"/>
      <c r="VNE56" s="56"/>
      <c r="VNF56" s="57"/>
      <c r="VNG56" s="57"/>
      <c r="VNH56" s="57"/>
      <c r="VNI56" s="57"/>
      <c r="VNJ56" s="57"/>
      <c r="VNK56" s="57"/>
      <c r="VNQ56" s="56"/>
      <c r="VNR56" s="57"/>
      <c r="VNS56" s="57"/>
      <c r="VNT56" s="57"/>
      <c r="VNU56" s="57"/>
      <c r="VNV56" s="57"/>
      <c r="VNW56" s="57"/>
      <c r="VOC56" s="56"/>
      <c r="VOD56" s="57"/>
      <c r="VOE56" s="57"/>
      <c r="VOF56" s="57"/>
      <c r="VOG56" s="57"/>
      <c r="VOH56" s="57"/>
      <c r="VOI56" s="57"/>
      <c r="VOO56" s="56"/>
      <c r="VOP56" s="57"/>
      <c r="VOQ56" s="57"/>
      <c r="VOR56" s="57"/>
      <c r="VOS56" s="57"/>
      <c r="VOT56" s="57"/>
      <c r="VOU56" s="57"/>
      <c r="VPA56" s="56"/>
      <c r="VPB56" s="57"/>
      <c r="VPC56" s="57"/>
      <c r="VPD56" s="57"/>
      <c r="VPE56" s="57"/>
      <c r="VPF56" s="57"/>
      <c r="VPG56" s="57"/>
      <c r="VPM56" s="56"/>
      <c r="VPN56" s="57"/>
      <c r="VPO56" s="57"/>
      <c r="VPP56" s="57"/>
      <c r="VPQ56" s="57"/>
      <c r="VPR56" s="57"/>
      <c r="VPS56" s="57"/>
      <c r="VPY56" s="56"/>
      <c r="VPZ56" s="57"/>
      <c r="VQA56" s="57"/>
      <c r="VQB56" s="57"/>
      <c r="VQC56" s="57"/>
      <c r="VQD56" s="57"/>
      <c r="VQE56" s="57"/>
      <c r="VQK56" s="56"/>
      <c r="VQL56" s="57"/>
      <c r="VQM56" s="57"/>
      <c r="VQN56" s="57"/>
      <c r="VQO56" s="57"/>
      <c r="VQP56" s="57"/>
      <c r="VQQ56" s="57"/>
      <c r="VQW56" s="56"/>
      <c r="VQX56" s="57"/>
      <c r="VQY56" s="57"/>
      <c r="VQZ56" s="57"/>
      <c r="VRA56" s="57"/>
      <c r="VRB56" s="57"/>
      <c r="VRC56" s="57"/>
      <c r="VRI56" s="56"/>
      <c r="VRJ56" s="57"/>
      <c r="VRK56" s="57"/>
      <c r="VRL56" s="57"/>
      <c r="VRM56" s="57"/>
      <c r="VRN56" s="57"/>
      <c r="VRO56" s="57"/>
      <c r="VRU56" s="56"/>
      <c r="VRV56" s="57"/>
      <c r="VRW56" s="57"/>
      <c r="VRX56" s="57"/>
      <c r="VRY56" s="57"/>
      <c r="VRZ56" s="57"/>
      <c r="VSA56" s="57"/>
      <c r="VSG56" s="56"/>
      <c r="VSH56" s="57"/>
      <c r="VSI56" s="57"/>
      <c r="VSJ56" s="57"/>
      <c r="VSK56" s="57"/>
      <c r="VSL56" s="57"/>
      <c r="VSM56" s="57"/>
      <c r="VSS56" s="56"/>
      <c r="VST56" s="57"/>
      <c r="VSU56" s="57"/>
      <c r="VSV56" s="57"/>
      <c r="VSW56" s="57"/>
      <c r="VSX56" s="57"/>
      <c r="VSY56" s="57"/>
      <c r="VTE56" s="56"/>
      <c r="VTF56" s="57"/>
      <c r="VTG56" s="57"/>
      <c r="VTH56" s="57"/>
      <c r="VTI56" s="57"/>
      <c r="VTJ56" s="57"/>
      <c r="VTK56" s="57"/>
      <c r="VTQ56" s="56"/>
      <c r="VTR56" s="57"/>
      <c r="VTS56" s="57"/>
      <c r="VTT56" s="57"/>
      <c r="VTU56" s="57"/>
      <c r="VTV56" s="57"/>
      <c r="VTW56" s="57"/>
      <c r="VUC56" s="56"/>
      <c r="VUD56" s="57"/>
      <c r="VUE56" s="57"/>
      <c r="VUF56" s="57"/>
      <c r="VUG56" s="57"/>
      <c r="VUH56" s="57"/>
      <c r="VUI56" s="57"/>
      <c r="VUO56" s="56"/>
      <c r="VUP56" s="57"/>
      <c r="VUQ56" s="57"/>
      <c r="VUR56" s="57"/>
      <c r="VUS56" s="57"/>
      <c r="VUT56" s="57"/>
      <c r="VUU56" s="57"/>
      <c r="VVA56" s="56"/>
      <c r="VVB56" s="57"/>
      <c r="VVC56" s="57"/>
      <c r="VVD56" s="57"/>
      <c r="VVE56" s="57"/>
      <c r="VVF56" s="57"/>
      <c r="VVG56" s="57"/>
      <c r="VVM56" s="56"/>
      <c r="VVN56" s="57"/>
      <c r="VVO56" s="57"/>
      <c r="VVP56" s="57"/>
      <c r="VVQ56" s="57"/>
      <c r="VVR56" s="57"/>
      <c r="VVS56" s="57"/>
      <c r="VVY56" s="56"/>
      <c r="VVZ56" s="57"/>
      <c r="VWA56" s="57"/>
      <c r="VWB56" s="57"/>
      <c r="VWC56" s="57"/>
      <c r="VWD56" s="57"/>
      <c r="VWE56" s="57"/>
      <c r="VWK56" s="56"/>
      <c r="VWL56" s="57"/>
      <c r="VWM56" s="57"/>
      <c r="VWN56" s="57"/>
      <c r="VWO56" s="57"/>
      <c r="VWP56" s="57"/>
      <c r="VWQ56" s="57"/>
      <c r="VWW56" s="56"/>
      <c r="VWX56" s="57"/>
      <c r="VWY56" s="57"/>
      <c r="VWZ56" s="57"/>
      <c r="VXA56" s="57"/>
      <c r="VXB56" s="57"/>
      <c r="VXC56" s="57"/>
      <c r="VXI56" s="56"/>
      <c r="VXJ56" s="57"/>
      <c r="VXK56" s="57"/>
      <c r="VXL56" s="57"/>
      <c r="VXM56" s="57"/>
      <c r="VXN56" s="57"/>
      <c r="VXO56" s="57"/>
      <c r="VXU56" s="56"/>
      <c r="VXV56" s="57"/>
      <c r="VXW56" s="57"/>
      <c r="VXX56" s="57"/>
      <c r="VXY56" s="57"/>
      <c r="VXZ56" s="57"/>
      <c r="VYA56" s="57"/>
      <c r="VYG56" s="56"/>
      <c r="VYH56" s="57"/>
      <c r="VYI56" s="57"/>
      <c r="VYJ56" s="57"/>
      <c r="VYK56" s="57"/>
      <c r="VYL56" s="57"/>
      <c r="VYM56" s="57"/>
      <c r="VYS56" s="56"/>
      <c r="VYT56" s="57"/>
      <c r="VYU56" s="57"/>
      <c r="VYV56" s="57"/>
      <c r="VYW56" s="57"/>
      <c r="VYX56" s="57"/>
      <c r="VYY56" s="57"/>
      <c r="VZE56" s="56"/>
      <c r="VZF56" s="57"/>
      <c r="VZG56" s="57"/>
      <c r="VZH56" s="57"/>
      <c r="VZI56" s="57"/>
      <c r="VZJ56" s="57"/>
      <c r="VZK56" s="57"/>
      <c r="VZQ56" s="56"/>
      <c r="VZR56" s="57"/>
      <c r="VZS56" s="57"/>
      <c r="VZT56" s="57"/>
      <c r="VZU56" s="57"/>
      <c r="VZV56" s="57"/>
      <c r="VZW56" s="57"/>
      <c r="WAC56" s="56"/>
      <c r="WAD56" s="57"/>
      <c r="WAE56" s="57"/>
      <c r="WAF56" s="57"/>
      <c r="WAG56" s="57"/>
      <c r="WAH56" s="57"/>
      <c r="WAI56" s="57"/>
      <c r="WAO56" s="56"/>
      <c r="WAP56" s="57"/>
      <c r="WAQ56" s="57"/>
      <c r="WAR56" s="57"/>
      <c r="WAS56" s="57"/>
      <c r="WAT56" s="57"/>
      <c r="WAU56" s="57"/>
      <c r="WBA56" s="56"/>
      <c r="WBB56" s="57"/>
      <c r="WBC56" s="57"/>
      <c r="WBD56" s="57"/>
      <c r="WBE56" s="57"/>
      <c r="WBF56" s="57"/>
      <c r="WBG56" s="57"/>
      <c r="WBM56" s="56"/>
      <c r="WBN56" s="57"/>
      <c r="WBO56" s="57"/>
      <c r="WBP56" s="57"/>
      <c r="WBQ56" s="57"/>
      <c r="WBR56" s="57"/>
      <c r="WBS56" s="57"/>
      <c r="WBY56" s="56"/>
      <c r="WBZ56" s="57"/>
      <c r="WCA56" s="57"/>
      <c r="WCB56" s="57"/>
      <c r="WCC56" s="57"/>
      <c r="WCD56" s="57"/>
      <c r="WCE56" s="57"/>
      <c r="WCK56" s="56"/>
      <c r="WCL56" s="57"/>
      <c r="WCM56" s="57"/>
      <c r="WCN56" s="57"/>
      <c r="WCO56" s="57"/>
      <c r="WCP56" s="57"/>
      <c r="WCQ56" s="57"/>
      <c r="WCW56" s="56"/>
      <c r="WCX56" s="57"/>
      <c r="WCY56" s="57"/>
      <c r="WCZ56" s="57"/>
      <c r="WDA56" s="57"/>
      <c r="WDB56" s="57"/>
      <c r="WDC56" s="57"/>
      <c r="WDI56" s="56"/>
      <c r="WDJ56" s="57"/>
      <c r="WDK56" s="57"/>
      <c r="WDL56" s="57"/>
      <c r="WDM56" s="57"/>
      <c r="WDN56" s="57"/>
      <c r="WDO56" s="57"/>
      <c r="WDU56" s="56"/>
      <c r="WDV56" s="57"/>
      <c r="WDW56" s="57"/>
      <c r="WDX56" s="57"/>
      <c r="WDY56" s="57"/>
      <c r="WDZ56" s="57"/>
      <c r="WEA56" s="57"/>
      <c r="WEG56" s="56"/>
      <c r="WEH56" s="57"/>
      <c r="WEI56" s="57"/>
      <c r="WEJ56" s="57"/>
      <c r="WEK56" s="57"/>
      <c r="WEL56" s="57"/>
      <c r="WEM56" s="57"/>
      <c r="WES56" s="56"/>
      <c r="WET56" s="57"/>
      <c r="WEU56" s="57"/>
      <c r="WEV56" s="57"/>
      <c r="WEW56" s="57"/>
      <c r="WEX56" s="57"/>
      <c r="WEY56" s="57"/>
      <c r="WFE56" s="56"/>
      <c r="WFF56" s="57"/>
      <c r="WFG56" s="57"/>
      <c r="WFH56" s="57"/>
      <c r="WFI56" s="57"/>
      <c r="WFJ56" s="57"/>
      <c r="WFK56" s="57"/>
      <c r="WFQ56" s="56"/>
      <c r="WFR56" s="57"/>
      <c r="WFS56" s="57"/>
      <c r="WFT56" s="57"/>
      <c r="WFU56" s="57"/>
      <c r="WFV56" s="57"/>
      <c r="WFW56" s="57"/>
      <c r="WGC56" s="56"/>
      <c r="WGD56" s="57"/>
      <c r="WGE56" s="57"/>
      <c r="WGF56" s="57"/>
      <c r="WGG56" s="57"/>
      <c r="WGH56" s="57"/>
      <c r="WGI56" s="57"/>
      <c r="WGO56" s="56"/>
      <c r="WGP56" s="57"/>
      <c r="WGQ56" s="57"/>
      <c r="WGR56" s="57"/>
      <c r="WGS56" s="57"/>
      <c r="WGT56" s="57"/>
      <c r="WGU56" s="57"/>
      <c r="WHA56" s="56"/>
      <c r="WHB56" s="57"/>
      <c r="WHC56" s="57"/>
      <c r="WHD56" s="57"/>
      <c r="WHE56" s="57"/>
      <c r="WHF56" s="57"/>
      <c r="WHG56" s="57"/>
      <c r="WHM56" s="56"/>
      <c r="WHN56" s="57"/>
      <c r="WHO56" s="57"/>
      <c r="WHP56" s="57"/>
      <c r="WHQ56" s="57"/>
      <c r="WHR56" s="57"/>
      <c r="WHS56" s="57"/>
      <c r="WHY56" s="56"/>
      <c r="WHZ56" s="57"/>
      <c r="WIA56" s="57"/>
      <c r="WIB56" s="57"/>
      <c r="WIC56" s="57"/>
      <c r="WID56" s="57"/>
      <c r="WIE56" s="57"/>
      <c r="WIK56" s="56"/>
      <c r="WIL56" s="57"/>
      <c r="WIM56" s="57"/>
      <c r="WIN56" s="57"/>
      <c r="WIO56" s="57"/>
      <c r="WIP56" s="57"/>
      <c r="WIQ56" s="57"/>
      <c r="WIW56" s="56"/>
      <c r="WIX56" s="57"/>
      <c r="WIY56" s="57"/>
      <c r="WIZ56" s="57"/>
      <c r="WJA56" s="57"/>
      <c r="WJB56" s="57"/>
      <c r="WJC56" s="57"/>
      <c r="WJI56" s="56"/>
      <c r="WJJ56" s="57"/>
      <c r="WJK56" s="57"/>
      <c r="WJL56" s="57"/>
      <c r="WJM56" s="57"/>
      <c r="WJN56" s="57"/>
      <c r="WJO56" s="57"/>
      <c r="WJU56" s="56"/>
      <c r="WJV56" s="57"/>
      <c r="WJW56" s="57"/>
      <c r="WJX56" s="57"/>
      <c r="WJY56" s="57"/>
      <c r="WJZ56" s="57"/>
      <c r="WKA56" s="57"/>
      <c r="WKG56" s="56"/>
      <c r="WKH56" s="57"/>
      <c r="WKI56" s="57"/>
      <c r="WKJ56" s="57"/>
      <c r="WKK56" s="57"/>
      <c r="WKL56" s="57"/>
      <c r="WKM56" s="57"/>
      <c r="WKS56" s="56"/>
      <c r="WKT56" s="57"/>
      <c r="WKU56" s="57"/>
      <c r="WKV56" s="57"/>
      <c r="WKW56" s="57"/>
      <c r="WKX56" s="57"/>
      <c r="WKY56" s="57"/>
      <c r="WLE56" s="56"/>
      <c r="WLF56" s="57"/>
      <c r="WLG56" s="57"/>
      <c r="WLH56" s="57"/>
      <c r="WLI56" s="57"/>
      <c r="WLJ56" s="57"/>
      <c r="WLK56" s="57"/>
      <c r="WLQ56" s="56"/>
      <c r="WLR56" s="57"/>
      <c r="WLS56" s="57"/>
      <c r="WLT56" s="57"/>
      <c r="WLU56" s="57"/>
      <c r="WLV56" s="57"/>
      <c r="WLW56" s="57"/>
      <c r="WMC56" s="56"/>
      <c r="WMD56" s="57"/>
      <c r="WME56" s="57"/>
      <c r="WMF56" s="57"/>
      <c r="WMG56" s="57"/>
      <c r="WMH56" s="57"/>
      <c r="WMI56" s="57"/>
      <c r="WMO56" s="56"/>
      <c r="WMP56" s="57"/>
      <c r="WMQ56" s="57"/>
      <c r="WMR56" s="57"/>
      <c r="WMS56" s="57"/>
      <c r="WMT56" s="57"/>
      <c r="WMU56" s="57"/>
      <c r="WNA56" s="56"/>
      <c r="WNB56" s="57"/>
      <c r="WNC56" s="57"/>
      <c r="WND56" s="57"/>
      <c r="WNE56" s="57"/>
      <c r="WNF56" s="57"/>
      <c r="WNG56" s="57"/>
      <c r="WNM56" s="56"/>
      <c r="WNN56" s="57"/>
      <c r="WNO56" s="57"/>
      <c r="WNP56" s="57"/>
      <c r="WNQ56" s="57"/>
      <c r="WNR56" s="57"/>
      <c r="WNS56" s="57"/>
      <c r="WNY56" s="56"/>
      <c r="WNZ56" s="57"/>
      <c r="WOA56" s="57"/>
      <c r="WOB56" s="57"/>
      <c r="WOC56" s="57"/>
      <c r="WOD56" s="57"/>
      <c r="WOE56" s="57"/>
      <c r="WOK56" s="56"/>
      <c r="WOL56" s="57"/>
      <c r="WOM56" s="57"/>
      <c r="WON56" s="57"/>
      <c r="WOO56" s="57"/>
      <c r="WOP56" s="57"/>
      <c r="WOQ56" s="57"/>
      <c r="WOW56" s="56"/>
      <c r="WOX56" s="57"/>
      <c r="WOY56" s="57"/>
      <c r="WOZ56" s="57"/>
      <c r="WPA56" s="57"/>
      <c r="WPB56" s="57"/>
      <c r="WPC56" s="57"/>
      <c r="WPI56" s="56"/>
      <c r="WPJ56" s="57"/>
      <c r="WPK56" s="57"/>
      <c r="WPL56" s="57"/>
      <c r="WPM56" s="57"/>
      <c r="WPN56" s="57"/>
      <c r="WPO56" s="57"/>
      <c r="WPU56" s="56"/>
      <c r="WPV56" s="57"/>
      <c r="WPW56" s="57"/>
      <c r="WPX56" s="57"/>
      <c r="WPY56" s="57"/>
      <c r="WPZ56" s="57"/>
      <c r="WQA56" s="57"/>
      <c r="WQG56" s="56"/>
      <c r="WQH56" s="57"/>
      <c r="WQI56" s="57"/>
      <c r="WQJ56" s="57"/>
      <c r="WQK56" s="57"/>
      <c r="WQL56" s="57"/>
      <c r="WQM56" s="57"/>
      <c r="WQS56" s="56"/>
      <c r="WQT56" s="57"/>
      <c r="WQU56" s="57"/>
      <c r="WQV56" s="57"/>
      <c r="WQW56" s="57"/>
      <c r="WQX56" s="57"/>
      <c r="WQY56" s="57"/>
      <c r="WRE56" s="56"/>
      <c r="WRF56" s="57"/>
      <c r="WRG56" s="57"/>
      <c r="WRH56" s="57"/>
      <c r="WRI56" s="57"/>
      <c r="WRJ56" s="57"/>
      <c r="WRK56" s="57"/>
      <c r="WRQ56" s="56"/>
      <c r="WRR56" s="57"/>
      <c r="WRS56" s="57"/>
      <c r="WRT56" s="57"/>
      <c r="WRU56" s="57"/>
      <c r="WRV56" s="57"/>
      <c r="WRW56" s="57"/>
      <c r="WSC56" s="56"/>
      <c r="WSD56" s="57"/>
      <c r="WSE56" s="57"/>
      <c r="WSF56" s="57"/>
      <c r="WSG56" s="57"/>
      <c r="WSH56" s="57"/>
      <c r="WSI56" s="57"/>
      <c r="WSO56" s="56"/>
      <c r="WSP56" s="57"/>
      <c r="WSQ56" s="57"/>
      <c r="WSR56" s="57"/>
      <c r="WSS56" s="57"/>
      <c r="WST56" s="57"/>
      <c r="WSU56" s="57"/>
      <c r="WTA56" s="56"/>
      <c r="WTB56" s="57"/>
      <c r="WTC56" s="57"/>
      <c r="WTD56" s="57"/>
      <c r="WTE56" s="57"/>
      <c r="WTF56" s="57"/>
      <c r="WTG56" s="57"/>
      <c r="WTM56" s="56"/>
      <c r="WTN56" s="57"/>
      <c r="WTO56" s="57"/>
      <c r="WTP56" s="57"/>
      <c r="WTQ56" s="57"/>
      <c r="WTR56" s="57"/>
      <c r="WTS56" s="57"/>
      <c r="WTY56" s="56"/>
      <c r="WTZ56" s="57"/>
      <c r="WUA56" s="57"/>
      <c r="WUB56" s="57"/>
      <c r="WUC56" s="57"/>
      <c r="WUD56" s="57"/>
      <c r="WUE56" s="57"/>
      <c r="WUK56" s="56"/>
      <c r="WUL56" s="57"/>
      <c r="WUM56" s="57"/>
      <c r="WUN56" s="57"/>
      <c r="WUO56" s="57"/>
      <c r="WUP56" s="57"/>
      <c r="WUQ56" s="57"/>
      <c r="WUW56" s="56"/>
      <c r="WUX56" s="57"/>
      <c r="WUY56" s="57"/>
      <c r="WUZ56" s="57"/>
      <c r="WVA56" s="57"/>
      <c r="WVB56" s="57"/>
      <c r="WVC56" s="57"/>
      <c r="WVI56" s="56"/>
      <c r="WVJ56" s="57"/>
      <c r="WVK56" s="57"/>
      <c r="WVL56" s="57"/>
      <c r="WVM56" s="57"/>
      <c r="WVN56" s="57"/>
      <c r="WVO56" s="57"/>
      <c r="WVU56" s="56"/>
      <c r="WVV56" s="57"/>
      <c r="WVW56" s="57"/>
      <c r="WVX56" s="57"/>
      <c r="WVY56" s="57"/>
      <c r="WVZ56" s="57"/>
      <c r="WWA56" s="57"/>
      <c r="WWG56" s="56"/>
      <c r="WWH56" s="57"/>
      <c r="WWI56" s="57"/>
      <c r="WWJ56" s="57"/>
      <c r="WWK56" s="57"/>
      <c r="WWL56" s="57"/>
      <c r="WWM56" s="57"/>
      <c r="WWS56" s="56"/>
      <c r="WWT56" s="57"/>
      <c r="WWU56" s="57"/>
      <c r="WWV56" s="57"/>
      <c r="WWW56" s="57"/>
      <c r="WWX56" s="57"/>
      <c r="WWY56" s="57"/>
      <c r="WXE56" s="56"/>
      <c r="WXF56" s="57"/>
      <c r="WXG56" s="57"/>
      <c r="WXH56" s="57"/>
      <c r="WXI56" s="57"/>
      <c r="WXJ56" s="57"/>
      <c r="WXK56" s="57"/>
      <c r="WXQ56" s="56"/>
      <c r="WXR56" s="57"/>
      <c r="WXS56" s="57"/>
      <c r="WXT56" s="57"/>
      <c r="WXU56" s="57"/>
      <c r="WXV56" s="57"/>
      <c r="WXW56" s="57"/>
      <c r="WYC56" s="56"/>
      <c r="WYD56" s="57"/>
      <c r="WYE56" s="57"/>
      <c r="WYF56" s="57"/>
      <c r="WYG56" s="57"/>
      <c r="WYH56" s="57"/>
      <c r="WYI56" s="57"/>
      <c r="WYO56" s="56"/>
      <c r="WYP56" s="57"/>
      <c r="WYQ56" s="57"/>
      <c r="WYR56" s="57"/>
      <c r="WYS56" s="57"/>
      <c r="WYT56" s="57"/>
      <c r="WYU56" s="57"/>
      <c r="WZA56" s="56"/>
      <c r="WZB56" s="57"/>
      <c r="WZC56" s="57"/>
      <c r="WZD56" s="57"/>
      <c r="WZE56" s="57"/>
      <c r="WZF56" s="57"/>
      <c r="WZG56" s="57"/>
      <c r="WZM56" s="56"/>
      <c r="WZN56" s="57"/>
      <c r="WZO56" s="57"/>
      <c r="WZP56" s="57"/>
      <c r="WZQ56" s="57"/>
      <c r="WZR56" s="57"/>
      <c r="WZS56" s="57"/>
      <c r="WZY56" s="56"/>
      <c r="WZZ56" s="57"/>
      <c r="XAA56" s="57"/>
      <c r="XAB56" s="57"/>
      <c r="XAC56" s="57"/>
      <c r="XAD56" s="57"/>
      <c r="XAE56" s="57"/>
      <c r="XAK56" s="56"/>
      <c r="XAL56" s="57"/>
      <c r="XAM56" s="57"/>
      <c r="XAN56" s="57"/>
      <c r="XAO56" s="57"/>
      <c r="XAP56" s="57"/>
      <c r="XAQ56" s="57"/>
      <c r="XAW56" s="56"/>
      <c r="XAX56" s="57"/>
      <c r="XAY56" s="57"/>
      <c r="XAZ56" s="57"/>
      <c r="XBA56" s="57"/>
      <c r="XBB56" s="57"/>
      <c r="XBC56" s="57"/>
      <c r="XBI56" s="56"/>
      <c r="XBJ56" s="57"/>
      <c r="XBK56" s="57"/>
      <c r="XBL56" s="57"/>
      <c r="XBM56" s="57"/>
      <c r="XBN56" s="57"/>
      <c r="XBO56" s="57"/>
      <c r="XBU56" s="56"/>
      <c r="XBV56" s="57"/>
      <c r="XBW56" s="57"/>
      <c r="XBX56" s="57"/>
      <c r="XBY56" s="57"/>
      <c r="XBZ56" s="57"/>
      <c r="XCA56" s="57"/>
      <c r="XCG56" s="56"/>
      <c r="XCH56" s="57"/>
      <c r="XCI56" s="57"/>
      <c r="XCJ56" s="57"/>
      <c r="XCK56" s="57"/>
      <c r="XCL56" s="57"/>
      <c r="XCM56" s="57"/>
      <c r="XCS56" s="56"/>
      <c r="XCT56" s="57"/>
      <c r="XCU56" s="57"/>
      <c r="XCV56" s="57"/>
      <c r="XCW56" s="57"/>
      <c r="XCX56" s="57"/>
      <c r="XCY56" s="57"/>
      <c r="XDE56" s="56"/>
      <c r="XDF56" s="57"/>
      <c r="XDG56" s="57"/>
      <c r="XDH56" s="57"/>
      <c r="XDI56" s="57"/>
      <c r="XDJ56" s="57"/>
      <c r="XDK56" s="57"/>
      <c r="XDQ56" s="56"/>
      <c r="XDR56" s="57"/>
      <c r="XDS56" s="57"/>
      <c r="XDT56" s="57"/>
      <c r="XDU56" s="57"/>
      <c r="XDV56" s="57"/>
      <c r="XDW56" s="57"/>
      <c r="XEC56" s="56"/>
      <c r="XED56" s="57"/>
      <c r="XEE56" s="57"/>
      <c r="XEF56" s="57"/>
      <c r="XEG56" s="57"/>
      <c r="XEH56" s="57"/>
      <c r="XEI56" s="57"/>
      <c r="XEO56" s="56"/>
      <c r="XEP56" s="57"/>
      <c r="XEQ56" s="57"/>
      <c r="XER56" s="57"/>
      <c r="XES56" s="57"/>
      <c r="XET56" s="57"/>
      <c r="XEU56" s="57"/>
      <c r="XFA56" s="56"/>
      <c r="XFB56" s="57"/>
      <c r="XFC56" s="57"/>
    </row>
    <row r="57" spans="1:16383" s="69" customFormat="1" ht="17.25" thickBot="1" x14ac:dyDescent="0.35">
      <c r="A57" s="60" t="s">
        <v>396</v>
      </c>
      <c r="B57" s="61">
        <f>B40+B56</f>
        <v>50000</v>
      </c>
      <c r="C57" s="61">
        <f>C40+C56</f>
        <v>50000</v>
      </c>
      <c r="D57" s="61">
        <f t="shared" ref="D57:L57" si="72">D40+D56</f>
        <v>50000</v>
      </c>
      <c r="E57" s="61">
        <f t="shared" si="72"/>
        <v>50000</v>
      </c>
      <c r="F57" s="61">
        <f t="shared" si="72"/>
        <v>50000</v>
      </c>
      <c r="G57" s="61">
        <f t="shared" si="72"/>
        <v>50000</v>
      </c>
      <c r="H57" s="61">
        <f t="shared" si="72"/>
        <v>50000</v>
      </c>
      <c r="I57" s="61">
        <f t="shared" si="72"/>
        <v>50000</v>
      </c>
      <c r="J57" s="61">
        <f t="shared" si="72"/>
        <v>50000</v>
      </c>
      <c r="K57" s="61">
        <f t="shared" si="72"/>
        <v>50000</v>
      </c>
      <c r="L57" s="61">
        <f t="shared" si="72"/>
        <v>50000</v>
      </c>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69" customFormat="1" x14ac:dyDescent="0.3">
      <c r="A58" s="1" t="s">
        <v>384</v>
      </c>
      <c r="B58" s="6"/>
      <c r="C58" s="6">
        <f>C34-B34</f>
        <v>-29949</v>
      </c>
      <c r="D58" s="6">
        <f t="shared" ref="D58:G58" si="73">D34-C34</f>
        <v>-10294</v>
      </c>
      <c r="E58" s="6">
        <f t="shared" si="73"/>
        <v>1871</v>
      </c>
      <c r="F58" s="6">
        <f t="shared" si="73"/>
        <v>-179689</v>
      </c>
      <c r="G58" s="6">
        <f t="shared" si="73"/>
        <v>-13103</v>
      </c>
      <c r="H58" s="6">
        <f t="shared" ref="H58:L58" si="74">H34-G34</f>
        <v>0</v>
      </c>
      <c r="I58" s="6">
        <f t="shared" si="74"/>
        <v>0</v>
      </c>
      <c r="J58" s="6">
        <f t="shared" si="74"/>
        <v>0</v>
      </c>
      <c r="K58" s="6">
        <f t="shared" si="74"/>
        <v>0</v>
      </c>
      <c r="L58" s="6">
        <f t="shared" si="74"/>
        <v>0</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69" customFormat="1" ht="17.25" customHeight="1" thickBot="1" x14ac:dyDescent="0.35">
      <c r="A59" s="60" t="s">
        <v>397</v>
      </c>
      <c r="B59" s="61"/>
      <c r="C59" s="61">
        <f>SUM(C57:C58)</f>
        <v>20051</v>
      </c>
      <c r="D59" s="61">
        <f t="shared" ref="D59:G59" si="75">SUM(D57:D58)</f>
        <v>39706</v>
      </c>
      <c r="E59" s="61">
        <f t="shared" si="75"/>
        <v>51871</v>
      </c>
      <c r="F59" s="61">
        <f t="shared" si="75"/>
        <v>-129689</v>
      </c>
      <c r="G59" s="61">
        <f t="shared" si="75"/>
        <v>36897</v>
      </c>
      <c r="H59" s="61">
        <f t="shared" ref="H59:L59" si="76">SUM(H57:H58)</f>
        <v>50000</v>
      </c>
      <c r="I59" s="61">
        <f t="shared" si="76"/>
        <v>50000</v>
      </c>
      <c r="J59" s="61">
        <f t="shared" si="76"/>
        <v>50000</v>
      </c>
      <c r="K59" s="61">
        <f t="shared" si="76"/>
        <v>50000</v>
      </c>
      <c r="L59" s="61">
        <f t="shared" si="76"/>
        <v>50000</v>
      </c>
      <c r="M59" s="409" t="s">
        <v>389</v>
      </c>
      <c r="N59" s="409"/>
      <c r="O59" s="409"/>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69" customFormat="1" x14ac:dyDescent="0.3">
      <c r="A60" s="1" t="str">
        <f>CONCATENATE("Gewinnsteuerkorrektur (",ROUND(Basisdaten!G63*100,3),"%)")</f>
        <v>Gewinnsteuerkorrektur (12.823%)</v>
      </c>
      <c r="B60" s="6"/>
      <c r="C60" s="6">
        <f>-ROUND(C59*Basisdaten!$G$63,0)</f>
        <v>-2571</v>
      </c>
      <c r="D60" s="6">
        <f>-ROUND(D59*Basisdaten!$G$63,0)</f>
        <v>-5092</v>
      </c>
      <c r="E60" s="6">
        <f>-ROUND(E59*Basisdaten!$G$63,0)</f>
        <v>-6652</v>
      </c>
      <c r="F60" s="6">
        <f>-ROUND(F59*Basisdaten!$G$63,0)</f>
        <v>16630</v>
      </c>
      <c r="G60" s="6">
        <f>-ROUND(G59*Basisdaten!$G$63,0)</f>
        <v>-4731</v>
      </c>
      <c r="H60" s="6">
        <f>-ROUND(H59*Basisdaten!$G$63,0)</f>
        <v>-6412</v>
      </c>
      <c r="I60" s="6">
        <f>-ROUND(I59*Basisdaten!$G$63,0)</f>
        <v>-6412</v>
      </c>
      <c r="J60" s="6">
        <f>-ROUND(J59*Basisdaten!$G$63,0)</f>
        <v>-6412</v>
      </c>
      <c r="K60" s="6">
        <f>-ROUND(K59*Basisdaten!$G$63,0)</f>
        <v>-6412</v>
      </c>
      <c r="L60" s="6">
        <f>-ROUND(L59*Basisdaten!$G$63,0)</f>
        <v>-6412</v>
      </c>
      <c r="M60" s="409"/>
      <c r="N60" s="409"/>
      <c r="O60" s="409"/>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69" customFormat="1" ht="17.25" thickBot="1" x14ac:dyDescent="0.35">
      <c r="A61" s="58" t="s">
        <v>390</v>
      </c>
      <c r="B61" s="59"/>
      <c r="C61" s="59">
        <f t="shared" ref="C61" si="77">SUM(C59:C60)</f>
        <v>17480</v>
      </c>
      <c r="D61" s="59">
        <f t="shared" ref="D61:G61" si="78">SUM(D59:D60)</f>
        <v>34614</v>
      </c>
      <c r="E61" s="59">
        <f t="shared" si="78"/>
        <v>45219</v>
      </c>
      <c r="F61" s="59">
        <f t="shared" si="78"/>
        <v>-113059</v>
      </c>
      <c r="G61" s="59">
        <f t="shared" si="78"/>
        <v>32166</v>
      </c>
      <c r="H61" s="59">
        <f t="shared" ref="H61:L61" si="79">SUM(H59:H60)</f>
        <v>43588</v>
      </c>
      <c r="I61" s="59">
        <f t="shared" si="79"/>
        <v>43588</v>
      </c>
      <c r="J61" s="59">
        <f t="shared" si="79"/>
        <v>43588</v>
      </c>
      <c r="K61" s="59">
        <f t="shared" si="79"/>
        <v>43588</v>
      </c>
      <c r="L61" s="59">
        <f t="shared" si="79"/>
        <v>43588</v>
      </c>
      <c r="M61" s="409"/>
      <c r="N61" s="409"/>
      <c r="O61" s="409"/>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s="69" customFormat="1" ht="17.25" thickTop="1" x14ac:dyDescent="0.3">
      <c r="A62" s="1"/>
      <c r="B62" s="1"/>
      <c r="C62" s="1"/>
      <c r="D62" s="1"/>
      <c r="E62" s="1"/>
      <c r="F62" s="1"/>
      <c r="G62" s="1"/>
      <c r="H62" s="1"/>
      <c r="I62" s="1"/>
      <c r="J62" s="1"/>
      <c r="K62" s="1"/>
      <c r="L62" s="1"/>
      <c r="M62" s="409"/>
      <c r="N62" s="409"/>
      <c r="O62" s="409"/>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1:16383" s="69" customFormat="1" x14ac:dyDescent="0.3">
      <c r="A63" s="1"/>
      <c r="B63" s="12"/>
      <c r="C63" s="12"/>
      <c r="D63" s="12"/>
      <c r="E63" s="12"/>
      <c r="F63" s="12"/>
      <c r="G63" s="12"/>
      <c r="H63" s="12"/>
      <c r="I63" s="1"/>
      <c r="J63" s="1"/>
      <c r="K63" s="1"/>
      <c r="L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1:16383" x14ac:dyDescent="0.3">
      <c r="C64" s="12"/>
      <c r="D64" s="12"/>
      <c r="E64" s="12"/>
      <c r="F64" s="12"/>
      <c r="G64" s="12"/>
    </row>
    <row r="65" spans="3:7" x14ac:dyDescent="0.3">
      <c r="C65" s="12"/>
      <c r="D65" s="12"/>
      <c r="E65" s="12"/>
      <c r="F65" s="12"/>
      <c r="G65" s="12"/>
    </row>
    <row r="66" spans="3:7" x14ac:dyDescent="0.3">
      <c r="C66" s="12"/>
      <c r="D66" s="12"/>
      <c r="E66" s="12"/>
      <c r="F66" s="12"/>
      <c r="G66" s="12"/>
    </row>
    <row r="67" spans="3:7" x14ac:dyDescent="0.3">
      <c r="D67" s="12"/>
      <c r="E67" s="12"/>
    </row>
  </sheetData>
  <mergeCells count="3">
    <mergeCell ref="M59:O62"/>
    <mergeCell ref="M3:O30"/>
    <mergeCell ref="M37:O56"/>
  </mergeCells>
  <pageMargins left="0.39370078740157483" right="0.39370078740157483" top="0.78740157480314965" bottom="0.78740157480314965" header="0.31496062992125984" footer="0.31496062992125984"/>
  <pageSetup paperSize="9" scale="79" orientation="landscape" horizontalDpi="0" verticalDpi="0" r:id="rId1"/>
  <colBreaks count="1" manualBreakCount="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0B56-79BD-43DA-800D-4CB27E77234C}">
  <dimension ref="A1:Q28"/>
  <sheetViews>
    <sheetView showGridLines="0" topLeftCell="A4" zoomScale="115" zoomScaleNormal="115" workbookViewId="0">
      <selection activeCell="K4" sqref="K4:K7"/>
    </sheetView>
  </sheetViews>
  <sheetFormatPr baseColWidth="10" defaultColWidth="11.42578125" defaultRowHeight="16.5" x14ac:dyDescent="0.3"/>
  <cols>
    <col min="1" max="1" width="32.7109375" style="1" customWidth="1"/>
    <col min="2" max="12" width="9.7109375" style="1" customWidth="1"/>
    <col min="13" max="13" width="17.7109375" style="1" customWidth="1"/>
    <col min="14" max="14" width="12.42578125" style="1" customWidth="1"/>
    <col min="15" max="16384" width="11.42578125" style="1"/>
  </cols>
  <sheetData>
    <row r="1" spans="1:17" ht="28.5" customHeight="1" x14ac:dyDescent="0.3">
      <c r="A1" s="189" t="str">
        <f>CONCATENATE("Bewertungsbericht ",Basisdaten!A1)</f>
        <v>Bewertungsbericht Muster AG, 6314 Unterägeri</v>
      </c>
      <c r="B1" s="189"/>
      <c r="C1" s="189"/>
      <c r="D1" s="189"/>
      <c r="E1" s="189"/>
      <c r="F1" s="189"/>
      <c r="G1" s="189"/>
      <c r="H1" s="189"/>
      <c r="I1" s="189"/>
      <c r="J1" s="189"/>
      <c r="K1" s="189"/>
      <c r="L1" s="191" t="s">
        <v>61</v>
      </c>
      <c r="N1" s="189"/>
      <c r="O1" s="189"/>
      <c r="P1" s="189"/>
      <c r="Q1" s="189"/>
    </row>
    <row r="2" spans="1:17" ht="24" customHeight="1" x14ac:dyDescent="0.3">
      <c r="A2" s="261" t="s">
        <v>129</v>
      </c>
      <c r="C2" s="43"/>
      <c r="D2" s="43"/>
      <c r="E2" s="43"/>
      <c r="F2" s="43"/>
      <c r="G2" s="43"/>
      <c r="H2" s="43"/>
      <c r="I2" s="43"/>
      <c r="J2" s="43"/>
      <c r="K2" s="43"/>
      <c r="L2" s="43"/>
    </row>
    <row r="3" spans="1:17" ht="18" customHeight="1" x14ac:dyDescent="0.3">
      <c r="A3" s="428" t="s">
        <v>306</v>
      </c>
      <c r="B3" s="428"/>
      <c r="C3" s="428"/>
      <c r="D3" s="428"/>
      <c r="E3" s="428"/>
      <c r="F3" s="428"/>
      <c r="G3" s="428"/>
      <c r="H3" s="428"/>
      <c r="I3" s="428"/>
      <c r="J3" s="428"/>
      <c r="K3" s="428"/>
      <c r="L3" s="428"/>
    </row>
    <row r="4" spans="1:17" ht="18" customHeight="1" x14ac:dyDescent="0.3">
      <c r="A4" s="428" t="str">
        <f>CONCATENATE("Während der Dauer der Prognosephase ist der Eigenfinanzierungsgrad auf das Branchenmittel von ",TEXT(Basisdaten!F42,"00.0%")," festglegt.")</f>
        <v>Während der Dauer der Prognosephase ist der Eigenfinanzierungsgrad auf das Branchenmittel von 34.4% festglegt.</v>
      </c>
      <c r="B4" s="428"/>
      <c r="C4" s="428"/>
      <c r="D4" s="428"/>
      <c r="E4" s="428"/>
      <c r="F4" s="428"/>
      <c r="G4" s="428"/>
      <c r="H4" s="428"/>
      <c r="I4" s="428"/>
      <c r="J4" s="428"/>
      <c r="K4" s="428"/>
      <c r="L4" s="428"/>
    </row>
    <row r="5" spans="1:17" ht="18" customHeight="1" x14ac:dyDescent="0.3">
      <c r="A5" s="428" t="str">
        <f>CONCATENATE("Die Substanzwerte basieren auf den externen Bilanzen der Jahre ",Bewertung!C2," bis ",Bewertung!H2,", welche durch Stille Reserven korrigiert wurden:")</f>
        <v>Die Substanzwerte basieren auf den externen Bilanzen der Jahre 2018 bis 2023, welche durch Stille Reserven korrigiert wurden:</v>
      </c>
      <c r="B5" s="428"/>
      <c r="C5" s="428"/>
      <c r="D5" s="428"/>
      <c r="E5" s="428"/>
      <c r="F5" s="428"/>
      <c r="G5" s="436"/>
      <c r="H5" s="428"/>
      <c r="I5" s="428"/>
      <c r="J5" s="428"/>
      <c r="K5" s="428"/>
      <c r="L5" s="428"/>
    </row>
    <row r="6" spans="1:17" s="91" customFormat="1" ht="18" customHeight="1" x14ac:dyDescent="0.25">
      <c r="A6" s="257" t="s">
        <v>421</v>
      </c>
      <c r="B6" s="204">
        <f>Bewertung!C2</f>
        <v>2018</v>
      </c>
      <c r="C6" s="204">
        <f>Bewertung!D2</f>
        <v>2019</v>
      </c>
      <c r="D6" s="204">
        <f>Bewertung!E2</f>
        <v>2020</v>
      </c>
      <c r="E6" s="204">
        <f>Bewertung!F2</f>
        <v>2021</v>
      </c>
      <c r="F6" s="204">
        <f>Bewertung!G2</f>
        <v>2022</v>
      </c>
      <c r="G6" s="204">
        <f>Bewertung!H2</f>
        <v>2023</v>
      </c>
      <c r="H6" s="204">
        <f>Bewertung!I2</f>
        <v>2024</v>
      </c>
      <c r="I6" s="204">
        <f>Bewertung!J2</f>
        <v>2025</v>
      </c>
      <c r="J6" s="204">
        <f>Bewertung!K2</f>
        <v>2026</v>
      </c>
      <c r="K6" s="204">
        <f>Bewertung!L2</f>
        <v>2027</v>
      </c>
      <c r="L6" s="204">
        <f>Bewertung!M2</f>
        <v>2028</v>
      </c>
    </row>
    <row r="7" spans="1:17" s="91" customFormat="1" ht="18" customHeight="1" x14ac:dyDescent="0.25">
      <c r="A7" s="91" t="str">
        <f>Bewertung!A21</f>
        <v>Umlaufvermögen</v>
      </c>
      <c r="B7" s="205">
        <f>Bewertung!C21</f>
        <v>975592.14</v>
      </c>
      <c r="C7" s="205">
        <f>Bewertung!D21</f>
        <v>774027.57999999984</v>
      </c>
      <c r="D7" s="205">
        <f>Bewertung!E21</f>
        <v>1058521.6200000001</v>
      </c>
      <c r="E7" s="205">
        <f>Bewertung!F21</f>
        <v>1093283.7000000002</v>
      </c>
      <c r="F7" s="205">
        <f>Bewertung!G21</f>
        <v>881021.5</v>
      </c>
      <c r="G7" s="205">
        <f>Bewertung!H21</f>
        <v>960233.96</v>
      </c>
      <c r="H7" s="205">
        <f>Bewertung!I21</f>
        <v>1017300</v>
      </c>
      <c r="I7" s="205">
        <f>Bewertung!J21</f>
        <v>1061571</v>
      </c>
      <c r="J7" s="205">
        <f>Bewertung!K21</f>
        <v>1112341</v>
      </c>
      <c r="K7" s="205">
        <f>Bewertung!L21</f>
        <v>1166223</v>
      </c>
      <c r="L7" s="205">
        <f>Bewertung!M21</f>
        <v>1223032</v>
      </c>
    </row>
    <row r="8" spans="1:17" s="206" customFormat="1" ht="18" customHeight="1" x14ac:dyDescent="0.25">
      <c r="A8" s="91" t="str">
        <f>Bewertung!A33</f>
        <v>Anlagevermögen</v>
      </c>
      <c r="B8" s="205">
        <f>Bewertung!C33</f>
        <v>1348044.48</v>
      </c>
      <c r="C8" s="205">
        <f>Bewertung!D33</f>
        <v>1625780.71</v>
      </c>
      <c r="D8" s="205">
        <f>Bewertung!E33</f>
        <v>1521310.88</v>
      </c>
      <c r="E8" s="205">
        <f>Bewertung!F33</f>
        <v>1487199</v>
      </c>
      <c r="F8" s="205">
        <f>Bewertung!G33</f>
        <v>634795.36</v>
      </c>
      <c r="G8" s="205">
        <f>Bewertung!H33</f>
        <v>971010.54</v>
      </c>
      <c r="H8" s="205">
        <f>Bewertung!I33</f>
        <v>1438200</v>
      </c>
      <c r="I8" s="205">
        <f>Bewertung!J33</f>
        <v>1511200</v>
      </c>
      <c r="J8" s="205">
        <f>Bewertung!K33</f>
        <v>1588600</v>
      </c>
      <c r="K8" s="205">
        <f>Bewertung!L33</f>
        <v>1668800</v>
      </c>
      <c r="L8" s="205">
        <f>Bewertung!M33</f>
        <v>1754500</v>
      </c>
    </row>
    <row r="9" spans="1:17" s="91" customFormat="1" ht="18" customHeight="1" x14ac:dyDescent="0.25">
      <c r="A9" s="373" t="s">
        <v>422</v>
      </c>
      <c r="B9" s="376">
        <f>Bewertung!C34</f>
        <v>2323636.62</v>
      </c>
      <c r="C9" s="376">
        <f>Bewertung!D34</f>
        <v>2399808.29</v>
      </c>
      <c r="D9" s="376">
        <f>Bewertung!E34</f>
        <v>2579832.5</v>
      </c>
      <c r="E9" s="376">
        <f>Bewertung!F34</f>
        <v>2580482.7000000002</v>
      </c>
      <c r="F9" s="376">
        <f>Bewertung!G34</f>
        <v>1515816.8599999999</v>
      </c>
      <c r="G9" s="376">
        <f>Bewertung!H34</f>
        <v>1931244.5</v>
      </c>
      <c r="H9" s="376">
        <f>Bewertung!I34</f>
        <v>2455500</v>
      </c>
      <c r="I9" s="376">
        <f>Bewertung!J34</f>
        <v>2572771</v>
      </c>
      <c r="J9" s="376">
        <f>Bewertung!K34</f>
        <v>2700941</v>
      </c>
      <c r="K9" s="376">
        <f>Bewertung!L34</f>
        <v>2835023</v>
      </c>
      <c r="L9" s="376">
        <f>Bewertung!M34</f>
        <v>2977532</v>
      </c>
    </row>
    <row r="10" spans="1:17" s="91" customFormat="1" ht="18" customHeight="1" x14ac:dyDescent="0.25">
      <c r="A10" s="91" t="str">
        <f>CONCATENATE("- ",Bewertung!A52)</f>
        <v>- Kurzfristige Verbindlichkeiten</v>
      </c>
      <c r="B10" s="205">
        <f>-Bewertung!C52</f>
        <v>-125833.1</v>
      </c>
      <c r="C10" s="205">
        <f>-Bewertung!D52</f>
        <v>-104544.01999999999</v>
      </c>
      <c r="D10" s="205">
        <f>-Bewertung!E52</f>
        <v>-82272.829999999987</v>
      </c>
      <c r="E10" s="205">
        <f>-Bewertung!F52</f>
        <v>-102873.47</v>
      </c>
      <c r="F10" s="205">
        <f>-Bewertung!G52</f>
        <v>-72784.489999999991</v>
      </c>
      <c r="G10" s="205">
        <f>-Bewertung!H52</f>
        <v>-371614.47</v>
      </c>
      <c r="H10" s="205">
        <f>-Bewertung!I52</f>
        <v>-318103.43137310963</v>
      </c>
      <c r="I10" s="205">
        <f>-Bewertung!J52</f>
        <v>-326293.62006441312</v>
      </c>
      <c r="J10" s="205">
        <f>-Bewertung!K52</f>
        <v>-344157.37057947821</v>
      </c>
      <c r="K10" s="205">
        <f>-Bewertung!L52</f>
        <v>-366663.35554931179</v>
      </c>
      <c r="L10" s="205">
        <f>-Bewertung!M52</f>
        <v>-389640.02789784723</v>
      </c>
    </row>
    <row r="11" spans="1:17" s="91" customFormat="1" ht="18" customHeight="1" x14ac:dyDescent="0.25">
      <c r="A11" s="91" t="str">
        <f>CONCATENATE("- ",Bewertung!A62)</f>
        <v>- Langfristige Verbindlichkeiten</v>
      </c>
      <c r="B11" s="205">
        <f>-Bewertung!C62</f>
        <v>-830076.36</v>
      </c>
      <c r="C11" s="205">
        <f>-Bewertung!D62</f>
        <v>-1016596.29</v>
      </c>
      <c r="D11" s="205">
        <f>-Bewertung!E62</f>
        <v>-1160021.76</v>
      </c>
      <c r="E11" s="205">
        <f>-Bewertung!F62</f>
        <v>-1118292.8500000001</v>
      </c>
      <c r="F11" s="205">
        <f>-Bewertung!G62</f>
        <v>-291747.19</v>
      </c>
      <c r="G11" s="205">
        <f>-Bewertung!H62</f>
        <v>-299988.25</v>
      </c>
      <c r="H11" s="205">
        <f>-Bewertung!I62</f>
        <v>-1292585</v>
      </c>
      <c r="I11" s="205">
        <f>-Bewertung!J62</f>
        <v>-1361454</v>
      </c>
      <c r="J11" s="205">
        <f>-Bewertung!K62</f>
        <v>-1426431</v>
      </c>
      <c r="K11" s="205">
        <f>-Bewertung!L62</f>
        <v>-1491548</v>
      </c>
      <c r="L11" s="205">
        <f>-Bewertung!M62</f>
        <v>-1561759</v>
      </c>
    </row>
    <row r="13" spans="1:17" s="91" customFormat="1" ht="18" customHeight="1" x14ac:dyDescent="0.25">
      <c r="A13" s="210" t="s">
        <v>307</v>
      </c>
      <c r="B13" s="119">
        <f>ROUND(Bewertung!C70,-$N$13)</f>
        <v>1368000</v>
      </c>
      <c r="C13" s="119">
        <f>ROUND(Bewertung!D70,-$N$13)</f>
        <v>1279000</v>
      </c>
      <c r="D13" s="119">
        <f>ROUND(Bewertung!E70,-$N$13)</f>
        <v>1338000</v>
      </c>
      <c r="E13" s="119">
        <f>ROUND(Bewertung!F70,-$N$13)</f>
        <v>1359000</v>
      </c>
      <c r="F13" s="119">
        <f>ROUND(Bewertung!G70,-$N$13)</f>
        <v>1151000</v>
      </c>
      <c r="G13" s="119">
        <f>ROUND(Bewertung!H70,-$N$13)</f>
        <v>1260000</v>
      </c>
      <c r="H13" s="119">
        <f>ROUND(Bewertung!I70,-$N$13)</f>
        <v>845000</v>
      </c>
      <c r="I13" s="119">
        <f>ROUND(Bewertung!J70,-$N$13)</f>
        <v>885000</v>
      </c>
      <c r="J13" s="119">
        <f>ROUND(Bewertung!K70,-$N$13)</f>
        <v>930000</v>
      </c>
      <c r="K13" s="119">
        <f>ROUND(Bewertung!L70,-$N$13)</f>
        <v>977000</v>
      </c>
      <c r="L13" s="119">
        <f>ROUND(Bewertung!M70,-$N$13)</f>
        <v>1026000</v>
      </c>
      <c r="M13" s="209" t="s">
        <v>253</v>
      </c>
      <c r="N13" s="91">
        <v>3</v>
      </c>
    </row>
    <row r="15" spans="1:17" x14ac:dyDescent="0.3">
      <c r="B15" s="329"/>
    </row>
    <row r="28" spans="2:12" x14ac:dyDescent="0.3">
      <c r="B28" s="12"/>
      <c r="C28" s="12"/>
      <c r="D28" s="12"/>
      <c r="E28" s="12"/>
      <c r="F28" s="12"/>
      <c r="G28" s="12"/>
      <c r="H28" s="12"/>
      <c r="I28" s="12"/>
      <c r="J28" s="12"/>
      <c r="K28" s="12"/>
      <c r="L28" s="12"/>
    </row>
  </sheetData>
  <mergeCells count="3">
    <mergeCell ref="A3:L3"/>
    <mergeCell ref="A4:L4"/>
    <mergeCell ref="A5:L5"/>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B5C4-F919-46B7-98DD-D7E071755D4E}">
  <dimension ref="A1:N22"/>
  <sheetViews>
    <sheetView showGridLines="0" topLeftCell="A3" zoomScaleNormal="100" workbookViewId="0">
      <selection activeCell="K4" sqref="K4:K7"/>
    </sheetView>
  </sheetViews>
  <sheetFormatPr baseColWidth="10" defaultColWidth="11.42578125" defaultRowHeight="16.5" x14ac:dyDescent="0.3"/>
  <cols>
    <col min="1" max="1" width="50.7109375" style="1" customWidth="1"/>
    <col min="2" max="2" width="10.7109375" style="1" customWidth="1"/>
    <col min="3" max="3" width="28.7109375" style="1" customWidth="1"/>
    <col min="4" max="9" width="7.7109375" style="1" customWidth="1"/>
    <col min="10" max="10" width="17.7109375" style="1" customWidth="1"/>
    <col min="11" max="11" width="12.42578125" style="1" customWidth="1"/>
    <col min="12" max="16384" width="11.42578125" style="1"/>
  </cols>
  <sheetData>
    <row r="1" spans="1:14" ht="28.5" customHeight="1" x14ac:dyDescent="0.3">
      <c r="A1" s="189" t="str">
        <f>CONCATENATE("Bewertungsbericht ",Basisdaten!A1)</f>
        <v>Bewertungsbericht Muster AG, 6314 Unterägeri</v>
      </c>
      <c r="B1" s="189"/>
      <c r="C1" s="189"/>
      <c r="D1" s="189"/>
      <c r="E1" s="189"/>
      <c r="F1" s="189"/>
      <c r="G1" s="189"/>
      <c r="H1" s="189"/>
      <c r="I1" s="191" t="s">
        <v>61</v>
      </c>
      <c r="K1" s="189"/>
      <c r="L1" s="189"/>
      <c r="M1" s="189"/>
      <c r="N1" s="189"/>
    </row>
    <row r="2" spans="1:14" ht="24" customHeight="1" x14ac:dyDescent="0.3">
      <c r="A2" s="261" t="s">
        <v>310</v>
      </c>
      <c r="C2" s="43"/>
      <c r="D2" s="43"/>
      <c r="E2" s="43"/>
      <c r="F2" s="43"/>
      <c r="G2" s="43"/>
      <c r="H2" s="43"/>
      <c r="I2" s="43"/>
      <c r="J2" s="43"/>
      <c r="K2" s="43"/>
      <c r="L2" s="43"/>
    </row>
    <row r="3" spans="1:14" ht="18" customHeight="1" x14ac:dyDescent="0.3">
      <c r="A3" s="428" t="s">
        <v>311</v>
      </c>
      <c r="B3" s="428"/>
      <c r="C3" s="428"/>
      <c r="D3" s="428"/>
      <c r="E3" s="428"/>
      <c r="F3" s="428"/>
      <c r="G3" s="428"/>
      <c r="H3" s="428"/>
      <c r="I3" s="428"/>
      <c r="J3" s="263"/>
      <c r="K3" s="263"/>
      <c r="L3" s="263"/>
    </row>
    <row r="4" spans="1:14" ht="18" customHeight="1" x14ac:dyDescent="0.3">
      <c r="A4" s="211"/>
      <c r="B4" s="211"/>
      <c r="C4" s="211"/>
      <c r="D4" s="374">
        <f>Bewertung!H2</f>
        <v>2023</v>
      </c>
      <c r="E4" s="374">
        <f>Bewertung!I2</f>
        <v>2024</v>
      </c>
      <c r="F4" s="374">
        <f>Bewertung!J2</f>
        <v>2025</v>
      </c>
      <c r="G4" s="374">
        <f>Bewertung!K2</f>
        <v>2026</v>
      </c>
      <c r="H4" s="374">
        <f>Bewertung!L2</f>
        <v>2027</v>
      </c>
      <c r="I4" s="374">
        <f>Bewertung!M2</f>
        <v>2028</v>
      </c>
      <c r="J4" s="263"/>
      <c r="K4" s="263"/>
      <c r="L4" s="263"/>
    </row>
    <row r="5" spans="1:14" ht="18" customHeight="1" x14ac:dyDescent="0.3">
      <c r="A5" s="1" t="s">
        <v>312</v>
      </c>
      <c r="B5" s="1" t="str">
        <f>Bewertung!A205</f>
        <v>Rf</v>
      </c>
      <c r="C5" s="1" t="s">
        <v>324</v>
      </c>
      <c r="D5" s="10">
        <f>Basisdaten!$F$15</f>
        <v>1.4999999999999999E-2</v>
      </c>
      <c r="E5" s="10">
        <f>Basisdaten!$F$15</f>
        <v>1.4999999999999999E-2</v>
      </c>
      <c r="F5" s="10">
        <f>Basisdaten!$F$15</f>
        <v>1.4999999999999999E-2</v>
      </c>
      <c r="G5" s="375">
        <f>Basisdaten!$F$15</f>
        <v>1.4999999999999999E-2</v>
      </c>
      <c r="H5" s="10">
        <f>Basisdaten!$F$15</f>
        <v>1.4999999999999999E-2</v>
      </c>
      <c r="I5" s="10">
        <f>Basisdaten!$F$15</f>
        <v>1.4999999999999999E-2</v>
      </c>
      <c r="J5" s="263"/>
      <c r="K5" s="263"/>
      <c r="L5" s="263"/>
    </row>
    <row r="6" spans="1:14" ht="18" customHeight="1" x14ac:dyDescent="0.3">
      <c r="A6" s="1" t="s">
        <v>313</v>
      </c>
      <c r="B6" s="1" t="str">
        <f>Bewertung!A206</f>
        <v>Rm</v>
      </c>
      <c r="C6" s="1" t="s">
        <v>325</v>
      </c>
      <c r="D6" s="10">
        <f>Basisdaten!$F$16</f>
        <v>6.8000000000000005E-2</v>
      </c>
      <c r="E6" s="10">
        <f>Basisdaten!$F$16</f>
        <v>6.8000000000000005E-2</v>
      </c>
      <c r="F6" s="10">
        <f>Basisdaten!$F$16</f>
        <v>6.8000000000000005E-2</v>
      </c>
      <c r="G6" s="10">
        <f>Basisdaten!$F$16</f>
        <v>6.8000000000000005E-2</v>
      </c>
      <c r="H6" s="10">
        <f>Basisdaten!$F$16</f>
        <v>6.8000000000000005E-2</v>
      </c>
      <c r="I6" s="10">
        <f>Basisdaten!$F$16</f>
        <v>6.8000000000000005E-2</v>
      </c>
      <c r="J6" s="263"/>
      <c r="K6" s="263"/>
      <c r="L6" s="263"/>
    </row>
    <row r="7" spans="1:14" ht="18" customHeight="1" x14ac:dyDescent="0.3">
      <c r="A7" s="1" t="str">
        <f>Bewertung!A207</f>
        <v>Asset-Beta</v>
      </c>
      <c r="B7" s="1" t="s">
        <v>495</v>
      </c>
      <c r="C7" s="1" t="s">
        <v>326</v>
      </c>
      <c r="D7" s="361">
        <f>Basisdaten!$I$13</f>
        <v>1.0722693888310841</v>
      </c>
      <c r="E7" s="361">
        <f>Basisdaten!$I$13</f>
        <v>1.0722693888310841</v>
      </c>
      <c r="F7" s="361">
        <f>Basisdaten!$I$13</f>
        <v>1.0722693888310841</v>
      </c>
      <c r="G7" s="361">
        <f>Basisdaten!$I$13</f>
        <v>1.0722693888310841</v>
      </c>
      <c r="H7" s="361">
        <f>Basisdaten!$I$13</f>
        <v>1.0722693888310841</v>
      </c>
      <c r="I7" s="361">
        <f>Basisdaten!$I$13</f>
        <v>1.0722693888310841</v>
      </c>
      <c r="J7" s="263"/>
      <c r="K7" s="263"/>
      <c r="L7" s="263"/>
    </row>
    <row r="8" spans="1:14" ht="18" customHeight="1" x14ac:dyDescent="0.3">
      <c r="A8" s="1" t="str">
        <f>Bewertung!A208</f>
        <v>Finanzierungsverhältnis nominell, gesamtes Fremdkapital</v>
      </c>
      <c r="B8" s="1" t="s">
        <v>236</v>
      </c>
      <c r="C8" s="1" t="s">
        <v>328</v>
      </c>
      <c r="D8" s="361">
        <f>Basisdaten!F43</f>
        <v>1.9069767441860468</v>
      </c>
      <c r="E8" s="361">
        <f>Bewertung!I208</f>
        <v>1.9065660335264623</v>
      </c>
      <c r="F8" s="361">
        <f>Bewertung!J208</f>
        <v>1.9070085425919985</v>
      </c>
      <c r="G8" s="361">
        <f>Bewertung!K208</f>
        <v>1.903137607703675</v>
      </c>
      <c r="H8" s="361">
        <f>Bewertung!L208</f>
        <v>1.9023225975437568</v>
      </c>
      <c r="I8" s="361">
        <f>Bewertung!M208</f>
        <v>1.9017020858829226</v>
      </c>
      <c r="J8" s="263"/>
      <c r="K8" s="263"/>
      <c r="L8" s="263"/>
    </row>
    <row r="9" spans="1:14" ht="18" customHeight="1" x14ac:dyDescent="0.3">
      <c r="A9" s="1" t="str">
        <f>Bewertung!A211</f>
        <v>Aktien-Beta</v>
      </c>
      <c r="B9" s="1" t="s">
        <v>318</v>
      </c>
      <c r="C9" s="1" t="s">
        <v>330</v>
      </c>
      <c r="D9" s="361">
        <f>Bewertung!$I$211</f>
        <v>2.854469742687491</v>
      </c>
      <c r="E9" s="361">
        <f>Bewertung!$I$211</f>
        <v>2.854469742687491</v>
      </c>
      <c r="F9" s="361">
        <f>Bewertung!$I$211</f>
        <v>2.854469742687491</v>
      </c>
      <c r="G9" s="361">
        <f>Bewertung!$I$211</f>
        <v>2.854469742687491</v>
      </c>
      <c r="H9" s="361">
        <f>Bewertung!$I$211</f>
        <v>2.854469742687491</v>
      </c>
      <c r="I9" s="361">
        <f>Bewertung!$I$211</f>
        <v>2.854469742687491</v>
      </c>
      <c r="J9" s="263"/>
      <c r="K9" s="263"/>
      <c r="L9" s="263"/>
    </row>
    <row r="10" spans="1:14" ht="18" customHeight="1" x14ac:dyDescent="0.3">
      <c r="A10" s="1" t="str">
        <f>Basisdaten!B18</f>
        <v>Zuschlag für erschwerte Übertragbarkeit</v>
      </c>
      <c r="B10" s="1" t="str">
        <f>Bewertung!C212</f>
        <v>rImmo</v>
      </c>
      <c r="C10" s="1" t="s">
        <v>327</v>
      </c>
      <c r="D10" s="10">
        <f>Basisdaten!$F$18</f>
        <v>1.4999999999999999E-2</v>
      </c>
      <c r="E10" s="10">
        <f>Basisdaten!$F$18</f>
        <v>1.4999999999999999E-2</v>
      </c>
      <c r="F10" s="10">
        <f>Basisdaten!$F$18</f>
        <v>1.4999999999999999E-2</v>
      </c>
      <c r="G10" s="10">
        <f>Basisdaten!$F$18</f>
        <v>1.4999999999999999E-2</v>
      </c>
      <c r="H10" s="10">
        <f>Basisdaten!$F$18</f>
        <v>1.4999999999999999E-2</v>
      </c>
      <c r="I10" s="10">
        <f>Basisdaten!$F$18</f>
        <v>1.4999999999999999E-2</v>
      </c>
    </row>
    <row r="11" spans="1:14" ht="18" customHeight="1" x14ac:dyDescent="0.3">
      <c r="A11" s="1" t="str">
        <f>Basisdaten!B19</f>
        <v>Zuschlag für kleine Unternehmungen</v>
      </c>
      <c r="B11" s="1" t="str">
        <f>Bewertung!C213</f>
        <v>rSCP</v>
      </c>
      <c r="C11" s="1" t="s">
        <v>327</v>
      </c>
      <c r="D11" s="10">
        <f>Basisdaten!$F$19</f>
        <v>5.0000000000000001E-3</v>
      </c>
      <c r="E11" s="10">
        <f>Basisdaten!$F$19</f>
        <v>5.0000000000000001E-3</v>
      </c>
      <c r="F11" s="10">
        <f>Basisdaten!$F$19</f>
        <v>5.0000000000000001E-3</v>
      </c>
      <c r="G11" s="10">
        <f>Basisdaten!$F$19</f>
        <v>5.0000000000000001E-3</v>
      </c>
      <c r="H11" s="10">
        <f>Basisdaten!$F$19</f>
        <v>5.0000000000000001E-3</v>
      </c>
      <c r="I11" s="10">
        <f>Basisdaten!$F$19</f>
        <v>5.0000000000000001E-3</v>
      </c>
    </row>
    <row r="12" spans="1:14" ht="18" customHeight="1" x14ac:dyDescent="0.3">
      <c r="A12" s="1" t="str">
        <f>Basisdaten!B20</f>
        <v>Zuschlag für spezifisches Unternehmerrisiko</v>
      </c>
      <c r="B12" s="1" t="str">
        <f>Bewertung!C214</f>
        <v>rB</v>
      </c>
      <c r="C12" s="1" t="s">
        <v>327</v>
      </c>
      <c r="D12" s="10">
        <f>Basisdaten!$F$20</f>
        <v>0.03</v>
      </c>
      <c r="E12" s="10">
        <f>Basisdaten!$F$20</f>
        <v>0.03</v>
      </c>
      <c r="F12" s="10">
        <f>Basisdaten!$F$20</f>
        <v>0.03</v>
      </c>
      <c r="G12" s="10">
        <f>Basisdaten!$F$20</f>
        <v>0.03</v>
      </c>
      <c r="H12" s="10">
        <f>Basisdaten!$F$20</f>
        <v>0.03</v>
      </c>
      <c r="I12" s="10">
        <f>Basisdaten!$F$20</f>
        <v>0.03</v>
      </c>
    </row>
    <row r="13" spans="1:14" ht="18" customHeight="1" x14ac:dyDescent="0.3">
      <c r="A13" s="1" t="str">
        <f>Basisdaten!B21</f>
        <v>Zuschlag für partielle Gewinnausschüttung</v>
      </c>
      <c r="B13" s="1" t="str">
        <f>Bewertung!C215</f>
        <v>rPPD</v>
      </c>
      <c r="C13" s="1" t="s">
        <v>327</v>
      </c>
      <c r="D13" s="10">
        <f>Basisdaten!$F$21</f>
        <v>0</v>
      </c>
      <c r="E13" s="10">
        <f>Basisdaten!$F$21</f>
        <v>0</v>
      </c>
      <c r="F13" s="10">
        <f>Basisdaten!$F$21</f>
        <v>0</v>
      </c>
      <c r="G13" s="10">
        <f>Basisdaten!$F$21</f>
        <v>0</v>
      </c>
      <c r="H13" s="10">
        <f>Basisdaten!$F$21</f>
        <v>0</v>
      </c>
      <c r="I13" s="10">
        <f>Basisdaten!$F$21</f>
        <v>0</v>
      </c>
    </row>
    <row r="14" spans="1:14" ht="18" customHeight="1" x14ac:dyDescent="0.3">
      <c r="A14" s="1" t="str">
        <f>Basisdaten!B22</f>
        <v>Zuschlag für Minderheitsanteile</v>
      </c>
      <c r="D14" s="10">
        <f>Basisdaten!$F$22</f>
        <v>0</v>
      </c>
      <c r="E14" s="10">
        <f>Basisdaten!$F$22</f>
        <v>0</v>
      </c>
      <c r="F14" s="10">
        <f>Basisdaten!$F$22</f>
        <v>0</v>
      </c>
      <c r="G14" s="10">
        <f>Basisdaten!$F$22</f>
        <v>0</v>
      </c>
      <c r="H14" s="10">
        <f>Basisdaten!$F$22</f>
        <v>0</v>
      </c>
      <c r="I14" s="10">
        <f>Basisdaten!$F$22</f>
        <v>0</v>
      </c>
    </row>
    <row r="15" spans="1:14" ht="18" customHeight="1" x14ac:dyDescent="0.3">
      <c r="A15" s="1" t="str">
        <f>Basisdaten!B23</f>
        <v>Sonderzuschlag für allgemeines Geschäftsrisiko</v>
      </c>
      <c r="B15" s="1" t="str">
        <f>Bewertung!C217</f>
        <v>rSPEC</v>
      </c>
      <c r="C15" s="1" t="s">
        <v>327</v>
      </c>
      <c r="D15" s="10">
        <f>Basisdaten!$F$23</f>
        <v>0</v>
      </c>
      <c r="E15" s="10">
        <f>Basisdaten!$F$23</f>
        <v>0</v>
      </c>
      <c r="F15" s="10">
        <f>Basisdaten!$F$23</f>
        <v>0</v>
      </c>
      <c r="G15" s="10">
        <f>Basisdaten!$F$23</f>
        <v>0</v>
      </c>
      <c r="H15" s="10">
        <f>Basisdaten!$F$23</f>
        <v>0</v>
      </c>
      <c r="I15" s="10">
        <f>Basisdaten!$F$23</f>
        <v>0</v>
      </c>
    </row>
    <row r="16" spans="1:14" ht="18" customHeight="1" thickBot="1" x14ac:dyDescent="0.35">
      <c r="A16" s="58" t="s">
        <v>497</v>
      </c>
      <c r="B16" s="58" t="str">
        <f>Bewertung!C218</f>
        <v>kEK</v>
      </c>
      <c r="C16" s="58" t="s">
        <v>329</v>
      </c>
      <c r="D16" s="259">
        <f>Bewertung!I218</f>
        <v>0.25910394250274937</v>
      </c>
      <c r="E16" s="259">
        <f>Bewertung!I218</f>
        <v>0.25910394250274937</v>
      </c>
      <c r="F16" s="259">
        <f>Bewertung!J218</f>
        <v>0.25913207030233953</v>
      </c>
      <c r="G16" s="259">
        <f>Bewertung!K218</f>
        <v>0.25888601685565266</v>
      </c>
      <c r="H16" s="259">
        <f>Bewertung!L218</f>
        <v>0.25883421126741157</v>
      </c>
      <c r="I16" s="259">
        <f>Bewertung!M218</f>
        <v>0.2587947688491683</v>
      </c>
    </row>
    <row r="17" spans="1:9" ht="6" customHeight="1" thickTop="1" x14ac:dyDescent="0.3">
      <c r="D17" s="7"/>
      <c r="E17" s="7"/>
      <c r="F17" s="7"/>
      <c r="G17" s="7"/>
      <c r="H17" s="7"/>
      <c r="I17" s="7"/>
    </row>
    <row r="18" spans="1:9" ht="18" customHeight="1" x14ac:dyDescent="0.3">
      <c r="A18" s="1" t="str">
        <f>Basisdaten!E25</f>
        <v>Fremdkapitalkostensatz</v>
      </c>
      <c r="B18" s="1" t="s">
        <v>332</v>
      </c>
      <c r="C18" s="203"/>
      <c r="D18" s="10">
        <f>Basisdaten!F25</f>
        <v>3.5000000000000003E-2</v>
      </c>
      <c r="E18" s="10">
        <f>D18</f>
        <v>3.5000000000000003E-2</v>
      </c>
      <c r="F18" s="10">
        <f t="shared" ref="F18:I18" si="0">E18</f>
        <v>3.5000000000000003E-2</v>
      </c>
      <c r="G18" s="10">
        <f t="shared" si="0"/>
        <v>3.5000000000000003E-2</v>
      </c>
      <c r="H18" s="10">
        <f t="shared" si="0"/>
        <v>3.5000000000000003E-2</v>
      </c>
      <c r="I18" s="10">
        <f t="shared" si="0"/>
        <v>3.5000000000000003E-2</v>
      </c>
    </row>
    <row r="19" spans="1:9" ht="18" customHeight="1" thickBot="1" x14ac:dyDescent="0.35">
      <c r="A19" s="258" t="s">
        <v>333</v>
      </c>
      <c r="B19" s="258" t="s">
        <v>334</v>
      </c>
      <c r="C19" s="258" t="str">
        <f>Bewertung!A221</f>
        <v>WACCs</v>
      </c>
      <c r="D19" s="260">
        <f>Bewertung!I221</f>
        <v>0.10915865382275183</v>
      </c>
      <c r="E19" s="260">
        <f>Bewertung!I221</f>
        <v>0.10915865382275183</v>
      </c>
      <c r="F19" s="260">
        <f>Bewertung!J221</f>
        <v>0.1091563579520681</v>
      </c>
      <c r="G19" s="260">
        <f>Bewertung!K221</f>
        <v>0.10917646524887747</v>
      </c>
      <c r="H19" s="260">
        <f>Bewertung!L221</f>
        <v>0.10918070559658277</v>
      </c>
      <c r="I19" s="260">
        <f>Bewertung!M221</f>
        <v>0.1091839356015803</v>
      </c>
    </row>
    <row r="20" spans="1:9" ht="17.25" thickTop="1" x14ac:dyDescent="0.3"/>
    <row r="22" spans="1:9" x14ac:dyDescent="0.3">
      <c r="A22" s="1" t="str">
        <f>CONCATENATE("Der WACCs ergibt sich aus dem Sachverhalt, dass für die DCF-Bewertung das ",Basisdaten!B54," eingesetzt wurde.")</f>
        <v>Der WACCs ergibt sich aus dem Sachverhalt, dass für die DCF-Bewertung das nominell, gesamtes Fremdkapital eingesetzt wurde.</v>
      </c>
      <c r="D22" s="13"/>
    </row>
  </sheetData>
  <mergeCells count="1">
    <mergeCell ref="A3:I3"/>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56A3-2616-4761-9469-7CD5BE0D0D5E}">
  <dimension ref="A1:P21"/>
  <sheetViews>
    <sheetView showGridLines="0" topLeftCell="A3" zoomScaleNormal="100" workbookViewId="0">
      <selection activeCell="K4" sqref="K4:K7"/>
    </sheetView>
  </sheetViews>
  <sheetFormatPr baseColWidth="10" defaultColWidth="11.42578125" defaultRowHeight="16.5" x14ac:dyDescent="0.3"/>
  <cols>
    <col min="1" max="1" width="32.7109375" style="1" customWidth="1"/>
    <col min="2" max="11" width="10.7109375" style="1" customWidth="1"/>
    <col min="12" max="12" width="17.7109375" style="1" customWidth="1"/>
    <col min="13" max="13" width="12.42578125" style="1" customWidth="1"/>
    <col min="14" max="16384" width="11.42578125" style="1"/>
  </cols>
  <sheetData>
    <row r="1" spans="1:16" ht="28.5" customHeight="1" x14ac:dyDescent="0.3">
      <c r="A1" s="189" t="str">
        <f>CONCATENATE("Bewertungsbericht ",Basisdaten!A1)</f>
        <v>Bewertungsbericht Muster AG, 6314 Unterägeri</v>
      </c>
      <c r="B1" s="189"/>
      <c r="C1" s="189"/>
      <c r="D1" s="189"/>
      <c r="E1" s="189"/>
      <c r="F1" s="189"/>
      <c r="G1" s="189"/>
      <c r="H1" s="189"/>
      <c r="I1" s="189"/>
      <c r="J1" s="189"/>
      <c r="K1" s="191" t="s">
        <v>61</v>
      </c>
      <c r="M1" s="189"/>
      <c r="N1" s="189"/>
      <c r="O1" s="189"/>
      <c r="P1" s="189"/>
    </row>
    <row r="2" spans="1:16" ht="24" customHeight="1" x14ac:dyDescent="0.3">
      <c r="A2" s="261" t="s">
        <v>308</v>
      </c>
      <c r="C2" s="43"/>
      <c r="D2" s="43"/>
      <c r="E2" s="43"/>
      <c r="F2" s="43"/>
      <c r="G2" s="43"/>
      <c r="H2" s="43"/>
      <c r="I2" s="43"/>
      <c r="J2" s="43"/>
      <c r="K2" s="43"/>
      <c r="L2" s="43"/>
    </row>
    <row r="3" spans="1:16" ht="18" customHeight="1" x14ac:dyDescent="0.3">
      <c r="A3" s="428" t="s">
        <v>306</v>
      </c>
      <c r="B3" s="431"/>
      <c r="C3" s="431"/>
      <c r="D3" s="431"/>
      <c r="E3" s="431"/>
      <c r="F3" s="431"/>
      <c r="G3" s="431"/>
      <c r="H3" s="431"/>
      <c r="I3" s="431"/>
      <c r="J3" s="431"/>
      <c r="K3" s="431"/>
      <c r="L3" s="263"/>
    </row>
    <row r="4" spans="1:16" ht="18" customHeight="1" x14ac:dyDescent="0.3">
      <c r="A4" s="428" t="s">
        <v>425</v>
      </c>
      <c r="B4" s="431"/>
      <c r="C4" s="431"/>
      <c r="D4" s="431"/>
      <c r="E4" s="431"/>
      <c r="F4" s="431"/>
      <c r="G4" s="431"/>
      <c r="H4" s="431"/>
      <c r="I4" s="431"/>
      <c r="J4" s="431"/>
      <c r="K4" s="431"/>
      <c r="L4" s="263"/>
    </row>
    <row r="5" spans="1:16" ht="33" customHeight="1" x14ac:dyDescent="0.3">
      <c r="A5" s="428" t="s">
        <v>431</v>
      </c>
      <c r="B5" s="431"/>
      <c r="C5" s="431"/>
      <c r="D5" s="431"/>
      <c r="E5" s="431"/>
      <c r="F5" s="431"/>
      <c r="G5" s="437"/>
      <c r="H5" s="431"/>
      <c r="I5" s="431"/>
      <c r="J5" s="431"/>
      <c r="K5" s="431"/>
      <c r="L5" s="263"/>
    </row>
    <row r="6" spans="1:16" s="91" customFormat="1" ht="18" customHeight="1" x14ac:dyDescent="0.25">
      <c r="A6" s="156"/>
      <c r="B6" s="283">
        <f>Bewertung!D2</f>
        <v>2019</v>
      </c>
      <c r="C6" s="283">
        <f>Bewertung!E2</f>
        <v>2020</v>
      </c>
      <c r="D6" s="283">
        <f>Bewertung!F2</f>
        <v>2021</v>
      </c>
      <c r="E6" s="283">
        <f>Bewertung!G2</f>
        <v>2022</v>
      </c>
      <c r="F6" s="283">
        <f>Bewertung!H2</f>
        <v>2023</v>
      </c>
      <c r="G6" s="283">
        <f>Bewertung!I2</f>
        <v>2024</v>
      </c>
      <c r="H6" s="283">
        <f>Bewertung!J2</f>
        <v>2025</v>
      </c>
      <c r="I6" s="283">
        <f>Bewertung!K2</f>
        <v>2026</v>
      </c>
      <c r="J6" s="283">
        <f>Bewertung!L2</f>
        <v>2027</v>
      </c>
      <c r="K6" s="283">
        <f>Bewertung!M2</f>
        <v>2028</v>
      </c>
      <c r="L6" s="276"/>
    </row>
    <row r="7" spans="1:16" s="91" customFormat="1" ht="18" customHeight="1" x14ac:dyDescent="0.25">
      <c r="A7" s="132" t="s">
        <v>309</v>
      </c>
      <c r="B7" s="275">
        <f>SUM(B8:B12)</f>
        <v>71625.020000000484</v>
      </c>
      <c r="C7" s="275">
        <f t="shared" ref="C7:K7" si="0">SUM(C8:C12)</f>
        <v>123035.62000000007</v>
      </c>
      <c r="D7" s="275">
        <f t="shared" si="0"/>
        <v>169347.70000000019</v>
      </c>
      <c r="E7" s="275">
        <f t="shared" si="0"/>
        <v>-57948.129999999961</v>
      </c>
      <c r="F7" s="275">
        <f t="shared" si="0"/>
        <v>-13608.220000000088</v>
      </c>
      <c r="G7" s="275">
        <f t="shared" si="0"/>
        <v>290754</v>
      </c>
      <c r="H7" s="275">
        <f t="shared" si="0"/>
        <v>292176</v>
      </c>
      <c r="I7" s="275">
        <f t="shared" si="0"/>
        <v>306176</v>
      </c>
      <c r="J7" s="275">
        <f t="shared" si="0"/>
        <v>319176</v>
      </c>
      <c r="K7" s="275">
        <f t="shared" si="0"/>
        <v>334176</v>
      </c>
      <c r="L7" s="276"/>
    </row>
    <row r="8" spans="1:16" s="91" customFormat="1" ht="18" customHeight="1" x14ac:dyDescent="0.25">
      <c r="A8" s="132" t="str">
        <f>'Stille Reserven'!A40</f>
        <v>Erfolgskorrekturen Ertrag</v>
      </c>
      <c r="B8" s="275">
        <f>'Stille Reserven'!B40</f>
        <v>0</v>
      </c>
      <c r="C8" s="275">
        <f>'Stille Reserven'!C40</f>
        <v>0</v>
      </c>
      <c r="D8" s="275">
        <f>'Stille Reserven'!D40</f>
        <v>0</v>
      </c>
      <c r="E8" s="275">
        <f>'Stille Reserven'!E40</f>
        <v>0</v>
      </c>
      <c r="F8" s="275">
        <f>'Stille Reserven'!F40</f>
        <v>0</v>
      </c>
      <c r="G8" s="275">
        <f>'Stille Reserven'!G40</f>
        <v>0</v>
      </c>
      <c r="H8" s="275">
        <f>'Stille Reserven'!H40</f>
        <v>0</v>
      </c>
      <c r="I8" s="275">
        <f>'Stille Reserven'!I40</f>
        <v>0</v>
      </c>
      <c r="J8" s="275">
        <f>'Stille Reserven'!J40</f>
        <v>0</v>
      </c>
      <c r="K8" s="275">
        <f>'Stille Reserven'!K40</f>
        <v>0</v>
      </c>
      <c r="L8" s="276"/>
    </row>
    <row r="9" spans="1:16" s="206" customFormat="1" ht="18" customHeight="1" x14ac:dyDescent="0.25">
      <c r="A9" s="132" t="str">
        <f>'Stille Reserven'!A56</f>
        <v>Erfolgskorrekturen Aufwand</v>
      </c>
      <c r="B9" s="275">
        <f>'Stille Reserven'!B56</f>
        <v>50000</v>
      </c>
      <c r="C9" s="275">
        <f>'Stille Reserven'!C56</f>
        <v>50000</v>
      </c>
      <c r="D9" s="275">
        <f>'Stille Reserven'!D56</f>
        <v>50000</v>
      </c>
      <c r="E9" s="275">
        <f>'Stille Reserven'!E56</f>
        <v>50000</v>
      </c>
      <c r="F9" s="275">
        <f>'Stille Reserven'!F56</f>
        <v>50000</v>
      </c>
      <c r="G9" s="275">
        <f>'Stille Reserven'!G56</f>
        <v>50000</v>
      </c>
      <c r="H9" s="275">
        <f>'Stille Reserven'!H56</f>
        <v>50000</v>
      </c>
      <c r="I9" s="275">
        <f>'Stille Reserven'!I56</f>
        <v>50000</v>
      </c>
      <c r="J9" s="275">
        <f>'Stille Reserven'!J56</f>
        <v>50000</v>
      </c>
      <c r="K9" s="275">
        <f>'Stille Reserven'!K56</f>
        <v>50000</v>
      </c>
      <c r="L9" s="290"/>
    </row>
    <row r="10" spans="1:16" s="206" customFormat="1" ht="18" customHeight="1" x14ac:dyDescent="0.25">
      <c r="A10" s="132" t="str">
        <f>'Stille Reserven'!A58</f>
        <v>Veränderung stille Reserven</v>
      </c>
      <c r="B10" s="205">
        <f>'Stille Reserven'!B58</f>
        <v>0</v>
      </c>
      <c r="C10" s="205">
        <f>'Stille Reserven'!C58</f>
        <v>-29949</v>
      </c>
      <c r="D10" s="205">
        <f>'Stille Reserven'!D58</f>
        <v>-10294</v>
      </c>
      <c r="E10" s="205">
        <f>'Stille Reserven'!E58</f>
        <v>1871</v>
      </c>
      <c r="F10" s="205">
        <f>'Stille Reserven'!F58</f>
        <v>-179689</v>
      </c>
      <c r="G10" s="205">
        <f>'Stille Reserven'!G58</f>
        <v>-13103</v>
      </c>
      <c r="H10" s="205">
        <f>'Stille Reserven'!H58</f>
        <v>0</v>
      </c>
      <c r="I10" s="205">
        <f>'Stille Reserven'!I58</f>
        <v>0</v>
      </c>
      <c r="J10" s="205">
        <f>'Stille Reserven'!J58</f>
        <v>0</v>
      </c>
      <c r="K10" s="205">
        <f>'Stille Reserven'!K58</f>
        <v>0</v>
      </c>
    </row>
    <row r="11" spans="1:16" s="206" customFormat="1" ht="18" customHeight="1" x14ac:dyDescent="0.25">
      <c r="A11" s="132" t="str">
        <f>'Stille Reserven'!A60</f>
        <v>Gewinnsteuerkorrektur (12.823%)</v>
      </c>
      <c r="B11" s="205">
        <f>'Stille Reserven'!B60</f>
        <v>0</v>
      </c>
      <c r="C11" s="205">
        <f>'Stille Reserven'!C60</f>
        <v>-2571</v>
      </c>
      <c r="D11" s="205">
        <f>'Stille Reserven'!D60</f>
        <v>-5092</v>
      </c>
      <c r="E11" s="205">
        <f>'Stille Reserven'!E60</f>
        <v>-6652</v>
      </c>
      <c r="F11" s="205">
        <f>'Stille Reserven'!F60</f>
        <v>16630</v>
      </c>
      <c r="G11" s="205">
        <f>'Stille Reserven'!G60</f>
        <v>-4731</v>
      </c>
      <c r="H11" s="205">
        <f>'Stille Reserven'!H60</f>
        <v>-6412</v>
      </c>
      <c r="I11" s="205">
        <f>'Stille Reserven'!I60</f>
        <v>-6412</v>
      </c>
      <c r="J11" s="205">
        <f>'Stille Reserven'!J60</f>
        <v>-6412</v>
      </c>
      <c r="K11" s="205">
        <f>'Stille Reserven'!K60</f>
        <v>-6412</v>
      </c>
    </row>
    <row r="12" spans="1:16" s="206" customFormat="1" ht="18" customHeight="1" thickBot="1" x14ac:dyDescent="0.3">
      <c r="A12" s="207" t="str">
        <f>Bewertung!A132</f>
        <v>Jahresgewinn/-verlust intern</v>
      </c>
      <c r="B12" s="208">
        <f>Bewertung!D132</f>
        <v>21625.020000000484</v>
      </c>
      <c r="C12" s="208">
        <f>Bewertung!E132</f>
        <v>105555.62000000007</v>
      </c>
      <c r="D12" s="208">
        <f>Bewertung!F132</f>
        <v>134733.70000000019</v>
      </c>
      <c r="E12" s="208">
        <f>Bewertung!G132</f>
        <v>-103167.12999999996</v>
      </c>
      <c r="F12" s="208">
        <f>Bewertung!H132</f>
        <v>99450.779999999912</v>
      </c>
      <c r="G12" s="208">
        <f>Bewertung!I132</f>
        <v>258588</v>
      </c>
      <c r="H12" s="208">
        <f>Bewertung!J132</f>
        <v>248588</v>
      </c>
      <c r="I12" s="208">
        <f>Bewertung!K132</f>
        <v>262588</v>
      </c>
      <c r="J12" s="208">
        <f>Bewertung!L132</f>
        <v>275588</v>
      </c>
      <c r="K12" s="208">
        <f>Bewertung!M132</f>
        <v>290588</v>
      </c>
    </row>
    <row r="13" spans="1:16" s="43" customFormat="1" ht="3.95" customHeight="1" thickTop="1" x14ac:dyDescent="0.25">
      <c r="A13" s="132"/>
      <c r="J13" s="199"/>
      <c r="L13" s="206"/>
    </row>
    <row r="14" spans="1:16" x14ac:dyDescent="0.3">
      <c r="A14" s="1" t="str">
        <f>Bewertung!A218</f>
        <v>Eigenkapitalkostensatz</v>
      </c>
      <c r="B14" s="10">
        <f t="shared" ref="B14:E14" si="1">C14</f>
        <v>0.25910394250274937</v>
      </c>
      <c r="C14" s="10">
        <f t="shared" si="1"/>
        <v>0.25910394250274937</v>
      </c>
      <c r="D14" s="10">
        <f t="shared" si="1"/>
        <v>0.25910394250274937</v>
      </c>
      <c r="E14" s="10">
        <f t="shared" si="1"/>
        <v>0.25910394250274937</v>
      </c>
      <c r="F14" s="10">
        <f>G14</f>
        <v>0.25910394250274937</v>
      </c>
      <c r="G14" s="10">
        <f>Bewertung!I218</f>
        <v>0.25910394250274937</v>
      </c>
      <c r="H14" s="10">
        <f>Bewertung!J218</f>
        <v>0.25913207030233953</v>
      </c>
      <c r="I14" s="10">
        <f>Bewertung!K218</f>
        <v>0.25888601685565266</v>
      </c>
      <c r="J14" s="10">
        <f>Bewertung!L218</f>
        <v>0.25883421126741157</v>
      </c>
      <c r="K14" s="10">
        <f>Bewertung!M218</f>
        <v>0.2587947688491683</v>
      </c>
      <c r="L14" s="206"/>
    </row>
    <row r="15" spans="1:16" s="91" customFormat="1" ht="18" customHeight="1" x14ac:dyDescent="0.25">
      <c r="A15" s="202" t="s">
        <v>335</v>
      </c>
      <c r="B15" s="204">
        <f t="shared" ref="B15:K15" si="2">B6</f>
        <v>2019</v>
      </c>
      <c r="C15" s="204">
        <f t="shared" si="2"/>
        <v>2020</v>
      </c>
      <c r="D15" s="204">
        <f t="shared" si="2"/>
        <v>2021</v>
      </c>
      <c r="E15" s="204">
        <f t="shared" si="2"/>
        <v>2022</v>
      </c>
      <c r="F15" s="204">
        <f t="shared" si="2"/>
        <v>2023</v>
      </c>
      <c r="G15" s="204">
        <f t="shared" si="2"/>
        <v>2024</v>
      </c>
      <c r="H15" s="204">
        <f t="shared" si="2"/>
        <v>2025</v>
      </c>
      <c r="I15" s="204">
        <f t="shared" si="2"/>
        <v>2026</v>
      </c>
      <c r="J15" s="204">
        <f t="shared" si="2"/>
        <v>2027</v>
      </c>
      <c r="K15" s="204">
        <f t="shared" si="2"/>
        <v>2028</v>
      </c>
    </row>
    <row r="16" spans="1:16" s="91" customFormat="1" ht="18" customHeight="1" x14ac:dyDescent="0.25">
      <c r="A16" s="210" t="s">
        <v>331</v>
      </c>
      <c r="B16" s="119">
        <f>ROUND(B12/B14,-$M$16)</f>
        <v>83000</v>
      </c>
      <c r="C16" s="119">
        <f>ROUND(C12/C14,-$M$16)</f>
        <v>407000</v>
      </c>
      <c r="D16" s="119">
        <f t="shared" ref="D16:K16" si="3">ROUND(D12/D14,-$M$16)</f>
        <v>520000</v>
      </c>
      <c r="E16" s="119">
        <f t="shared" si="3"/>
        <v>-398000</v>
      </c>
      <c r="F16" s="119">
        <f t="shared" si="3"/>
        <v>384000</v>
      </c>
      <c r="G16" s="119">
        <f t="shared" si="3"/>
        <v>998000</v>
      </c>
      <c r="H16" s="119">
        <f t="shared" si="3"/>
        <v>959000</v>
      </c>
      <c r="I16" s="119">
        <f t="shared" si="3"/>
        <v>1014000</v>
      </c>
      <c r="J16" s="119">
        <f t="shared" si="3"/>
        <v>1065000</v>
      </c>
      <c r="K16" s="119">
        <f t="shared" si="3"/>
        <v>1123000</v>
      </c>
      <c r="L16" s="209" t="s">
        <v>253</v>
      </c>
      <c r="M16" s="91">
        <v>3</v>
      </c>
    </row>
    <row r="21" s="43" customFormat="1" ht="18" customHeight="1" x14ac:dyDescent="0.25"/>
  </sheetData>
  <mergeCells count="3">
    <mergeCell ref="A3:K3"/>
    <mergeCell ref="A4:K4"/>
    <mergeCell ref="A5:K5"/>
  </mergeCells>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298A-4C0A-4BB9-8BA9-7455A8F17EBA}">
  <dimension ref="A1:P29"/>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4" width="10.7109375" style="1" customWidth="1"/>
    <col min="5" max="5" width="5.7109375" style="1" customWidth="1"/>
    <col min="6" max="11" width="11.7109375" style="1" customWidth="1"/>
    <col min="12" max="12" width="17.7109375" style="1" customWidth="1"/>
    <col min="13" max="13" width="12.42578125" style="1" customWidth="1"/>
    <col min="14" max="16384" width="11.42578125" style="1"/>
  </cols>
  <sheetData>
    <row r="1" spans="1:16" ht="28.5" customHeight="1" x14ac:dyDescent="0.3">
      <c r="A1" s="189" t="str">
        <f>CONCATENATE("Bewertungsbericht ",Basisdaten!A1)</f>
        <v>Bewertungsbericht Muster AG, 6314 Unterägeri</v>
      </c>
      <c r="B1" s="189"/>
      <c r="C1" s="189"/>
      <c r="D1" s="189"/>
      <c r="E1" s="189"/>
      <c r="F1" s="189"/>
      <c r="G1" s="189"/>
      <c r="H1" s="189"/>
      <c r="I1" s="189"/>
      <c r="J1" s="189"/>
      <c r="K1" s="191" t="s">
        <v>61</v>
      </c>
      <c r="M1" s="189"/>
      <c r="N1" s="189"/>
      <c r="O1" s="189"/>
      <c r="P1" s="189"/>
    </row>
    <row r="2" spans="1:16" ht="24" customHeight="1" x14ac:dyDescent="0.3">
      <c r="A2" s="438" t="s">
        <v>453</v>
      </c>
      <c r="B2" s="438"/>
      <c r="C2" s="438"/>
      <c r="D2" s="438"/>
      <c r="E2" s="438"/>
      <c r="F2" s="438"/>
      <c r="G2" s="438"/>
      <c r="H2" s="438"/>
      <c r="I2" s="438"/>
      <c r="J2" s="438"/>
      <c r="K2" s="438"/>
      <c r="L2" s="43"/>
    </row>
    <row r="3" spans="1:16" ht="18" customHeight="1" x14ac:dyDescent="0.3">
      <c r="A3" s="428" t="s">
        <v>454</v>
      </c>
      <c r="B3" s="431"/>
      <c r="C3" s="431"/>
      <c r="D3" s="431"/>
      <c r="E3" s="431"/>
      <c r="F3" s="431"/>
      <c r="G3" s="431"/>
      <c r="H3" s="431"/>
      <c r="I3" s="431"/>
      <c r="J3" s="431"/>
      <c r="K3" s="431"/>
      <c r="L3" s="263"/>
    </row>
    <row r="4" spans="1:16" s="91" customFormat="1" ht="18" customHeight="1" x14ac:dyDescent="0.25">
      <c r="A4" s="257" t="s">
        <v>435</v>
      </c>
      <c r="B4" s="283"/>
      <c r="C4" s="283"/>
      <c r="D4" s="283"/>
      <c r="E4" s="283"/>
      <c r="F4" s="283">
        <f>Bewertung!H203</f>
        <v>2023</v>
      </c>
      <c r="G4" s="283">
        <f>Bewertung!I203</f>
        <v>2024</v>
      </c>
      <c r="H4" s="283">
        <f>Bewertung!J203</f>
        <v>2025</v>
      </c>
      <c r="I4" s="283">
        <f>Bewertung!K203</f>
        <v>2026</v>
      </c>
      <c r="J4" s="283">
        <f>Bewertung!L203</f>
        <v>2027</v>
      </c>
      <c r="K4" s="283">
        <f>Bewertung!M203</f>
        <v>2028</v>
      </c>
      <c r="L4" s="276"/>
    </row>
    <row r="5" spans="1:16" x14ac:dyDescent="0.3">
      <c r="A5" s="214" t="s">
        <v>323</v>
      </c>
      <c r="B5" s="287"/>
      <c r="C5" s="287"/>
      <c r="D5" s="287"/>
      <c r="E5" s="287"/>
      <c r="F5" s="287"/>
      <c r="G5" s="307">
        <f>Bewertung!I219</f>
        <v>3.5000000000000003E-2</v>
      </c>
      <c r="H5" s="288">
        <f>Bewertung!J219</f>
        <v>3.5000000000000003E-2</v>
      </c>
      <c r="I5" s="288">
        <f>Bewertung!K219</f>
        <v>3.5000000000000003E-2</v>
      </c>
      <c r="J5" s="288">
        <f>Bewertung!L219</f>
        <v>3.5000000000000003E-2</v>
      </c>
      <c r="K5" s="288">
        <f>Bewertung!M219</f>
        <v>3.5000000000000003E-2</v>
      </c>
      <c r="L5" s="263"/>
    </row>
    <row r="6" spans="1:16" x14ac:dyDescent="0.3">
      <c r="A6" s="214" t="s">
        <v>337</v>
      </c>
      <c r="B6" s="287"/>
      <c r="C6" s="287"/>
      <c r="D6" s="287"/>
      <c r="E6" s="287"/>
      <c r="F6" s="287"/>
      <c r="G6" s="288">
        <f>Bewertung!I220</f>
        <v>0.12823231564754073</v>
      </c>
      <c r="H6" s="288">
        <f>Bewertung!J220</f>
        <v>0.12823231564754073</v>
      </c>
      <c r="I6" s="288">
        <f>Bewertung!K220</f>
        <v>0.12823231564754073</v>
      </c>
      <c r="J6" s="288">
        <f>Bewertung!L220</f>
        <v>0.12823231564754073</v>
      </c>
      <c r="K6" s="288">
        <f>Bewertung!M220</f>
        <v>0.12823231564754073</v>
      </c>
      <c r="L6" s="263"/>
    </row>
    <row r="7" spans="1:16" x14ac:dyDescent="0.3">
      <c r="A7" s="214" t="s">
        <v>338</v>
      </c>
      <c r="B7" s="287"/>
      <c r="C7" s="287"/>
      <c r="D7" s="287"/>
      <c r="E7" s="287"/>
      <c r="F7" s="287"/>
      <c r="G7" s="288">
        <f>Bewertung!I221</f>
        <v>0.10915865382275183</v>
      </c>
      <c r="H7" s="288">
        <f>Bewertung!J221</f>
        <v>0.1091563579520681</v>
      </c>
      <c r="I7" s="288">
        <f>Bewertung!K221</f>
        <v>0.10917646524887747</v>
      </c>
      <c r="J7" s="288">
        <f>Bewertung!L221</f>
        <v>0.10918070559658277</v>
      </c>
      <c r="K7" s="288">
        <f>Bewertung!M221</f>
        <v>0.1091839356015803</v>
      </c>
      <c r="L7" s="263"/>
    </row>
    <row r="8" spans="1:16" x14ac:dyDescent="0.3">
      <c r="A8" s="214" t="str">
        <f>Bewertung!A222</f>
        <v>Wachstumszuschlag</v>
      </c>
      <c r="B8" s="287" t="str">
        <f>Bewertung!D222</f>
        <v>Zuschlag 0.5% bis 1% für unendliches Gewinnwachstum</v>
      </c>
      <c r="C8" s="287"/>
      <c r="D8" s="287"/>
      <c r="E8" s="287"/>
      <c r="F8" s="287"/>
      <c r="G8" s="288"/>
      <c r="H8" s="288"/>
      <c r="I8" s="288"/>
      <c r="J8" s="288"/>
      <c r="K8" s="288">
        <f>Bewertung!M222</f>
        <v>8.5000000000000006E-3</v>
      </c>
      <c r="L8" s="263"/>
    </row>
    <row r="9" spans="1:16" x14ac:dyDescent="0.3">
      <c r="A9" s="214" t="str">
        <f>Bewertung!A223</f>
        <v>Abzinsungsfaktoren</v>
      </c>
      <c r="B9" s="287"/>
      <c r="C9" s="287"/>
      <c r="D9" s="287"/>
      <c r="E9" s="287"/>
      <c r="F9" s="287"/>
      <c r="G9" s="289">
        <f>Bewertung!I223</f>
        <v>0.9015842743086997</v>
      </c>
      <c r="H9" s="289">
        <f>Bewertung!J223</f>
        <v>0.81285588622813587</v>
      </c>
      <c r="I9" s="289">
        <f>Bewertung!K223</f>
        <v>0.73284631588874094</v>
      </c>
      <c r="J9" s="289">
        <f>Bewertung!L223</f>
        <v>0.66070957797140273</v>
      </c>
      <c r="K9" s="289">
        <f>Bewertung!M223</f>
        <v>0.59567178784739461</v>
      </c>
      <c r="L9" s="263"/>
    </row>
    <row r="10" spans="1:16" x14ac:dyDescent="0.3">
      <c r="A10" s="1" t="str">
        <f>Bewertung!A225</f>
        <v>EBITDA</v>
      </c>
      <c r="G10" s="6">
        <f>Bewertung!I225</f>
        <v>396000</v>
      </c>
      <c r="H10" s="6">
        <f>Bewertung!J225</f>
        <v>412000</v>
      </c>
      <c r="I10" s="6">
        <f>Bewertung!K225</f>
        <v>432000</v>
      </c>
      <c r="J10" s="6">
        <f>Bewertung!L225</f>
        <v>449000</v>
      </c>
      <c r="K10" s="6">
        <f>Bewertung!M225</f>
        <v>471000</v>
      </c>
    </row>
    <row r="11" spans="1:16" x14ac:dyDescent="0.3">
      <c r="A11" s="1" t="str">
        <f>Bewertung!A226</f>
        <v>- adjustierte Steuern auf EBIT</v>
      </c>
      <c r="B11" s="220">
        <f>Bewertung!D226</f>
        <v>0.12823231564754073</v>
      </c>
      <c r="G11" s="6">
        <f>Bewertung!I226</f>
        <v>-43214.290373221229</v>
      </c>
      <c r="H11" s="6">
        <f>Bewertung!J226</f>
        <v>-41547.270269803194</v>
      </c>
      <c r="I11" s="6">
        <f>Bewertung!K226</f>
        <v>-43470.755004516308</v>
      </c>
      <c r="J11" s="6">
        <f>Bewertung!L226</f>
        <v>-45137.775107934336</v>
      </c>
      <c r="K11" s="6">
        <f>Bewertung!M226</f>
        <v>-47317.72447394253</v>
      </c>
    </row>
    <row r="12" spans="1:16" x14ac:dyDescent="0.3">
      <c r="A12" s="1" t="str">
        <f>Bewertung!A227</f>
        <v>Veränderungen Übrige oper. Rückstellungen</v>
      </c>
      <c r="G12" s="6">
        <f>Bewertung!I227</f>
        <v>0</v>
      </c>
      <c r="H12" s="6">
        <f>Bewertung!J227</f>
        <v>0</v>
      </c>
      <c r="I12" s="6">
        <f>Bewertung!K227</f>
        <v>0</v>
      </c>
      <c r="J12" s="6">
        <f>Bewertung!L227</f>
        <v>0</v>
      </c>
      <c r="K12" s="6">
        <f>Bewertung!M227</f>
        <v>0</v>
      </c>
    </row>
    <row r="13" spans="1:16" x14ac:dyDescent="0.3">
      <c r="A13" s="1" t="str">
        <f>Bewertung!A228</f>
        <v>Veränderungen Nettoumlaufvermögen</v>
      </c>
      <c r="G13" s="6">
        <f>Bewertung!I228</f>
        <v>-110577.07862689043</v>
      </c>
      <c r="H13" s="6">
        <f>Bewertung!J228</f>
        <v>-36080.8113086964</v>
      </c>
      <c r="I13" s="6">
        <f>Bewertung!K228</f>
        <v>-32906.24948493496</v>
      </c>
      <c r="J13" s="6">
        <f>Bewertung!L228</f>
        <v>-31376.015030166483</v>
      </c>
      <c r="K13" s="6">
        <f>Bewertung!M228</f>
        <v>-33832.327651464497</v>
      </c>
    </row>
    <row r="14" spans="1:16" x14ac:dyDescent="0.3">
      <c r="A14" s="1" t="str">
        <f>Bewertung!A229</f>
        <v>Veränderung Anlagevermögen</v>
      </c>
      <c r="G14" s="6">
        <f>Bewertung!I229</f>
        <v>-467189.45999999996</v>
      </c>
      <c r="H14" s="6">
        <f>Bewertung!J229</f>
        <v>-73000</v>
      </c>
      <c r="I14" s="6">
        <f>Bewertung!K229</f>
        <v>-77400</v>
      </c>
      <c r="J14" s="6">
        <f>Bewertung!L229</f>
        <v>-80200</v>
      </c>
      <c r="K14" s="6">
        <f>Bewertung!M229</f>
        <v>-85700</v>
      </c>
    </row>
    <row r="15" spans="1:16" x14ac:dyDescent="0.3">
      <c r="A15" s="1" t="str">
        <f>Bewertung!A230</f>
        <v>Abschreibungen Mobile Sachanlagen</v>
      </c>
      <c r="G15" s="6">
        <f>Bewertung!I230</f>
        <v>-59000</v>
      </c>
      <c r="H15" s="6">
        <f>Bewertung!J230</f>
        <v>-88000</v>
      </c>
      <c r="I15" s="6">
        <f>Bewertung!K230</f>
        <v>-93000</v>
      </c>
      <c r="J15" s="6">
        <f>Bewertung!L230</f>
        <v>-97000</v>
      </c>
      <c r="K15" s="6">
        <f>Bewertung!M230</f>
        <v>-102000</v>
      </c>
    </row>
    <row r="16" spans="1:16" x14ac:dyDescent="0.3">
      <c r="A16" s="1" t="str">
        <f>Bewertung!A231</f>
        <v>Abschreibungen Anlagen in Leasing</v>
      </c>
      <c r="G16" s="6">
        <f>Bewertung!I231</f>
        <v>0</v>
      </c>
      <c r="H16" s="6">
        <f>Bewertung!J231</f>
        <v>0</v>
      </c>
      <c r="I16" s="6">
        <f>Bewertung!K231</f>
        <v>0</v>
      </c>
      <c r="J16" s="6">
        <f>Bewertung!L231</f>
        <v>0</v>
      </c>
      <c r="K16" s="6">
        <f>Bewertung!M231</f>
        <v>0</v>
      </c>
    </row>
    <row r="17" spans="1:13" x14ac:dyDescent="0.3">
      <c r="A17" s="1" t="str">
        <f>Bewertung!A232</f>
        <v>Abschreibungen Immobile Sachanlagen</v>
      </c>
      <c r="G17" s="6">
        <f>Bewertung!I232</f>
        <v>0</v>
      </c>
      <c r="H17" s="6">
        <f>Bewertung!J232</f>
        <v>0</v>
      </c>
      <c r="I17" s="6">
        <f>Bewertung!K232</f>
        <v>0</v>
      </c>
      <c r="J17" s="6">
        <f>Bewertung!L232</f>
        <v>0</v>
      </c>
      <c r="K17" s="6">
        <f>Bewertung!M232</f>
        <v>0</v>
      </c>
    </row>
    <row r="18" spans="1:13" x14ac:dyDescent="0.3">
      <c r="A18" s="1" t="str">
        <f>Bewertung!A233</f>
        <v>Abschreibungen Finanzielle Anlagen</v>
      </c>
      <c r="G18" s="6">
        <f>Bewertung!I233</f>
        <v>0</v>
      </c>
      <c r="H18" s="6">
        <f>Bewertung!J233</f>
        <v>0</v>
      </c>
      <c r="I18" s="6">
        <f>Bewertung!K233</f>
        <v>0</v>
      </c>
      <c r="J18" s="6">
        <f>Bewertung!L233</f>
        <v>0</v>
      </c>
      <c r="K18" s="6">
        <f>Bewertung!M233</f>
        <v>0</v>
      </c>
    </row>
    <row r="19" spans="1:13" x14ac:dyDescent="0.3">
      <c r="A19" s="1" t="str">
        <f>Bewertung!A234</f>
        <v>Abschreibungen Immaterielle Anlagen</v>
      </c>
      <c r="G19" s="6">
        <f>Bewertung!I234</f>
        <v>0</v>
      </c>
      <c r="H19" s="6">
        <f>Bewertung!J234</f>
        <v>0</v>
      </c>
      <c r="I19" s="6">
        <f>Bewertung!K234</f>
        <v>0</v>
      </c>
      <c r="J19" s="6">
        <f>Bewertung!L234</f>
        <v>0</v>
      </c>
      <c r="K19" s="6">
        <f>Bewertung!M234</f>
        <v>0</v>
      </c>
    </row>
    <row r="20" spans="1:13" x14ac:dyDescent="0.3">
      <c r="A20" s="1" t="str">
        <f>Bewertung!A235</f>
        <v>Abschreibungen Forderungen gegen. Nahestehenden</v>
      </c>
      <c r="G20" s="6">
        <f>Bewertung!I235</f>
        <v>0</v>
      </c>
      <c r="H20" s="6">
        <f>Bewertung!J235</f>
        <v>0</v>
      </c>
      <c r="I20" s="6">
        <f>Bewertung!K235</f>
        <v>0</v>
      </c>
      <c r="J20" s="6">
        <f>Bewertung!L235</f>
        <v>0</v>
      </c>
      <c r="K20" s="6">
        <f>Bewertung!M235</f>
        <v>0</v>
      </c>
    </row>
    <row r="21" spans="1:13" x14ac:dyDescent="0.3">
      <c r="A21" s="215" t="str">
        <f>Bewertung!A236</f>
        <v>Free Cashflow</v>
      </c>
      <c r="B21" s="215"/>
      <c r="C21" s="215"/>
      <c r="D21" s="215"/>
      <c r="E21" s="215"/>
      <c r="F21" s="215"/>
      <c r="G21" s="216">
        <f>Bewertung!I236</f>
        <v>-283980.82900011161</v>
      </c>
      <c r="H21" s="216">
        <f>Bewertung!J236</f>
        <v>173371.91842150042</v>
      </c>
      <c r="I21" s="216">
        <f>Bewertung!K236</f>
        <v>185222.9955105487</v>
      </c>
      <c r="J21" s="216">
        <f>Bewertung!L236</f>
        <v>195286.2098618992</v>
      </c>
      <c r="K21" s="216">
        <f>Bewertung!M236</f>
        <v>202149.94787459297</v>
      </c>
    </row>
    <row r="22" spans="1:13" x14ac:dyDescent="0.3">
      <c r="A22" s="1" t="str">
        <f>Bewertung!A237</f>
        <v>Residualwert</v>
      </c>
      <c r="G22" s="6"/>
      <c r="H22" s="6"/>
      <c r="I22" s="6"/>
      <c r="J22" s="6"/>
      <c r="K22" s="6">
        <f>Bewertung!M237</f>
        <v>2007767.6410517679</v>
      </c>
    </row>
    <row r="23" spans="1:13" x14ac:dyDescent="0.3">
      <c r="A23" s="217" t="str">
        <f>Bewertung!A238</f>
        <v>Summen</v>
      </c>
      <c r="B23" s="217"/>
      <c r="C23" s="217"/>
      <c r="D23" s="217"/>
      <c r="E23" s="217"/>
      <c r="F23" s="217"/>
      <c r="G23" s="218">
        <f>Bewertung!I238</f>
        <v>-283980.82900011161</v>
      </c>
      <c r="H23" s="218">
        <f>Bewertung!J238</f>
        <v>173371.91842150042</v>
      </c>
      <c r="I23" s="218">
        <f>Bewertung!K238</f>
        <v>185222.9955105487</v>
      </c>
      <c r="J23" s="218">
        <f>Bewertung!L238</f>
        <v>195286.2098618992</v>
      </c>
      <c r="K23" s="218">
        <f>Bewertung!M238</f>
        <v>2209917.5889263609</v>
      </c>
    </row>
    <row r="24" spans="1:13" x14ac:dyDescent="0.3">
      <c r="A24" s="1" t="str">
        <f>Bewertung!A239</f>
        <v>Present Values</v>
      </c>
      <c r="G24" s="6">
        <f>Bewertung!I239</f>
        <v>-256032.64963164856</v>
      </c>
      <c r="H24" s="6">
        <f>Bewertung!J239</f>
        <v>140926.3843955808</v>
      </c>
      <c r="I24" s="6">
        <f>Bewertung!K239</f>
        <v>135739.98987778241</v>
      </c>
      <c r="J24" s="6">
        <f>Bewertung!L239</f>
        <v>129027.4693014902</v>
      </c>
      <c r="K24" s="6">
        <f>Bewertung!M239</f>
        <v>1316385.5611911691</v>
      </c>
    </row>
    <row r="25" spans="1:13" x14ac:dyDescent="0.3">
      <c r="A25" s="215" t="str">
        <f>Bewertung!A240</f>
        <v>Unternehmenswert Entity DCF (NPV)</v>
      </c>
      <c r="B25" s="215"/>
      <c r="C25" s="215"/>
      <c r="D25" s="215"/>
      <c r="E25" s="215"/>
      <c r="F25" s="216">
        <f>Bewertung!H240</f>
        <v>1466046.7551343739</v>
      </c>
      <c r="H25" s="6"/>
      <c r="I25" s="6"/>
      <c r="J25" s="6"/>
      <c r="K25" s="6"/>
      <c r="L25" s="6"/>
    </row>
    <row r="26" spans="1:13" x14ac:dyDescent="0.3">
      <c r="A26" s="1" t="str">
        <f>Bewertung!A241</f>
        <v>zu verzinsendes Fremdkapital:</v>
      </c>
      <c r="F26" s="6">
        <f>Bewertung!H241</f>
        <v>-169332.25</v>
      </c>
      <c r="H26" s="6"/>
      <c r="I26" s="6"/>
      <c r="J26" s="6"/>
      <c r="K26" s="6"/>
      <c r="L26" s="6"/>
    </row>
    <row r="27" spans="1:13" x14ac:dyDescent="0.3">
      <c r="A27" s="1" t="str">
        <f>Bewertung!A242</f>
        <v>nicht zu verzinsendes Fremdkapital:</v>
      </c>
      <c r="F27" s="6">
        <f>Bewertung!H242</f>
        <v>-502270.47</v>
      </c>
      <c r="H27" s="6"/>
      <c r="I27" s="6"/>
      <c r="J27" s="6"/>
      <c r="K27" s="6"/>
      <c r="L27" s="6"/>
    </row>
    <row r="28" spans="1:13" ht="17.25" thickBot="1" x14ac:dyDescent="0.35">
      <c r="A28" s="58" t="str">
        <f>Bewertung!A243</f>
        <v>Unternehmenswert Equtity DCF</v>
      </c>
      <c r="B28" s="58"/>
      <c r="C28" s="58"/>
      <c r="D28" s="58"/>
      <c r="E28" s="58"/>
      <c r="F28" s="219">
        <f>ROUND(Bewertung!H243,-M28)</f>
        <v>794000</v>
      </c>
      <c r="H28" s="6"/>
      <c r="I28" s="6"/>
      <c r="J28" s="6"/>
      <c r="K28" s="6"/>
      <c r="L28" s="1" t="s">
        <v>253</v>
      </c>
      <c r="M28" s="1">
        <v>3</v>
      </c>
    </row>
    <row r="29" spans="1:13" ht="17.25" thickTop="1" x14ac:dyDescent="0.3"/>
  </sheetData>
  <mergeCells count="2">
    <mergeCell ref="A3:K3"/>
    <mergeCell ref="A2:K2"/>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C509-1103-497C-8B9B-69EE18A973F0}">
  <dimension ref="A1:P19"/>
  <sheetViews>
    <sheetView showGridLines="0" zoomScaleNormal="100" workbookViewId="0">
      <selection activeCell="K4" sqref="K4:K7"/>
    </sheetView>
  </sheetViews>
  <sheetFormatPr baseColWidth="10" defaultColWidth="11.42578125" defaultRowHeight="16.5" x14ac:dyDescent="0.3"/>
  <cols>
    <col min="1" max="1" width="32.7109375" style="1" customWidth="1"/>
    <col min="2" max="5" width="10.7109375" style="1" customWidth="1"/>
    <col min="6" max="8" width="11.7109375" style="1" customWidth="1"/>
    <col min="9" max="9" width="10.7109375" style="1" customWidth="1"/>
    <col min="10" max="10" width="7.7109375" style="1" customWidth="1"/>
    <col min="11" max="11" width="10.7109375" style="1" customWidth="1"/>
    <col min="12" max="12" width="17.7109375" style="1" customWidth="1"/>
    <col min="13" max="13" width="12.42578125" style="1" customWidth="1"/>
    <col min="14" max="16384" width="11.42578125" style="1"/>
  </cols>
  <sheetData>
    <row r="1" spans="1:16" ht="28.5" customHeight="1" x14ac:dyDescent="0.3">
      <c r="A1" s="189" t="str">
        <f>CONCATENATE("Bewertungsbericht ",Basisdaten!A1)</f>
        <v>Bewertungsbericht Muster AG, 6314 Unterägeri</v>
      </c>
      <c r="B1" s="189"/>
      <c r="C1" s="189"/>
      <c r="D1" s="189"/>
      <c r="E1" s="189"/>
      <c r="F1" s="189"/>
      <c r="G1" s="189"/>
      <c r="H1" s="189"/>
      <c r="I1" s="189"/>
      <c r="J1" s="189"/>
      <c r="K1" s="191" t="s">
        <v>61</v>
      </c>
      <c r="M1" s="189"/>
      <c r="N1" s="189"/>
      <c r="O1" s="189"/>
      <c r="P1" s="189"/>
    </row>
    <row r="2" spans="1:16" ht="24" customHeight="1" x14ac:dyDescent="0.3">
      <c r="A2" s="261" t="s">
        <v>340</v>
      </c>
      <c r="C2" s="43"/>
      <c r="D2" s="43"/>
      <c r="E2" s="43"/>
      <c r="F2" s="43"/>
      <c r="G2" s="43"/>
      <c r="H2" s="43"/>
      <c r="I2" s="43"/>
      <c r="J2" s="43"/>
      <c r="K2" s="43"/>
      <c r="L2" s="43"/>
    </row>
    <row r="3" spans="1:16" ht="36" customHeight="1" x14ac:dyDescent="0.3">
      <c r="A3" s="428" t="s">
        <v>341</v>
      </c>
      <c r="B3" s="431"/>
      <c r="C3" s="431"/>
      <c r="D3" s="431"/>
      <c r="E3" s="431"/>
      <c r="F3" s="431"/>
      <c r="G3" s="431"/>
      <c r="H3" s="431"/>
      <c r="I3" s="431"/>
      <c r="J3" s="431"/>
      <c r="K3" s="431"/>
      <c r="L3" s="263"/>
    </row>
    <row r="4" spans="1:16" ht="18" customHeight="1" x14ac:dyDescent="0.3">
      <c r="A4" s="428" t="str">
        <f>CONCATENATE("Für die vorliegende Bewertung wurden die Referenzwerte per ",TEXT(Basisdaten!E11,"tt.MM.jjjj")," beigezogen.")</f>
        <v>Für die vorliegende Bewertung wurden die Referenzwerte per 31.12.2023 beigezogen.</v>
      </c>
      <c r="B4" s="431"/>
      <c r="C4" s="431"/>
      <c r="D4" s="431"/>
      <c r="E4" s="431"/>
      <c r="F4" s="431"/>
      <c r="G4" s="431"/>
      <c r="H4" s="431"/>
      <c r="I4" s="431"/>
      <c r="J4" s="431"/>
      <c r="K4" s="431"/>
      <c r="L4" s="263"/>
    </row>
    <row r="5" spans="1:16" ht="36" customHeight="1" x14ac:dyDescent="0.3">
      <c r="A5" s="428" t="str">
        <f>CONCATENATE("Als Branche wurde ",Basisdaten!B29," gewählt. Es ist zu beachten, dass die Branchensegmentierung nicht in einer hohen Differenzierung verfügbar ist, sodass bei einzelnen zu bewertenden Unternehmen Inkonsistenzen der ermittelten Multiplikatoren-Werte auftreten können.")</f>
        <v>Als Branche wurde Maschinen- und Anlagenbau gewählt. Es ist zu beachten, dass die Branchensegmentierung nicht in einer hohen Differenzierung verfügbar ist, sodass bei einzelnen zu bewertenden Unternehmen Inkonsistenzen der ermittelten Multiplikatoren-Werte auftreten können.</v>
      </c>
      <c r="B5" s="431"/>
      <c r="C5" s="431"/>
      <c r="D5" s="431"/>
      <c r="E5" s="431"/>
      <c r="F5" s="431"/>
      <c r="G5" s="437"/>
      <c r="H5" s="431"/>
      <c r="I5" s="431"/>
      <c r="J5" s="431"/>
      <c r="K5" s="431"/>
      <c r="L5" s="263"/>
    </row>
    <row r="6" spans="1:16" x14ac:dyDescent="0.3">
      <c r="B6" s="263"/>
      <c r="C6" s="263"/>
      <c r="D6" s="263"/>
      <c r="E6" s="263"/>
      <c r="F6" s="263"/>
      <c r="G6" s="263"/>
      <c r="H6" s="263"/>
      <c r="I6" s="263"/>
      <c r="J6" s="263"/>
      <c r="K6" s="263"/>
      <c r="L6" s="263"/>
    </row>
    <row r="7" spans="1:16" s="91" customFormat="1" ht="18" customHeight="1" x14ac:dyDescent="0.25">
      <c r="A7" s="257" t="s">
        <v>434</v>
      </c>
      <c r="B7" s="283"/>
      <c r="C7" s="283"/>
      <c r="D7" s="283"/>
      <c r="E7" s="283"/>
      <c r="F7" s="283">
        <f>Bewertung!H251</f>
        <v>2023</v>
      </c>
      <c r="G7" s="283">
        <f>Bewertung!I251</f>
        <v>2024</v>
      </c>
      <c r="H7" s="283">
        <f>Bewertung!J251</f>
        <v>2025</v>
      </c>
      <c r="I7" s="283"/>
      <c r="J7" s="283"/>
      <c r="K7" s="283"/>
      <c r="L7" s="276"/>
    </row>
    <row r="8" spans="1:16" ht="27" x14ac:dyDescent="0.3">
      <c r="A8" s="14"/>
      <c r="B8" s="284" t="str">
        <f>Bewertung!E260</f>
        <v>Minimum</v>
      </c>
      <c r="C8" s="284" t="str">
        <f>Bewertung!F260</f>
        <v>Mittelwert</v>
      </c>
      <c r="D8" s="284" t="str">
        <f>Bewertung!G260</f>
        <v>Maximum</v>
      </c>
      <c r="E8" s="270"/>
      <c r="F8" s="285" t="s">
        <v>342</v>
      </c>
      <c r="G8" s="285" t="s">
        <v>342</v>
      </c>
      <c r="H8" s="285" t="s">
        <v>342</v>
      </c>
      <c r="I8" s="263"/>
      <c r="J8" s="263"/>
      <c r="K8" s="263"/>
      <c r="L8" s="263"/>
    </row>
    <row r="9" spans="1:16" x14ac:dyDescent="0.3">
      <c r="A9" s="1" t="str">
        <f>Bewertung!A262</f>
        <v>Umsatz-Multiple</v>
      </c>
      <c r="B9" s="286">
        <f>Bewertung!E262</f>
        <v>0.5</v>
      </c>
      <c r="C9" s="286">
        <f>Bewertung!F262</f>
        <v>0.63</v>
      </c>
      <c r="D9" s="286">
        <f>Bewertung!G262</f>
        <v>0.76</v>
      </c>
      <c r="E9" s="263"/>
      <c r="F9" s="265">
        <f>ROUND(Bewertung!H262,-$M$12)</f>
        <v>1523000</v>
      </c>
      <c r="G9" s="265">
        <f>ROUND(Bewertung!I262,-$M$12)</f>
        <v>1605000</v>
      </c>
      <c r="H9" s="265">
        <f>ROUND(Bewertung!J262,-$M$12)</f>
        <v>1688000</v>
      </c>
      <c r="I9" s="263"/>
      <c r="J9" s="263"/>
      <c r="K9" s="263"/>
      <c r="L9" s="263"/>
    </row>
    <row r="10" spans="1:16" x14ac:dyDescent="0.3">
      <c r="A10" s="1" t="str">
        <f>Bewertung!A264</f>
        <v>Kurzfristige Verbindlichkeiten</v>
      </c>
      <c r="F10" s="6">
        <f>ROUND(Bewertung!H264,-$M$12)</f>
        <v>-372000</v>
      </c>
      <c r="G10" s="6">
        <f>ROUND(Bewertung!I264,-$M$12)</f>
        <v>-318000</v>
      </c>
      <c r="H10" s="6">
        <f>ROUND(Bewertung!J264,-$M$12)</f>
        <v>-326000</v>
      </c>
    </row>
    <row r="11" spans="1:16" x14ac:dyDescent="0.3">
      <c r="A11" s="1" t="str">
        <f>Bewertung!A265</f>
        <v>Langfristige Verbindlichkeiten</v>
      </c>
      <c r="F11" s="6">
        <f>ROUND(Bewertung!H265,-$M$12)</f>
        <v>-300000</v>
      </c>
      <c r="G11" s="6">
        <f>ROUND(Bewertung!I265,-$M$12)</f>
        <v>-1293000</v>
      </c>
      <c r="H11" s="6">
        <f>ROUND(Bewertung!J265,-$M$12)</f>
        <v>-1361000</v>
      </c>
    </row>
    <row r="12" spans="1:16" ht="17.25" thickBot="1" x14ac:dyDescent="0.35">
      <c r="A12" s="58" t="s">
        <v>344</v>
      </c>
      <c r="B12" s="58"/>
      <c r="C12" s="58"/>
      <c r="D12" s="58"/>
      <c r="E12" s="58"/>
      <c r="F12" s="219">
        <f>ROUND(Bewertung!H267,-$M$12)</f>
        <v>851000</v>
      </c>
      <c r="G12" s="219">
        <f>ROUND(Bewertung!I267,-$M$12)</f>
        <v>-5000</v>
      </c>
      <c r="H12" s="219">
        <f>ROUND(Bewertung!J267,-$M$12)</f>
        <v>1000</v>
      </c>
      <c r="L12" s="1" t="s">
        <v>343</v>
      </c>
      <c r="M12" s="1">
        <v>3</v>
      </c>
    </row>
    <row r="13" spans="1:16" ht="17.25" thickTop="1" x14ac:dyDescent="0.3"/>
    <row r="14" spans="1:16" ht="33" x14ac:dyDescent="0.3">
      <c r="A14" s="14"/>
      <c r="B14" s="226" t="str">
        <f>B8</f>
        <v>Minimum</v>
      </c>
      <c r="C14" s="226" t="str">
        <f t="shared" ref="C14:D14" si="0">C8</f>
        <v>Mittelwert</v>
      </c>
      <c r="D14" s="226" t="str">
        <f t="shared" si="0"/>
        <v>Maximum</v>
      </c>
      <c r="E14" s="14"/>
      <c r="F14" s="221" t="s">
        <v>342</v>
      </c>
      <c r="G14" s="221" t="s">
        <v>342</v>
      </c>
      <c r="H14" s="221" t="s">
        <v>342</v>
      </c>
    </row>
    <row r="15" spans="1:16" x14ac:dyDescent="0.3">
      <c r="A15" s="1" t="str">
        <f>Bewertung!A261</f>
        <v>EBIT-Multiple</v>
      </c>
      <c r="B15" s="227">
        <f>Bewertung!E261</f>
        <v>5.2</v>
      </c>
      <c r="C15" s="227">
        <f>Bewertung!F261</f>
        <v>6.1</v>
      </c>
      <c r="D15" s="227">
        <f>Bewertung!G261</f>
        <v>7</v>
      </c>
      <c r="F15" s="6">
        <f>ROUND(Bewertung!H261,-$M$18)</f>
        <v>885000</v>
      </c>
      <c r="G15" s="6">
        <f>ROUND(Bewertung!I261,-$M$18)</f>
        <v>2056000</v>
      </c>
      <c r="H15" s="6">
        <f>ROUND(Bewertung!J261,-$M$18)</f>
        <v>1976000</v>
      </c>
    </row>
    <row r="16" spans="1:16" x14ac:dyDescent="0.3">
      <c r="A16" s="1" t="str">
        <f>A10</f>
        <v>Kurzfristige Verbindlichkeiten</v>
      </c>
      <c r="F16" s="6">
        <f t="shared" ref="F16:H16" si="1">F10</f>
        <v>-372000</v>
      </c>
      <c r="G16" s="6">
        <f t="shared" si="1"/>
        <v>-318000</v>
      </c>
      <c r="H16" s="6">
        <f t="shared" si="1"/>
        <v>-326000</v>
      </c>
    </row>
    <row r="17" spans="1:13" x14ac:dyDescent="0.3">
      <c r="A17" s="1" t="str">
        <f>A11</f>
        <v>Langfristige Verbindlichkeiten</v>
      </c>
      <c r="F17" s="6">
        <f t="shared" ref="F17:H17" si="2">F11</f>
        <v>-300000</v>
      </c>
      <c r="G17" s="6">
        <f t="shared" si="2"/>
        <v>-1293000</v>
      </c>
      <c r="H17" s="6">
        <f t="shared" si="2"/>
        <v>-1361000</v>
      </c>
    </row>
    <row r="18" spans="1:13" ht="17.25" thickBot="1" x14ac:dyDescent="0.35">
      <c r="A18" s="58" t="s">
        <v>345</v>
      </c>
      <c r="B18" s="58"/>
      <c r="C18" s="58"/>
      <c r="D18" s="58"/>
      <c r="E18" s="58"/>
      <c r="F18" s="219">
        <f>ROUND(Bewertung!H266,-$M$18)</f>
        <v>213000</v>
      </c>
      <c r="G18" s="219">
        <f>ROUND(Bewertung!I266,-$M$18)</f>
        <v>445000</v>
      </c>
      <c r="H18" s="219">
        <f>ROUND(Bewertung!J266,-$M$18)</f>
        <v>289000</v>
      </c>
      <c r="L18" s="1" t="s">
        <v>343</v>
      </c>
      <c r="M18" s="1">
        <v>3</v>
      </c>
    </row>
    <row r="19" spans="1:13" ht="17.25" thickTop="1" x14ac:dyDescent="0.3"/>
  </sheetData>
  <mergeCells count="3">
    <mergeCell ref="A3:K3"/>
    <mergeCell ref="A4:K4"/>
    <mergeCell ref="A5:K5"/>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64F45-6441-4287-9413-86440D9E8E59}">
  <dimension ref="A1:L39"/>
  <sheetViews>
    <sheetView showGridLines="0" zoomScaleNormal="100" workbookViewId="0">
      <selection activeCell="K4" sqref="K4:K7"/>
    </sheetView>
  </sheetViews>
  <sheetFormatPr baseColWidth="10" defaultColWidth="8.85546875" defaultRowHeight="16.5" x14ac:dyDescent="0.25"/>
  <cols>
    <col min="1" max="1" width="33.85546875" style="91" customWidth="1"/>
    <col min="2"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173" customFormat="1" ht="20.25" x14ac:dyDescent="0.25">
      <c r="A2" s="92" t="str">
        <f>Bewertung!A2</f>
        <v>Bilanzen</v>
      </c>
      <c r="B2" s="171">
        <f>Bewertung!C2</f>
        <v>2018</v>
      </c>
      <c r="C2" s="171">
        <f>Bewertung!D2</f>
        <v>2019</v>
      </c>
      <c r="D2" s="171">
        <f>Bewertung!E2</f>
        <v>2020</v>
      </c>
      <c r="E2" s="171">
        <f>Bewertung!F2</f>
        <v>2021</v>
      </c>
      <c r="F2" s="171">
        <f>Bewertung!G2</f>
        <v>2022</v>
      </c>
      <c r="G2" s="171">
        <f>Bewertung!H2</f>
        <v>2023</v>
      </c>
      <c r="H2" s="172">
        <f>Bewertung!I2</f>
        <v>2024</v>
      </c>
      <c r="I2" s="172">
        <f>Bewertung!J2</f>
        <v>2025</v>
      </c>
      <c r="J2" s="172">
        <f>Bewertung!K2</f>
        <v>2026</v>
      </c>
      <c r="K2" s="172">
        <f>Bewertung!L2</f>
        <v>2027</v>
      </c>
      <c r="L2" s="172">
        <f>Bewertung!M2</f>
        <v>2028</v>
      </c>
    </row>
    <row r="3" spans="1:12" ht="6" customHeight="1" x14ac:dyDescent="0.25">
      <c r="B3" s="276"/>
      <c r="C3" s="276"/>
      <c r="D3" s="276"/>
      <c r="E3" s="276"/>
      <c r="F3" s="276"/>
      <c r="G3" s="276"/>
      <c r="H3" s="276"/>
      <c r="I3" s="276"/>
      <c r="J3" s="276"/>
      <c r="K3" s="276"/>
      <c r="L3" s="276"/>
    </row>
    <row r="4" spans="1:12" s="99" customFormat="1" ht="15.75" x14ac:dyDescent="0.25">
      <c r="A4" s="95" t="str">
        <f>Bewertung!A4</f>
        <v>AKTIVEN</v>
      </c>
      <c r="B4" s="278">
        <f>Bewertung!C4</f>
        <v>0</v>
      </c>
      <c r="C4" s="278">
        <f>Bewertung!D4</f>
        <v>0</v>
      </c>
      <c r="D4" s="278">
        <f>Bewertung!E4</f>
        <v>0</v>
      </c>
      <c r="E4" s="278">
        <f>Bewertung!F4</f>
        <v>0</v>
      </c>
      <c r="F4" s="278">
        <f>Bewertung!G4</f>
        <v>0</v>
      </c>
      <c r="G4" s="278">
        <f>Bewertung!H4</f>
        <v>0</v>
      </c>
      <c r="H4" s="279">
        <f>Bewertung!I4</f>
        <v>0</v>
      </c>
      <c r="I4" s="279">
        <f>Bewertung!J4</f>
        <v>0</v>
      </c>
      <c r="J4" s="279">
        <f>Bewertung!K4</f>
        <v>0</v>
      </c>
      <c r="K4" s="279">
        <f>Bewertung!L4</f>
        <v>0</v>
      </c>
      <c r="L4" s="279">
        <f>Bewertung!M4</f>
        <v>0</v>
      </c>
    </row>
    <row r="5" spans="1:12" x14ac:dyDescent="0.25">
      <c r="A5" s="91" t="str">
        <f>Bewertung!A5</f>
        <v>Liquide Mittel</v>
      </c>
      <c r="B5" s="300">
        <f>Bewertung!C5</f>
        <v>405648.32</v>
      </c>
      <c r="C5" s="300">
        <f>Bewertung!D5</f>
        <v>143595.79999999999</v>
      </c>
      <c r="D5" s="300">
        <f>Bewertung!E5</f>
        <v>409029.33</v>
      </c>
      <c r="E5" s="300">
        <f>Bewertung!F5</f>
        <v>392837.83</v>
      </c>
      <c r="F5" s="300">
        <f>Bewertung!G5</f>
        <v>191007.52</v>
      </c>
      <c r="G5" s="300">
        <f>Bewertung!H5</f>
        <v>340794.56</v>
      </c>
      <c r="H5" s="205">
        <f>Bewertung!I5</f>
        <v>112000</v>
      </c>
      <c r="I5" s="205">
        <f>Bewertung!J5</f>
        <v>114900</v>
      </c>
      <c r="J5" s="205">
        <f>Bewertung!K5</f>
        <v>121100</v>
      </c>
      <c r="K5" s="205">
        <f>Bewertung!L5</f>
        <v>129100</v>
      </c>
      <c r="L5" s="205">
        <f>Bewertung!M5</f>
        <v>137200</v>
      </c>
    </row>
    <row r="6" spans="1:12" s="164" customFormat="1" ht="9.9499999999999993" customHeight="1" x14ac:dyDescent="0.25">
      <c r="A6" s="164" t="str">
        <f>Bewertung!A6</f>
        <v>Stille Reserven auf «Liquide Mittel»</v>
      </c>
      <c r="B6" s="305">
        <f>Bewertung!C6</f>
        <v>0</v>
      </c>
      <c r="C6" s="305">
        <f>Bewertung!D6</f>
        <v>0</v>
      </c>
      <c r="D6" s="305">
        <f>Bewertung!E6</f>
        <v>0</v>
      </c>
      <c r="E6" s="305">
        <f>Bewertung!F6</f>
        <v>0</v>
      </c>
      <c r="F6" s="305">
        <f>Bewertung!G6</f>
        <v>0</v>
      </c>
      <c r="G6" s="305">
        <f>Bewertung!H6</f>
        <v>0</v>
      </c>
      <c r="H6" s="305">
        <f>Bewertung!I6</f>
        <v>0</v>
      </c>
      <c r="I6" s="305">
        <f>Bewertung!J6</f>
        <v>0</v>
      </c>
      <c r="J6" s="305">
        <f>Bewertung!K6</f>
        <v>0</v>
      </c>
      <c r="K6" s="305">
        <f>Bewertung!L6</f>
        <v>0</v>
      </c>
      <c r="L6" s="305">
        <f>Bewertung!M6</f>
        <v>0</v>
      </c>
    </row>
    <row r="7" spans="1:12" x14ac:dyDescent="0.25">
      <c r="A7" s="91" t="str">
        <f>Bewertung!A7</f>
        <v>Forderungen aus L&amp;L</v>
      </c>
      <c r="B7" s="300">
        <f>Bewertung!C7</f>
        <v>100851.31</v>
      </c>
      <c r="C7" s="300">
        <f>Bewertung!D7</f>
        <v>140572.9</v>
      </c>
      <c r="D7" s="300">
        <f>Bewertung!E7</f>
        <v>107285.42</v>
      </c>
      <c r="E7" s="300">
        <f>Bewertung!F7</f>
        <v>194854.08</v>
      </c>
      <c r="F7" s="300">
        <f>Bewertung!G7</f>
        <v>201974.46</v>
      </c>
      <c r="G7" s="300">
        <f>Bewertung!H7</f>
        <v>179553.38</v>
      </c>
      <c r="H7" s="205">
        <f>Bewertung!I7</f>
        <v>198800</v>
      </c>
      <c r="I7" s="205">
        <f>Bewertung!J7</f>
        <v>209200</v>
      </c>
      <c r="J7" s="205">
        <f>Bewertung!K7</f>
        <v>220200</v>
      </c>
      <c r="K7" s="205">
        <f>Bewertung!L7</f>
        <v>231800</v>
      </c>
      <c r="L7" s="205">
        <f>Bewertung!M7</f>
        <v>243900</v>
      </c>
    </row>
    <row r="8" spans="1:12" s="164" customFormat="1" ht="9.9499999999999993" customHeight="1" x14ac:dyDescent="0.25">
      <c r="A8" s="164" t="str">
        <f>Bewertung!A8</f>
        <v>Stille Reserven auf «Forderungen aus L&amp;L»</v>
      </c>
      <c r="B8" s="305">
        <f>Bewertung!C8</f>
        <v>0</v>
      </c>
      <c r="C8" s="305">
        <f>Bewertung!D8</f>
        <v>0</v>
      </c>
      <c r="D8" s="305">
        <f>Bewertung!E8</f>
        <v>0</v>
      </c>
      <c r="E8" s="305">
        <f>Bewertung!F8</f>
        <v>0</v>
      </c>
      <c r="F8" s="305">
        <f>Bewertung!G8</f>
        <v>0</v>
      </c>
      <c r="G8" s="305">
        <f>Bewertung!H8</f>
        <v>0</v>
      </c>
      <c r="H8" s="305">
        <f>Bewertung!I8</f>
        <v>0</v>
      </c>
      <c r="I8" s="305">
        <f>Bewertung!J8</f>
        <v>0</v>
      </c>
      <c r="J8" s="305">
        <f>Bewertung!K8</f>
        <v>0</v>
      </c>
      <c r="K8" s="305">
        <f>Bewertung!L8</f>
        <v>0</v>
      </c>
      <c r="L8" s="305">
        <f>Bewertung!M8</f>
        <v>0</v>
      </c>
    </row>
    <row r="9" spans="1:12" x14ac:dyDescent="0.25">
      <c r="A9" s="91" t="str">
        <f>Bewertung!A9</f>
        <v>Übrige kurzfristige Forderungen</v>
      </c>
      <c r="B9" s="300">
        <f>Bewertung!C9</f>
        <v>3148.87</v>
      </c>
      <c r="C9" s="300">
        <f>Bewertung!D9</f>
        <v>2787.55</v>
      </c>
      <c r="D9" s="300">
        <f>Bewertung!E9</f>
        <v>3609.15</v>
      </c>
      <c r="E9" s="300">
        <f>Bewertung!F9</f>
        <v>7541.79</v>
      </c>
      <c r="F9" s="300">
        <f>Bewertung!G9</f>
        <v>7974.52</v>
      </c>
      <c r="G9" s="300">
        <f>Bewertung!H9</f>
        <v>5974.52</v>
      </c>
      <c r="H9" s="205">
        <f>Bewertung!I9</f>
        <v>6700</v>
      </c>
      <c r="I9" s="205">
        <f>Bewertung!J9</f>
        <v>7071</v>
      </c>
      <c r="J9" s="205">
        <f>Bewertung!K9</f>
        <v>7441</v>
      </c>
      <c r="K9" s="205">
        <f>Bewertung!L9</f>
        <v>7823</v>
      </c>
      <c r="L9" s="205">
        <f>Bewertung!M9</f>
        <v>8232</v>
      </c>
    </row>
    <row r="10" spans="1:12" s="164" customFormat="1" ht="9.9499999999999993" customHeight="1" x14ac:dyDescent="0.25">
      <c r="A10" s="164" t="str">
        <f>Bewertung!A10</f>
        <v>Stille Reserven auf «Übrige kurzfristige Forderungen»</v>
      </c>
      <c r="B10" s="305">
        <f>Bewertung!C10</f>
        <v>0</v>
      </c>
      <c r="C10" s="305">
        <f>Bewertung!D10</f>
        <v>0</v>
      </c>
      <c r="D10" s="305">
        <f>Bewertung!E10</f>
        <v>0</v>
      </c>
      <c r="E10" s="305">
        <f>Bewertung!F10</f>
        <v>0</v>
      </c>
      <c r="F10" s="305">
        <f>Bewertung!G10</f>
        <v>0</v>
      </c>
      <c r="G10" s="305">
        <f>Bewertung!H10</f>
        <v>0</v>
      </c>
      <c r="H10" s="305">
        <f>Bewertung!I10</f>
        <v>0</v>
      </c>
      <c r="I10" s="305">
        <f>Bewertung!J10</f>
        <v>0</v>
      </c>
      <c r="J10" s="305">
        <f>Bewertung!K10</f>
        <v>0</v>
      </c>
      <c r="K10" s="305">
        <f>Bewertung!L10</f>
        <v>0</v>
      </c>
      <c r="L10" s="305">
        <f>Bewertung!M10</f>
        <v>0</v>
      </c>
    </row>
    <row r="11" spans="1:12" x14ac:dyDescent="0.25">
      <c r="A11" s="91" t="str">
        <f>Bewertung!A11</f>
        <v>Vorräte / nicht fakturierte Dienstleistungen</v>
      </c>
      <c r="B11" s="300">
        <f>Bewertung!C11</f>
        <v>345366.6</v>
      </c>
      <c r="C11" s="300">
        <f>Bewertung!D11</f>
        <v>368203.6</v>
      </c>
      <c r="D11" s="300">
        <f>Bewertung!E11</f>
        <v>396145</v>
      </c>
      <c r="E11" s="300">
        <f>Bewertung!F11</f>
        <v>370170</v>
      </c>
      <c r="F11" s="300">
        <f>Bewertung!G11</f>
        <v>353260</v>
      </c>
      <c r="G11" s="300">
        <f>Bewertung!H11</f>
        <v>303260</v>
      </c>
      <c r="H11" s="205">
        <f>Bewertung!I11</f>
        <v>580300</v>
      </c>
      <c r="I11" s="205">
        <f>Bewertung!J11</f>
        <v>610700</v>
      </c>
      <c r="J11" s="205">
        <f>Bewertung!K11</f>
        <v>642600</v>
      </c>
      <c r="K11" s="205">
        <f>Bewertung!L11</f>
        <v>676400</v>
      </c>
      <c r="L11" s="205">
        <f>Bewertung!M11</f>
        <v>711700</v>
      </c>
    </row>
    <row r="12" spans="1:12" s="164" customFormat="1" ht="9.9499999999999993" customHeight="1" x14ac:dyDescent="0.25">
      <c r="A12" s="164" t="str">
        <f>Bewertung!A12</f>
        <v>Stille Reserven auf «Vorräte / nicht fakturierte Dienstleistungen»</v>
      </c>
      <c r="B12" s="305">
        <f>Bewertung!C12</f>
        <v>110000</v>
      </c>
      <c r="C12" s="305">
        <f>Bewertung!D12</f>
        <v>115000</v>
      </c>
      <c r="D12" s="305">
        <f>Bewertung!E12</f>
        <v>130000</v>
      </c>
      <c r="E12" s="305">
        <f>Bewertung!F12</f>
        <v>120000</v>
      </c>
      <c r="F12" s="305">
        <f>Bewertung!G12</f>
        <v>115000</v>
      </c>
      <c r="G12" s="305">
        <f>Bewertung!H12</f>
        <v>108000</v>
      </c>
      <c r="H12" s="305">
        <f>Bewertung!I12</f>
        <v>108000</v>
      </c>
      <c r="I12" s="305">
        <f>Bewertung!J12</f>
        <v>108000</v>
      </c>
      <c r="J12" s="305">
        <f>Bewertung!K12</f>
        <v>108000</v>
      </c>
      <c r="K12" s="305">
        <f>Bewertung!L12</f>
        <v>108000</v>
      </c>
      <c r="L12" s="305">
        <f>Bewertung!M12</f>
        <v>108000</v>
      </c>
    </row>
    <row r="13" spans="1:12" x14ac:dyDescent="0.25">
      <c r="A13" s="91" t="str">
        <f>Bewertung!A13</f>
        <v>Angefangene Arbeiten</v>
      </c>
      <c r="B13" s="300">
        <f>Bewertung!C13</f>
        <v>0</v>
      </c>
      <c r="C13" s="300">
        <f>Bewertung!D13</f>
        <v>0</v>
      </c>
      <c r="D13" s="300" t="str">
        <f>Bewertung!E13</f>
        <v xml:space="preserve">                     -  </v>
      </c>
      <c r="E13" s="300" t="str">
        <f>Bewertung!F13</f>
        <v xml:space="preserve">                     -  </v>
      </c>
      <c r="F13" s="300" t="str">
        <f>Bewertung!G13</f>
        <v xml:space="preserve">                     -  </v>
      </c>
      <c r="G13" s="300" t="str">
        <f>Bewertung!H13</f>
        <v xml:space="preserve">                     -  </v>
      </c>
      <c r="H13" s="205">
        <f>Bewertung!I13</f>
        <v>0</v>
      </c>
      <c r="I13" s="205">
        <f>Bewertung!J13</f>
        <v>0</v>
      </c>
      <c r="J13" s="205">
        <f>Bewertung!K13</f>
        <v>0</v>
      </c>
      <c r="K13" s="205">
        <f>Bewertung!L13</f>
        <v>0</v>
      </c>
      <c r="L13" s="205">
        <f>Bewertung!M13</f>
        <v>0</v>
      </c>
    </row>
    <row r="14" spans="1:12" s="164" customFormat="1" ht="9.9499999999999993" customHeight="1" x14ac:dyDescent="0.25">
      <c r="A14" s="164" t="str">
        <f>Bewertung!A14</f>
        <v>Stille Reserven auf «Angefangene Arbeiten»</v>
      </c>
      <c r="B14" s="305">
        <f>Bewertung!C14</f>
        <v>0</v>
      </c>
      <c r="C14" s="305">
        <f>Bewertung!D14</f>
        <v>0</v>
      </c>
      <c r="D14" s="305">
        <f>Bewertung!E14</f>
        <v>0</v>
      </c>
      <c r="E14" s="305">
        <f>Bewertung!F14</f>
        <v>0</v>
      </c>
      <c r="F14" s="305">
        <f>Bewertung!G14</f>
        <v>0</v>
      </c>
      <c r="G14" s="305">
        <f>Bewertung!H14</f>
        <v>0</v>
      </c>
      <c r="H14" s="305">
        <f>Bewertung!I14</f>
        <v>0</v>
      </c>
      <c r="I14" s="305">
        <f>Bewertung!J14</f>
        <v>0</v>
      </c>
      <c r="J14" s="305">
        <f>Bewertung!K14</f>
        <v>0</v>
      </c>
      <c r="K14" s="305">
        <f>Bewertung!L14</f>
        <v>0</v>
      </c>
      <c r="L14" s="305">
        <f>Bewertung!M14</f>
        <v>0</v>
      </c>
    </row>
    <row r="15" spans="1:12" x14ac:dyDescent="0.25">
      <c r="A15" s="91" t="str">
        <f>Bewertung!A15</f>
        <v>Vorauszahlungen an Lieferanten</v>
      </c>
      <c r="B15" s="300">
        <f>Bewertung!C15</f>
        <v>0</v>
      </c>
      <c r="C15" s="300">
        <f>Bewertung!D15</f>
        <v>0</v>
      </c>
      <c r="D15" s="300">
        <f>Bewertung!E15</f>
        <v>0</v>
      </c>
      <c r="E15" s="300">
        <f>Bewertung!F15</f>
        <v>0</v>
      </c>
      <c r="F15" s="300">
        <f>Bewertung!G15</f>
        <v>0</v>
      </c>
      <c r="G15" s="300">
        <f>Bewertung!H15</f>
        <v>0</v>
      </c>
      <c r="H15" s="205">
        <f>Bewertung!I15</f>
        <v>0</v>
      </c>
      <c r="I15" s="205">
        <f>Bewertung!J15</f>
        <v>0</v>
      </c>
      <c r="J15" s="205">
        <f>Bewertung!K15</f>
        <v>0</v>
      </c>
      <c r="K15" s="205">
        <f>Bewertung!L15</f>
        <v>0</v>
      </c>
      <c r="L15" s="205">
        <f>Bewertung!M15</f>
        <v>0</v>
      </c>
    </row>
    <row r="16" spans="1:12" s="164" customFormat="1" ht="9.9499999999999993" customHeight="1" x14ac:dyDescent="0.25">
      <c r="A16" s="164" t="str">
        <f>Bewertung!A16</f>
        <v>Stille Reserven auf «Vorauszahlungen an Lieferanten»</v>
      </c>
      <c r="B16" s="305">
        <f>Bewertung!C16</f>
        <v>0</v>
      </c>
      <c r="C16" s="305">
        <f>Bewertung!D16</f>
        <v>0</v>
      </c>
      <c r="D16" s="305">
        <f>Bewertung!E16</f>
        <v>0</v>
      </c>
      <c r="E16" s="305">
        <f>Bewertung!F16</f>
        <v>0</v>
      </c>
      <c r="F16" s="305">
        <f>Bewertung!G16</f>
        <v>0</v>
      </c>
      <c r="G16" s="305">
        <f>Bewertung!H16</f>
        <v>0</v>
      </c>
      <c r="H16" s="305">
        <f>Bewertung!I16</f>
        <v>0</v>
      </c>
      <c r="I16" s="305">
        <f>Bewertung!J16</f>
        <v>0</v>
      </c>
      <c r="J16" s="305">
        <f>Bewertung!K16</f>
        <v>0</v>
      </c>
      <c r="K16" s="305">
        <f>Bewertung!L16</f>
        <v>0</v>
      </c>
      <c r="L16" s="305">
        <f>Bewertung!M16</f>
        <v>0</v>
      </c>
    </row>
    <row r="17" spans="1:12" x14ac:dyDescent="0.25">
      <c r="A17" s="91" t="str">
        <f>Bewertung!A17</f>
        <v>Aktive Rechnungsabgrenzung Zinsen</v>
      </c>
      <c r="B17" s="300">
        <f>Bewertung!C17</f>
        <v>0</v>
      </c>
      <c r="C17" s="300">
        <f>Bewertung!D17</f>
        <v>0</v>
      </c>
      <c r="D17" s="300">
        <f>Bewertung!E17</f>
        <v>0</v>
      </c>
      <c r="E17" s="300">
        <f>Bewertung!F17</f>
        <v>0</v>
      </c>
      <c r="F17" s="300">
        <f>Bewertung!G17</f>
        <v>0</v>
      </c>
      <c r="G17" s="300">
        <f>Bewertung!H17</f>
        <v>0</v>
      </c>
      <c r="H17" s="205">
        <f>Bewertung!I17</f>
        <v>0</v>
      </c>
      <c r="I17" s="205">
        <f>Bewertung!J17</f>
        <v>0</v>
      </c>
      <c r="J17" s="205">
        <f>Bewertung!K17</f>
        <v>0</v>
      </c>
      <c r="K17" s="205">
        <f>Bewertung!L17</f>
        <v>0</v>
      </c>
      <c r="L17" s="205">
        <f>Bewertung!M17</f>
        <v>0</v>
      </c>
    </row>
    <row r="18" spans="1:12" s="164" customFormat="1" ht="9.9499999999999993" customHeight="1" x14ac:dyDescent="0.25">
      <c r="A18" s="164" t="str">
        <f>Bewertung!A18</f>
        <v>Stille Reserven auf «Aktive Rechnungsabgrenzung Zinsen»</v>
      </c>
      <c r="B18" s="305">
        <f>Bewertung!C18</f>
        <v>0</v>
      </c>
      <c r="C18" s="305">
        <f>Bewertung!D18</f>
        <v>0</v>
      </c>
      <c r="D18" s="305">
        <f>Bewertung!E18</f>
        <v>0</v>
      </c>
      <c r="E18" s="305">
        <f>Bewertung!F18</f>
        <v>0</v>
      </c>
      <c r="F18" s="305">
        <f>Bewertung!G18</f>
        <v>0</v>
      </c>
      <c r="G18" s="305">
        <f>Bewertung!H18</f>
        <v>0</v>
      </c>
      <c r="H18" s="305">
        <f>Bewertung!I18</f>
        <v>0</v>
      </c>
      <c r="I18" s="305">
        <f>Bewertung!J18</f>
        <v>0</v>
      </c>
      <c r="J18" s="305">
        <f>Bewertung!K18</f>
        <v>0</v>
      </c>
      <c r="K18" s="305">
        <f>Bewertung!L18</f>
        <v>0</v>
      </c>
      <c r="L18" s="305">
        <f>Bewertung!M18</f>
        <v>0</v>
      </c>
    </row>
    <row r="19" spans="1:12" x14ac:dyDescent="0.25">
      <c r="A19" s="91" t="str">
        <f>Bewertung!A19</f>
        <v>Übrige aktive Rechnungsabgrenzung</v>
      </c>
      <c r="B19" s="300">
        <f>Bewertung!C19</f>
        <v>10577.04</v>
      </c>
      <c r="C19" s="300">
        <f>Bewertung!D19</f>
        <v>3867.73</v>
      </c>
      <c r="D19" s="300">
        <f>Bewertung!E19</f>
        <v>12452.72</v>
      </c>
      <c r="E19" s="300">
        <f>Bewertung!F19</f>
        <v>7880</v>
      </c>
      <c r="F19" s="300">
        <f>Bewertung!G19</f>
        <v>11805</v>
      </c>
      <c r="G19" s="300">
        <f>Bewertung!H19</f>
        <v>22651.5</v>
      </c>
      <c r="H19" s="205">
        <f>Bewertung!I19</f>
        <v>11500</v>
      </c>
      <c r="I19" s="205">
        <f>Bewertung!J19</f>
        <v>11700</v>
      </c>
      <c r="J19" s="205">
        <f>Bewertung!K19</f>
        <v>13000</v>
      </c>
      <c r="K19" s="205">
        <f>Bewertung!L19</f>
        <v>13100</v>
      </c>
      <c r="L19" s="205">
        <f>Bewertung!M19</f>
        <v>14000</v>
      </c>
    </row>
    <row r="20" spans="1:12" s="164" customFormat="1" ht="9.9499999999999993" customHeight="1" x14ac:dyDescent="0.25">
      <c r="A20" s="164" t="str">
        <f>Bewertung!A20</f>
        <v>Stille Reserven auf «Übrige aktive Rechnungsabgrenzung»</v>
      </c>
      <c r="B20" s="305">
        <f>Bewertung!C20</f>
        <v>0</v>
      </c>
      <c r="C20" s="305">
        <f>Bewertung!D20</f>
        <v>0</v>
      </c>
      <c r="D20" s="305">
        <f>Bewertung!E20</f>
        <v>0</v>
      </c>
      <c r="E20" s="305">
        <f>Bewertung!F20</f>
        <v>0</v>
      </c>
      <c r="F20" s="305">
        <f>Bewertung!G20</f>
        <v>0</v>
      </c>
      <c r="G20" s="305">
        <f>Bewertung!H20</f>
        <v>0</v>
      </c>
      <c r="H20" s="305">
        <f>Bewertung!I20</f>
        <v>0</v>
      </c>
      <c r="I20" s="305">
        <f>Bewertung!J20</f>
        <v>0</v>
      </c>
      <c r="J20" s="305">
        <f>Bewertung!K20</f>
        <v>0</v>
      </c>
      <c r="K20" s="305">
        <f>Bewertung!L20</f>
        <v>0</v>
      </c>
      <c r="L20" s="305">
        <f>Bewertung!M20</f>
        <v>0</v>
      </c>
    </row>
    <row r="21" spans="1:12" s="109" customFormat="1" x14ac:dyDescent="0.25">
      <c r="A21" s="105" t="str">
        <f>Bewertung!A21</f>
        <v>Umlaufvermögen</v>
      </c>
      <c r="B21" s="303">
        <f>Bewertung!C21</f>
        <v>975592.14</v>
      </c>
      <c r="C21" s="303">
        <f>Bewertung!D21</f>
        <v>774027.57999999984</v>
      </c>
      <c r="D21" s="303">
        <f>Bewertung!E21</f>
        <v>1058521.6200000001</v>
      </c>
      <c r="E21" s="303">
        <f>Bewertung!F21</f>
        <v>1093283.7000000002</v>
      </c>
      <c r="F21" s="303">
        <f>Bewertung!G21</f>
        <v>881021.5</v>
      </c>
      <c r="G21" s="303">
        <f>Bewertung!H21</f>
        <v>960233.96</v>
      </c>
      <c r="H21" s="304">
        <f>Bewertung!I21</f>
        <v>1017300</v>
      </c>
      <c r="I21" s="304">
        <f>Bewertung!J21</f>
        <v>1061571</v>
      </c>
      <c r="J21" s="304">
        <f>Bewertung!K21</f>
        <v>1112341</v>
      </c>
      <c r="K21" s="304">
        <f>Bewertung!L21</f>
        <v>1166223</v>
      </c>
      <c r="L21" s="304">
        <f>Bewertung!M21</f>
        <v>1223032</v>
      </c>
    </row>
    <row r="22" spans="1:12" x14ac:dyDescent="0.25">
      <c r="A22" s="91" t="str">
        <f>Bewertung!A22</f>
        <v>Mobile Sachanlagen</v>
      </c>
      <c r="B22" s="300">
        <f>Bewertung!C22</f>
        <v>475844.48</v>
      </c>
      <c r="C22" s="300">
        <f>Bewertung!D22</f>
        <v>790580.71000000008</v>
      </c>
      <c r="D22" s="300">
        <f>Bewertung!E22</f>
        <v>712110.88</v>
      </c>
      <c r="E22" s="300">
        <f>Bewertung!F22</f>
        <v>685999</v>
      </c>
      <c r="F22" s="300">
        <f>Bewertung!G22</f>
        <v>600795.36</v>
      </c>
      <c r="G22" s="300">
        <f>Bewertung!H22</f>
        <v>942010.54</v>
      </c>
      <c r="H22" s="205">
        <f>Bewertung!I22</f>
        <v>1409200</v>
      </c>
      <c r="I22" s="205">
        <f>Bewertung!J22</f>
        <v>1482200</v>
      </c>
      <c r="J22" s="205">
        <f>Bewertung!K22</f>
        <v>1559600</v>
      </c>
      <c r="K22" s="205">
        <f>Bewertung!L22</f>
        <v>1639800</v>
      </c>
      <c r="L22" s="205">
        <f>Bewertung!M22</f>
        <v>1725500</v>
      </c>
    </row>
    <row r="23" spans="1:12" s="164" customFormat="1" ht="9.9499999999999993" customHeight="1" x14ac:dyDescent="0.25">
      <c r="A23" s="164" t="str">
        <f>Bewertung!A23</f>
        <v>Stille Reserven auf «Mobile Sachanlagen»</v>
      </c>
      <c r="B23" s="305">
        <f>Bewertung!C23</f>
        <v>22000</v>
      </c>
      <c r="C23" s="305">
        <f>Bewertung!D23</f>
        <v>25000</v>
      </c>
      <c r="D23" s="305">
        <f>Bewertung!E23</f>
        <v>19000</v>
      </c>
      <c r="E23" s="305">
        <f>Bewertung!F23</f>
        <v>31000</v>
      </c>
      <c r="F23" s="305">
        <f>Bewertung!G23</f>
        <v>34000</v>
      </c>
      <c r="G23" s="305">
        <f>Bewertung!H23</f>
        <v>27000</v>
      </c>
      <c r="H23" s="305">
        <f>Bewertung!I23</f>
        <v>27000</v>
      </c>
      <c r="I23" s="305">
        <f>Bewertung!J23</f>
        <v>27000</v>
      </c>
      <c r="J23" s="305">
        <f>Bewertung!K23</f>
        <v>27000</v>
      </c>
      <c r="K23" s="305">
        <f>Bewertung!L23</f>
        <v>27000</v>
      </c>
      <c r="L23" s="305">
        <f>Bewertung!M23</f>
        <v>27000</v>
      </c>
    </row>
    <row r="24" spans="1:12" x14ac:dyDescent="0.25">
      <c r="A24" s="91" t="str">
        <f>Bewertung!A24</f>
        <v>Anlagen in Leasing</v>
      </c>
      <c r="B24" s="300">
        <f>Bewertung!C24</f>
        <v>0</v>
      </c>
      <c r="C24" s="300">
        <f>Bewertung!D24</f>
        <v>0</v>
      </c>
      <c r="D24" s="300">
        <f>Bewertung!E24</f>
        <v>0</v>
      </c>
      <c r="E24" s="300">
        <f>Bewertung!F24</f>
        <v>0</v>
      </c>
      <c r="F24" s="300">
        <f>Bewertung!G24</f>
        <v>0</v>
      </c>
      <c r="G24" s="300">
        <f>Bewertung!H24</f>
        <v>0</v>
      </c>
      <c r="H24" s="205">
        <f>Bewertung!I24</f>
        <v>0</v>
      </c>
      <c r="I24" s="205">
        <f>Bewertung!J24</f>
        <v>0</v>
      </c>
      <c r="J24" s="205">
        <f>Bewertung!K24</f>
        <v>0</v>
      </c>
      <c r="K24" s="205">
        <f>Bewertung!L24</f>
        <v>0</v>
      </c>
      <c r="L24" s="205">
        <f>Bewertung!M24</f>
        <v>0</v>
      </c>
    </row>
    <row r="25" spans="1:12" s="164" customFormat="1" ht="9.9499999999999993" customHeight="1" x14ac:dyDescent="0.25">
      <c r="A25" s="164" t="str">
        <f>Bewertung!A25</f>
        <v>Stille Reserven auf «Anlagen in Leasing»</v>
      </c>
      <c r="B25" s="305">
        <f>Bewertung!C25</f>
        <v>0</v>
      </c>
      <c r="C25" s="305">
        <f>Bewertung!D25</f>
        <v>0</v>
      </c>
      <c r="D25" s="305">
        <f>Bewertung!E25</f>
        <v>0</v>
      </c>
      <c r="E25" s="305">
        <f>Bewertung!F25</f>
        <v>0</v>
      </c>
      <c r="F25" s="305">
        <f>Bewertung!G25</f>
        <v>0</v>
      </c>
      <c r="G25" s="305">
        <f>Bewertung!H25</f>
        <v>0</v>
      </c>
      <c r="H25" s="305">
        <f>Bewertung!I25</f>
        <v>0</v>
      </c>
      <c r="I25" s="305">
        <f>Bewertung!J25</f>
        <v>0</v>
      </c>
      <c r="J25" s="305">
        <f>Bewertung!K25</f>
        <v>0</v>
      </c>
      <c r="K25" s="305">
        <f>Bewertung!L25</f>
        <v>0</v>
      </c>
      <c r="L25" s="305">
        <f>Bewertung!M25</f>
        <v>0</v>
      </c>
    </row>
    <row r="26" spans="1:12" x14ac:dyDescent="0.25">
      <c r="A26" s="91" t="str">
        <f>Bewertung!A26</f>
        <v>Immobile Sachanlagen</v>
      </c>
      <c r="B26" s="300">
        <f>Bewertung!C26</f>
        <v>600000</v>
      </c>
      <c r="C26" s="300">
        <f>Bewertung!D26</f>
        <v>600000</v>
      </c>
      <c r="D26" s="300">
        <f>Bewertung!E26</f>
        <v>600000</v>
      </c>
      <c r="E26" s="300">
        <f>Bewertung!F26</f>
        <v>580000</v>
      </c>
      <c r="F26" s="300">
        <f>Bewertung!G26</f>
        <v>0</v>
      </c>
      <c r="G26" s="300">
        <f>Bewertung!H26</f>
        <v>0</v>
      </c>
      <c r="H26" s="205">
        <f>Bewertung!I26</f>
        <v>0</v>
      </c>
      <c r="I26" s="205">
        <f>Bewertung!J26</f>
        <v>0</v>
      </c>
      <c r="J26" s="205">
        <f>Bewertung!K26</f>
        <v>0</v>
      </c>
      <c r="K26" s="205">
        <f>Bewertung!L26</f>
        <v>0</v>
      </c>
      <c r="L26" s="205">
        <f>Bewertung!M26</f>
        <v>0</v>
      </c>
    </row>
    <row r="27" spans="1:12" s="164" customFormat="1" ht="9.9499999999999993" customHeight="1" x14ac:dyDescent="0.25">
      <c r="A27" s="164" t="str">
        <f>Bewertung!A27</f>
        <v>Stille Reserven auf «Immobile Sachanlagen»</v>
      </c>
      <c r="B27" s="305">
        <f>Bewertung!C27</f>
        <v>250000</v>
      </c>
      <c r="C27" s="305">
        <f>Bewertung!D27</f>
        <v>210000</v>
      </c>
      <c r="D27" s="305">
        <f>Bewertung!E27</f>
        <v>190000</v>
      </c>
      <c r="E27" s="305">
        <f>Bewertung!F27</f>
        <v>190000</v>
      </c>
      <c r="F27" s="305">
        <f>Bewertung!G27</f>
        <v>0</v>
      </c>
      <c r="G27" s="305">
        <f>Bewertung!H27</f>
        <v>0</v>
      </c>
      <c r="H27" s="305">
        <f>Bewertung!I27</f>
        <v>0</v>
      </c>
      <c r="I27" s="305">
        <f>Bewertung!J27</f>
        <v>0</v>
      </c>
      <c r="J27" s="305">
        <f>Bewertung!K27</f>
        <v>0</v>
      </c>
      <c r="K27" s="305">
        <f>Bewertung!L27</f>
        <v>0</v>
      </c>
      <c r="L27" s="305">
        <f>Bewertung!M27</f>
        <v>0</v>
      </c>
    </row>
    <row r="28" spans="1:12" x14ac:dyDescent="0.25">
      <c r="A28" s="91" t="str">
        <f>Bewertung!A28</f>
        <v>Finanzielle Anlagen</v>
      </c>
      <c r="B28" s="300">
        <f>Bewertung!C28</f>
        <v>200</v>
      </c>
      <c r="C28" s="300">
        <f>Bewertung!D28</f>
        <v>200</v>
      </c>
      <c r="D28" s="300">
        <f>Bewertung!E28</f>
        <v>200</v>
      </c>
      <c r="E28" s="300">
        <f>Bewertung!F28</f>
        <v>200</v>
      </c>
      <c r="F28" s="300">
        <f>Bewertung!G28</f>
        <v>0</v>
      </c>
      <c r="G28" s="300">
        <f>Bewertung!H28</f>
        <v>2000</v>
      </c>
      <c r="H28" s="205">
        <f>Bewertung!I28</f>
        <v>2000</v>
      </c>
      <c r="I28" s="205">
        <f>Bewertung!J28</f>
        <v>2000</v>
      </c>
      <c r="J28" s="205">
        <f>Bewertung!K28</f>
        <v>2000</v>
      </c>
      <c r="K28" s="205">
        <f>Bewertung!L28</f>
        <v>2000</v>
      </c>
      <c r="L28" s="205">
        <f>Bewertung!M28</f>
        <v>2000</v>
      </c>
    </row>
    <row r="29" spans="1:12" s="164" customFormat="1" ht="9.9499999999999993" customHeight="1" x14ac:dyDescent="0.25">
      <c r="A29" s="164" t="str">
        <f>Bewertung!A29</f>
        <v>Stille Reserven auf «Finanzielle Anlagen»</v>
      </c>
      <c r="B29" s="305">
        <f>Bewertung!C29</f>
        <v>0</v>
      </c>
      <c r="C29" s="305">
        <f>Bewertung!D29</f>
        <v>0</v>
      </c>
      <c r="D29" s="305">
        <f>Bewertung!E29</f>
        <v>0</v>
      </c>
      <c r="E29" s="305">
        <f>Bewertung!F29</f>
        <v>0</v>
      </c>
      <c r="F29" s="305">
        <f>Bewertung!G29</f>
        <v>0</v>
      </c>
      <c r="G29" s="305">
        <f>Bewertung!H29</f>
        <v>0</v>
      </c>
      <c r="H29" s="305">
        <f>Bewertung!I29</f>
        <v>0</v>
      </c>
      <c r="I29" s="305">
        <f>Bewertung!J29</f>
        <v>0</v>
      </c>
      <c r="J29" s="305">
        <f>Bewertung!K29</f>
        <v>0</v>
      </c>
      <c r="K29" s="305">
        <f>Bewertung!L29</f>
        <v>0</v>
      </c>
      <c r="L29" s="305">
        <f>Bewertung!M29</f>
        <v>0</v>
      </c>
    </row>
    <row r="30" spans="1:12" x14ac:dyDescent="0.25">
      <c r="A30" s="91" t="str">
        <f>Bewertung!A30</f>
        <v>Immaterielle Anlagen</v>
      </c>
      <c r="B30" s="300">
        <f>Bewertung!C30</f>
        <v>0</v>
      </c>
      <c r="C30" s="300">
        <f>Bewertung!D30</f>
        <v>0</v>
      </c>
      <c r="D30" s="300">
        <f>Bewertung!E30</f>
        <v>0</v>
      </c>
      <c r="E30" s="300">
        <f>Bewertung!F30</f>
        <v>0</v>
      </c>
      <c r="F30" s="300">
        <f>Bewertung!G30</f>
        <v>0</v>
      </c>
      <c r="G30" s="300">
        <f>Bewertung!H30</f>
        <v>0</v>
      </c>
      <c r="H30" s="205">
        <f>Bewertung!I30</f>
        <v>0</v>
      </c>
      <c r="I30" s="205">
        <f>Bewertung!J30</f>
        <v>0</v>
      </c>
      <c r="J30" s="205">
        <f>Bewertung!K30</f>
        <v>0</v>
      </c>
      <c r="K30" s="205">
        <f>Bewertung!L30</f>
        <v>0</v>
      </c>
      <c r="L30" s="205">
        <f>Bewertung!M30</f>
        <v>0</v>
      </c>
    </row>
    <row r="31" spans="1:12" s="164" customFormat="1" ht="9.9499999999999993" customHeight="1" x14ac:dyDescent="0.25">
      <c r="A31" s="164" t="str">
        <f>Bewertung!A31</f>
        <v>Stille Reserven auf «Immaterielle Anlagen»</v>
      </c>
      <c r="B31" s="305">
        <f>Bewertung!C31</f>
        <v>0</v>
      </c>
      <c r="C31" s="305">
        <f>Bewertung!D31</f>
        <v>0</v>
      </c>
      <c r="D31" s="305">
        <f>Bewertung!E31</f>
        <v>0</v>
      </c>
      <c r="E31" s="305">
        <f>Bewertung!F31</f>
        <v>0</v>
      </c>
      <c r="F31" s="305">
        <f>Bewertung!G31</f>
        <v>0</v>
      </c>
      <c r="G31" s="305">
        <f>Bewertung!H31</f>
        <v>0</v>
      </c>
      <c r="H31" s="305">
        <f>Bewertung!I31</f>
        <v>0</v>
      </c>
      <c r="I31" s="305">
        <f>Bewertung!J31</f>
        <v>0</v>
      </c>
      <c r="J31" s="305">
        <f>Bewertung!K31</f>
        <v>0</v>
      </c>
      <c r="K31" s="305">
        <f>Bewertung!L31</f>
        <v>0</v>
      </c>
      <c r="L31" s="305">
        <f>Bewertung!M31</f>
        <v>0</v>
      </c>
    </row>
    <row r="32" spans="1:12" x14ac:dyDescent="0.25">
      <c r="A32" s="91" t="str">
        <f>Bewertung!A32</f>
        <v>Forderungen gegen. Nahestehenden</v>
      </c>
      <c r="B32" s="300">
        <f>Bewertung!C32</f>
        <v>0</v>
      </c>
      <c r="C32" s="300">
        <f>Bewertung!D32</f>
        <v>0</v>
      </c>
      <c r="D32" s="300">
        <f>Bewertung!E32</f>
        <v>0</v>
      </c>
      <c r="E32" s="300">
        <f>Bewertung!F32</f>
        <v>0</v>
      </c>
      <c r="F32" s="300">
        <f>Bewertung!G32</f>
        <v>0</v>
      </c>
      <c r="G32" s="300">
        <f>Bewertung!H32</f>
        <v>0</v>
      </c>
      <c r="H32" s="205">
        <f>Bewertung!I32</f>
        <v>0</v>
      </c>
      <c r="I32" s="205">
        <f>Bewertung!J32</f>
        <v>0</v>
      </c>
      <c r="J32" s="205">
        <f>Bewertung!K32</f>
        <v>0</v>
      </c>
      <c r="K32" s="205">
        <f>Bewertung!L32</f>
        <v>0</v>
      </c>
      <c r="L32" s="205">
        <f>Bewertung!M32</f>
        <v>0</v>
      </c>
    </row>
    <row r="33" spans="1:12" s="109" customFormat="1" x14ac:dyDescent="0.25">
      <c r="A33" s="105" t="str">
        <f>Bewertung!A33</f>
        <v>Anlagevermögen</v>
      </c>
      <c r="B33" s="303">
        <f>Bewertung!C33</f>
        <v>1348044.48</v>
      </c>
      <c r="C33" s="303">
        <f>Bewertung!D33</f>
        <v>1625780.71</v>
      </c>
      <c r="D33" s="303">
        <f>Bewertung!E33</f>
        <v>1521310.88</v>
      </c>
      <c r="E33" s="303">
        <f>Bewertung!F33</f>
        <v>1487199</v>
      </c>
      <c r="F33" s="303">
        <f>Bewertung!G33</f>
        <v>634795.36</v>
      </c>
      <c r="G33" s="303">
        <f>Bewertung!H33</f>
        <v>971010.54</v>
      </c>
      <c r="H33" s="304">
        <f>Bewertung!I33</f>
        <v>1438200</v>
      </c>
      <c r="I33" s="304">
        <f>Bewertung!J33</f>
        <v>1511200</v>
      </c>
      <c r="J33" s="304">
        <f>Bewertung!K33</f>
        <v>1588600</v>
      </c>
      <c r="K33" s="304">
        <f>Bewertung!L33</f>
        <v>1668800</v>
      </c>
      <c r="L33" s="304">
        <f>Bewertung!M33</f>
        <v>1754500</v>
      </c>
    </row>
    <row r="34" spans="1:12" s="99" customFormat="1" ht="15.75" x14ac:dyDescent="0.25">
      <c r="A34" s="95" t="str">
        <f>Bewertung!A34</f>
        <v>Total Aktiven</v>
      </c>
      <c r="B34" s="301">
        <f>Bewertung!C34</f>
        <v>2323636.62</v>
      </c>
      <c r="C34" s="301">
        <f>Bewertung!D34</f>
        <v>2399808.29</v>
      </c>
      <c r="D34" s="301">
        <f>Bewertung!E34</f>
        <v>2579832.5</v>
      </c>
      <c r="E34" s="301">
        <f>Bewertung!F34</f>
        <v>2580482.7000000002</v>
      </c>
      <c r="F34" s="301">
        <f>Bewertung!G34</f>
        <v>1515816.8599999999</v>
      </c>
      <c r="G34" s="301">
        <f>Bewertung!H34</f>
        <v>1931244.5</v>
      </c>
      <c r="H34" s="302">
        <f>Bewertung!I34</f>
        <v>2455500</v>
      </c>
      <c r="I34" s="302">
        <f>Bewertung!J34</f>
        <v>2572771</v>
      </c>
      <c r="J34" s="302">
        <f>Bewertung!K34</f>
        <v>2700941</v>
      </c>
      <c r="K34" s="302">
        <f>Bewertung!L34</f>
        <v>2835023</v>
      </c>
      <c r="L34" s="302">
        <f>Bewertung!M34</f>
        <v>2977532</v>
      </c>
    </row>
    <row r="35" spans="1:12" s="110" customFormat="1" ht="12.75" x14ac:dyDescent="0.25">
      <c r="A35" s="110" t="str">
        <f>Bewertung!A35</f>
        <v>Cash Ratio</v>
      </c>
      <c r="B35" s="111">
        <f>Bewertung!C35</f>
        <v>3.2237012360022916</v>
      </c>
      <c r="C35" s="111">
        <f>Bewertung!D35</f>
        <v>1.3735438908892159</v>
      </c>
      <c r="D35" s="111">
        <f>Bewertung!E35</f>
        <v>4.9716210078102341</v>
      </c>
      <c r="E35" s="111">
        <f>Bewertung!F35</f>
        <v>3.8186505228218706</v>
      </c>
      <c r="F35" s="111">
        <f>Bewertung!G35</f>
        <v>2.6242887736109712</v>
      </c>
      <c r="G35" s="111">
        <f>Bewertung!H35</f>
        <v>0.91706482796539124</v>
      </c>
      <c r="H35" s="111">
        <f>Bewertung!I35</f>
        <v>0.35208673957569808</v>
      </c>
      <c r="I35" s="111">
        <f>Bewertung!J35</f>
        <v>0.3521368268779444</v>
      </c>
      <c r="J35" s="111">
        <f>Bewertung!K35</f>
        <v>0.35187391104277888</v>
      </c>
      <c r="K35" s="111">
        <f>Bewertung!L35</f>
        <v>0.35209408861322006</v>
      </c>
      <c r="L35" s="111">
        <f>Bewertung!M35</f>
        <v>0.3521198803424016</v>
      </c>
    </row>
    <row r="36" spans="1:12" ht="6" customHeight="1" x14ac:dyDescent="0.25">
      <c r="B36" s="113"/>
      <c r="C36" s="113"/>
      <c r="D36" s="113"/>
      <c r="E36" s="113"/>
      <c r="F36" s="113"/>
      <c r="G36" s="113"/>
      <c r="H36" s="101"/>
      <c r="I36" s="101"/>
      <c r="J36" s="101"/>
      <c r="K36" s="101"/>
      <c r="L36" s="101"/>
    </row>
    <row r="37" spans="1:12" x14ac:dyDescent="0.25">
      <c r="B37" s="126"/>
    </row>
    <row r="38" spans="1:12" x14ac:dyDescent="0.25">
      <c r="B38" s="126"/>
    </row>
    <row r="39" spans="1:12" x14ac:dyDescent="0.25">
      <c r="B39" s="126"/>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080EB-F61D-4ED1-9A41-9048DBF29ADF}">
  <dimension ref="A1:L39"/>
  <sheetViews>
    <sheetView showGridLines="0" zoomScaleNormal="100" workbookViewId="0">
      <selection activeCell="K4" sqref="K4:K7"/>
    </sheetView>
  </sheetViews>
  <sheetFormatPr baseColWidth="10" defaultColWidth="8.85546875" defaultRowHeight="16.5" x14ac:dyDescent="0.25"/>
  <cols>
    <col min="1" max="1" width="32.5703125" style="91" customWidth="1"/>
    <col min="2"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173" customFormat="1" ht="20.25" x14ac:dyDescent="0.25">
      <c r="A2" s="92" t="str">
        <f>Bewertung!A2</f>
        <v>Bilanzen</v>
      </c>
      <c r="B2" s="171">
        <f>Bewertung!C2</f>
        <v>2018</v>
      </c>
      <c r="C2" s="171">
        <f>Bewertung!D2</f>
        <v>2019</v>
      </c>
      <c r="D2" s="171">
        <f>Bewertung!E2</f>
        <v>2020</v>
      </c>
      <c r="E2" s="171">
        <f>Bewertung!F2</f>
        <v>2021</v>
      </c>
      <c r="F2" s="171">
        <f>Bewertung!G2</f>
        <v>2022</v>
      </c>
      <c r="G2" s="171">
        <f>Bewertung!H2</f>
        <v>2023</v>
      </c>
      <c r="H2" s="172">
        <f>Bewertung!I2</f>
        <v>2024</v>
      </c>
      <c r="I2" s="172">
        <f>Bewertung!J2</f>
        <v>2025</v>
      </c>
      <c r="J2" s="172">
        <f>Bewertung!K2</f>
        <v>2026</v>
      </c>
      <c r="K2" s="172">
        <f>Bewertung!L2</f>
        <v>2027</v>
      </c>
      <c r="L2" s="172">
        <f>Bewertung!M2</f>
        <v>2028</v>
      </c>
    </row>
    <row r="3" spans="1:12" s="99" customFormat="1" ht="15" customHeight="1" x14ac:dyDescent="0.25">
      <c r="A3" s="95" t="str">
        <f>Bewertung!A37</f>
        <v>PASSIVEN</v>
      </c>
      <c r="B3" s="278">
        <f>Bewertung!C37</f>
        <v>0</v>
      </c>
      <c r="C3" s="278">
        <f>Bewertung!D37</f>
        <v>0</v>
      </c>
      <c r="D3" s="278">
        <f>Bewertung!E37</f>
        <v>0</v>
      </c>
      <c r="E3" s="278">
        <f>Bewertung!F37</f>
        <v>0</v>
      </c>
      <c r="F3" s="278">
        <f>Bewertung!G37</f>
        <v>0</v>
      </c>
      <c r="G3" s="278">
        <f>Bewertung!H37</f>
        <v>0</v>
      </c>
      <c r="H3" s="279">
        <f>Bewertung!I37</f>
        <v>0</v>
      </c>
      <c r="I3" s="279">
        <f>Bewertung!J37</f>
        <v>0</v>
      </c>
      <c r="J3" s="279">
        <f>Bewertung!K37</f>
        <v>0</v>
      </c>
      <c r="K3" s="279">
        <f>Bewertung!L37</f>
        <v>0</v>
      </c>
      <c r="L3" s="279">
        <f>Bewertung!M37</f>
        <v>0</v>
      </c>
    </row>
    <row r="4" spans="1:12" ht="15" customHeight="1" x14ac:dyDescent="0.25">
      <c r="A4" s="91" t="str">
        <f>Bewertung!A38</f>
        <v>Verbindlichkeiten aus L&amp;L</v>
      </c>
      <c r="B4" s="300">
        <f>Bewertung!C38</f>
        <v>79327.09</v>
      </c>
      <c r="C4" s="300">
        <f>Bewertung!D38</f>
        <v>48452.78</v>
      </c>
      <c r="D4" s="300">
        <f>Bewertung!E38</f>
        <v>50740.81</v>
      </c>
      <c r="E4" s="300">
        <f>Bewertung!F38</f>
        <v>72616.75</v>
      </c>
      <c r="F4" s="300">
        <f>Bewertung!G38</f>
        <v>48219.45</v>
      </c>
      <c r="G4" s="300">
        <f>Bewertung!H38</f>
        <v>233864.95</v>
      </c>
      <c r="H4" s="205">
        <f>Bewertung!I38</f>
        <v>102900</v>
      </c>
      <c r="I4" s="205">
        <f>Bewertung!J38</f>
        <v>108300</v>
      </c>
      <c r="J4" s="205">
        <f>Bewertung!K38</f>
        <v>114000</v>
      </c>
      <c r="K4" s="205">
        <f>Bewertung!L38</f>
        <v>120000</v>
      </c>
      <c r="L4" s="205">
        <f>Bewertung!M38</f>
        <v>126300</v>
      </c>
    </row>
    <row r="5" spans="1:12" s="164" customFormat="1" ht="9.9499999999999993" customHeight="1" x14ac:dyDescent="0.25">
      <c r="A5" s="164" t="str">
        <f>Bewertung!A39</f>
        <v>Stille Reserven auf «Verbindlichkeiten aus L&amp;L»</v>
      </c>
      <c r="B5" s="305">
        <f>Bewertung!C39</f>
        <v>0</v>
      </c>
      <c r="C5" s="305">
        <f>Bewertung!D39</f>
        <v>0</v>
      </c>
      <c r="D5" s="305">
        <f>Bewertung!E39</f>
        <v>0</v>
      </c>
      <c r="E5" s="305">
        <f>Bewertung!F39</f>
        <v>0</v>
      </c>
      <c r="F5" s="305">
        <f>Bewertung!G39</f>
        <v>0</v>
      </c>
      <c r="G5" s="305">
        <f>Bewertung!H39</f>
        <v>0</v>
      </c>
      <c r="H5" s="305">
        <f>Bewertung!I39</f>
        <v>0</v>
      </c>
      <c r="I5" s="305">
        <f>Bewertung!J39</f>
        <v>0</v>
      </c>
      <c r="J5" s="305">
        <f>Bewertung!K39</f>
        <v>0</v>
      </c>
      <c r="K5" s="305">
        <f>Bewertung!L39</f>
        <v>0</v>
      </c>
      <c r="L5" s="305">
        <f>Bewertung!M39</f>
        <v>0</v>
      </c>
    </row>
    <row r="6" spans="1:12" ht="15" customHeight="1" x14ac:dyDescent="0.25">
      <c r="A6" s="91" t="str">
        <f>Bewertung!A40</f>
        <v>Übrige Verbindlichkeiten</v>
      </c>
      <c r="B6" s="300">
        <f>Bewertung!C40</f>
        <v>13191.77</v>
      </c>
      <c r="C6" s="300">
        <f>Bewertung!D40</f>
        <v>5729.95</v>
      </c>
      <c r="D6" s="300">
        <f>Bewertung!E40</f>
        <v>10806.85</v>
      </c>
      <c r="E6" s="300">
        <f>Bewertung!F40</f>
        <v>4926.72</v>
      </c>
      <c r="F6" s="300">
        <f>Bewertung!G40</f>
        <v>2510.04</v>
      </c>
      <c r="G6" s="300">
        <f>Bewertung!H40</f>
        <v>20597.52</v>
      </c>
      <c r="H6" s="205">
        <f>Bewertung!I40</f>
        <v>10700</v>
      </c>
      <c r="I6" s="205">
        <f>Bewertung!J40</f>
        <v>11306</v>
      </c>
      <c r="J6" s="205">
        <f>Bewertung!K40</f>
        <v>11886</v>
      </c>
      <c r="K6" s="205">
        <f>Bewertung!L40</f>
        <v>12523</v>
      </c>
      <c r="L6" s="205">
        <f>Bewertung!M40</f>
        <v>13161</v>
      </c>
    </row>
    <row r="7" spans="1:12" s="164" customFormat="1" ht="9.9499999999999993" customHeight="1" x14ac:dyDescent="0.25">
      <c r="A7" s="164" t="str">
        <f>Bewertung!A41</f>
        <v>Stille Reserven auf «Übrige Verbindlichkeiten»</v>
      </c>
      <c r="B7" s="305">
        <f>Bewertung!C41</f>
        <v>0</v>
      </c>
      <c r="C7" s="305">
        <f>Bewertung!D41</f>
        <v>0</v>
      </c>
      <c r="D7" s="305">
        <f>Bewertung!E41</f>
        <v>0</v>
      </c>
      <c r="E7" s="305">
        <f>Bewertung!F41</f>
        <v>0</v>
      </c>
      <c r="F7" s="305">
        <f>Bewertung!G41</f>
        <v>0</v>
      </c>
      <c r="G7" s="305">
        <f>Bewertung!H41</f>
        <v>0</v>
      </c>
      <c r="H7" s="305">
        <f>Bewertung!I41</f>
        <v>0</v>
      </c>
      <c r="I7" s="305">
        <f>Bewertung!J41</f>
        <v>0</v>
      </c>
      <c r="J7" s="305">
        <f>Bewertung!K41</f>
        <v>0</v>
      </c>
      <c r="K7" s="305">
        <f>Bewertung!L41</f>
        <v>0</v>
      </c>
      <c r="L7" s="305">
        <f>Bewertung!M41</f>
        <v>0</v>
      </c>
    </row>
    <row r="8" spans="1:12" ht="15" customHeight="1" x14ac:dyDescent="0.25">
      <c r="A8" s="91" t="str">
        <f>Bewertung!A42</f>
        <v>Kurzfristige verzinsliche Verbindlichkeiten</v>
      </c>
      <c r="B8" s="300">
        <f>Bewertung!C42</f>
        <v>0</v>
      </c>
      <c r="C8" s="300">
        <f>Bewertung!D42</f>
        <v>0</v>
      </c>
      <c r="D8" s="300">
        <f>Bewertung!E42</f>
        <v>0</v>
      </c>
      <c r="E8" s="300">
        <f>Bewertung!F42</f>
        <v>0</v>
      </c>
      <c r="F8" s="300">
        <f>Bewertung!G42</f>
        <v>0</v>
      </c>
      <c r="G8" s="300">
        <f>Bewertung!H42</f>
        <v>0</v>
      </c>
      <c r="H8" s="205">
        <f>Bewertung!I42</f>
        <v>0</v>
      </c>
      <c r="I8" s="205">
        <f>Bewertung!J42</f>
        <v>0</v>
      </c>
      <c r="J8" s="205">
        <f>Bewertung!K42</f>
        <v>0</v>
      </c>
      <c r="K8" s="205">
        <f>Bewertung!L42</f>
        <v>0</v>
      </c>
      <c r="L8" s="205">
        <f>Bewertung!M42</f>
        <v>0</v>
      </c>
    </row>
    <row r="9" spans="1:12" s="164" customFormat="1" ht="9.9499999999999993" customHeight="1" x14ac:dyDescent="0.25">
      <c r="A9" s="164" t="str">
        <f>Bewertung!A43</f>
        <v>Stille Reserven auf «Kurzfristige verzinsliche Verbindlichkeiten»</v>
      </c>
      <c r="B9" s="305">
        <f>Bewertung!C43</f>
        <v>0</v>
      </c>
      <c r="C9" s="305">
        <f>Bewertung!D43</f>
        <v>0</v>
      </c>
      <c r="D9" s="305">
        <f>Bewertung!E43</f>
        <v>0</v>
      </c>
      <c r="E9" s="305">
        <f>Bewertung!F43</f>
        <v>0</v>
      </c>
      <c r="F9" s="305">
        <f>Bewertung!G43</f>
        <v>0</v>
      </c>
      <c r="G9" s="305">
        <f>Bewertung!H43</f>
        <v>0</v>
      </c>
      <c r="H9" s="305">
        <f>Bewertung!I43</f>
        <v>0</v>
      </c>
      <c r="I9" s="305">
        <f>Bewertung!J43</f>
        <v>0</v>
      </c>
      <c r="J9" s="305">
        <f>Bewertung!K43</f>
        <v>0</v>
      </c>
      <c r="K9" s="305">
        <f>Bewertung!L43</f>
        <v>0</v>
      </c>
      <c r="L9" s="305">
        <f>Bewertung!M43</f>
        <v>0</v>
      </c>
    </row>
    <row r="10" spans="1:12" ht="15" customHeight="1" x14ac:dyDescent="0.25">
      <c r="A10" s="91" t="str">
        <f>Bewertung!A44</f>
        <v>übrige kurzfristige Verbindlichkeiten</v>
      </c>
      <c r="B10" s="300">
        <f>Bewertung!C44</f>
        <v>0</v>
      </c>
      <c r="C10" s="300">
        <f>Bewertung!D44</f>
        <v>0</v>
      </c>
      <c r="D10" s="300">
        <f>Bewertung!E44</f>
        <v>0</v>
      </c>
      <c r="E10" s="300">
        <f>Bewertung!F44</f>
        <v>0</v>
      </c>
      <c r="F10" s="300">
        <f>Bewertung!G44</f>
        <v>0</v>
      </c>
      <c r="G10" s="300">
        <f>Bewertung!H44</f>
        <v>0</v>
      </c>
      <c r="H10" s="205">
        <f>Bewertung!I44</f>
        <v>0</v>
      </c>
      <c r="I10" s="205">
        <f>Bewertung!J44</f>
        <v>0</v>
      </c>
      <c r="J10" s="205">
        <f>Bewertung!K44</f>
        <v>0</v>
      </c>
      <c r="K10" s="205">
        <f>Bewertung!L44</f>
        <v>0</v>
      </c>
      <c r="L10" s="205">
        <f>Bewertung!M44</f>
        <v>0</v>
      </c>
    </row>
    <row r="11" spans="1:12" s="164" customFormat="1" ht="9.9499999999999993" customHeight="1" x14ac:dyDescent="0.25">
      <c r="A11" s="164" t="str">
        <f>Bewertung!A45</f>
        <v>Stille Reserven auf «übrige kurzfristige Verbindlichkeiten»</v>
      </c>
      <c r="B11" s="305">
        <f>Bewertung!C45</f>
        <v>0</v>
      </c>
      <c r="C11" s="305">
        <f>Bewertung!D45</f>
        <v>0</v>
      </c>
      <c r="D11" s="305">
        <f>Bewertung!E45</f>
        <v>0</v>
      </c>
      <c r="E11" s="305">
        <f>Bewertung!F45</f>
        <v>0</v>
      </c>
      <c r="F11" s="305">
        <f>Bewertung!G45</f>
        <v>0</v>
      </c>
      <c r="G11" s="305">
        <f>Bewertung!H45</f>
        <v>0</v>
      </c>
      <c r="H11" s="305">
        <f>Bewertung!I45</f>
        <v>0</v>
      </c>
      <c r="I11" s="305">
        <f>Bewertung!J45</f>
        <v>0</v>
      </c>
      <c r="J11" s="305">
        <f>Bewertung!K45</f>
        <v>0</v>
      </c>
      <c r="K11" s="305">
        <f>Bewertung!L45</f>
        <v>0</v>
      </c>
      <c r="L11" s="305">
        <f>Bewertung!M45</f>
        <v>0</v>
      </c>
    </row>
    <row r="12" spans="1:12" ht="15" customHeight="1" x14ac:dyDescent="0.25">
      <c r="A12" s="91" t="str">
        <f>Bewertung!A46</f>
        <v>Passive Rechnungsabgrenzung Zinsen</v>
      </c>
      <c r="B12" s="300">
        <f>Bewertung!C46</f>
        <v>0</v>
      </c>
      <c r="C12" s="300">
        <f>Bewertung!D46</f>
        <v>0</v>
      </c>
      <c r="D12" s="300">
        <f>Bewertung!E46</f>
        <v>0</v>
      </c>
      <c r="E12" s="300">
        <f>Bewertung!F46</f>
        <v>0</v>
      </c>
      <c r="F12" s="300">
        <f>Bewertung!G46</f>
        <v>0</v>
      </c>
      <c r="G12" s="300">
        <f>Bewertung!H46</f>
        <v>0</v>
      </c>
      <c r="H12" s="205">
        <f>Bewertung!I46</f>
        <v>0</v>
      </c>
      <c r="I12" s="205">
        <f>Bewertung!J46</f>
        <v>0</v>
      </c>
      <c r="J12" s="205">
        <f>Bewertung!K46</f>
        <v>0</v>
      </c>
      <c r="K12" s="205">
        <f>Bewertung!L46</f>
        <v>0</v>
      </c>
      <c r="L12" s="205">
        <f>Bewertung!M46</f>
        <v>0</v>
      </c>
    </row>
    <row r="13" spans="1:12" s="164" customFormat="1" ht="9.9499999999999993" customHeight="1" x14ac:dyDescent="0.25">
      <c r="A13" s="164" t="str">
        <f>Bewertung!A47</f>
        <v>Stille Reserven auf «Passive Rechnungsabgrenzung Zinsen»</v>
      </c>
      <c r="B13" s="305">
        <f>Bewertung!C47</f>
        <v>0</v>
      </c>
      <c r="C13" s="305">
        <f>Bewertung!D47</f>
        <v>0</v>
      </c>
      <c r="D13" s="305">
        <f>Bewertung!E47</f>
        <v>0</v>
      </c>
      <c r="E13" s="305">
        <f>Bewertung!F47</f>
        <v>0</v>
      </c>
      <c r="F13" s="305">
        <f>Bewertung!G47</f>
        <v>0</v>
      </c>
      <c r="G13" s="305">
        <f>Bewertung!H47</f>
        <v>0</v>
      </c>
      <c r="H13" s="305">
        <f>Bewertung!I47</f>
        <v>0</v>
      </c>
      <c r="I13" s="305">
        <f>Bewertung!J47</f>
        <v>0</v>
      </c>
      <c r="J13" s="305">
        <f>Bewertung!K47</f>
        <v>0</v>
      </c>
      <c r="K13" s="305">
        <f>Bewertung!L47</f>
        <v>0</v>
      </c>
      <c r="L13" s="305">
        <f>Bewertung!M47</f>
        <v>0</v>
      </c>
    </row>
    <row r="14" spans="1:12" ht="15" customHeight="1" x14ac:dyDescent="0.25">
      <c r="A14" s="91" t="str">
        <f>Bewertung!A48</f>
        <v>Übrige passive Rechnungsabgrenzung</v>
      </c>
      <c r="B14" s="300">
        <f>Bewertung!C48</f>
        <v>33314.239999999998</v>
      </c>
      <c r="C14" s="300">
        <f>Bewertung!D48</f>
        <v>25361.29</v>
      </c>
      <c r="D14" s="300">
        <f>Bewertung!E48</f>
        <v>20725.169999999998</v>
      </c>
      <c r="E14" s="300">
        <f>Bewertung!F48</f>
        <v>25330</v>
      </c>
      <c r="F14" s="300">
        <f>Bewertung!G48</f>
        <v>22055</v>
      </c>
      <c r="G14" s="300">
        <f>Bewertung!H48</f>
        <v>117152</v>
      </c>
      <c r="H14" s="205">
        <f>Bewertung!I48</f>
        <v>40700</v>
      </c>
      <c r="I14" s="205">
        <f>Bewertung!J48</f>
        <v>41900</v>
      </c>
      <c r="J14" s="205">
        <f>Bewertung!K48</f>
        <v>44600</v>
      </c>
      <c r="K14" s="205">
        <f>Bewertung!L48</f>
        <v>48600</v>
      </c>
      <c r="L14" s="205">
        <f>Bewertung!M48</f>
        <v>52500</v>
      </c>
    </row>
    <row r="15" spans="1:12" s="164" customFormat="1" ht="9.9499999999999993" customHeight="1" x14ac:dyDescent="0.25">
      <c r="A15" s="164" t="str">
        <f>Bewertung!A49</f>
        <v>Stille Reserven auf «Übrige passive Rechnungsabgrenzung»</v>
      </c>
      <c r="B15" s="305">
        <f>Bewertung!C49</f>
        <v>0</v>
      </c>
      <c r="C15" s="305">
        <f>Bewertung!D49</f>
        <v>0</v>
      </c>
      <c r="D15" s="305">
        <f>Bewertung!E49</f>
        <v>0</v>
      </c>
      <c r="E15" s="305">
        <f>Bewertung!F49</f>
        <v>0</v>
      </c>
      <c r="F15" s="305">
        <f>Bewertung!G49</f>
        <v>0</v>
      </c>
      <c r="G15" s="305">
        <f>Bewertung!H49</f>
        <v>0</v>
      </c>
      <c r="H15" s="305">
        <f>Bewertung!I49</f>
        <v>0</v>
      </c>
      <c r="I15" s="305">
        <f>Bewertung!J49</f>
        <v>0</v>
      </c>
      <c r="J15" s="305">
        <f>Bewertung!K49</f>
        <v>0</v>
      </c>
      <c r="K15" s="305">
        <f>Bewertung!L49</f>
        <v>0</v>
      </c>
      <c r="L15" s="305">
        <f>Bewertung!M49</f>
        <v>0</v>
      </c>
    </row>
    <row r="16" spans="1:12" s="109" customFormat="1" ht="15" customHeight="1" x14ac:dyDescent="0.25">
      <c r="A16" s="105" t="str">
        <f>Bewertung!A50</f>
        <v>Kurzfristige Verbindlichkeiten vor Dividenden</v>
      </c>
      <c r="B16" s="303">
        <f>Bewertung!C50</f>
        <v>125833.1</v>
      </c>
      <c r="C16" s="303">
        <f>Bewertung!D50</f>
        <v>79544.01999999999</v>
      </c>
      <c r="D16" s="303">
        <f>Bewertung!E50</f>
        <v>82272.829999999987</v>
      </c>
      <c r="E16" s="303">
        <f>Bewertung!F50</f>
        <v>102873.47</v>
      </c>
      <c r="F16" s="303">
        <f>Bewertung!G50</f>
        <v>72784.489999999991</v>
      </c>
      <c r="G16" s="303">
        <f>Bewertung!H50</f>
        <v>371614.47</v>
      </c>
      <c r="H16" s="304">
        <f>Bewertung!I50</f>
        <v>154300</v>
      </c>
      <c r="I16" s="304">
        <f>Bewertung!J50</f>
        <v>161506</v>
      </c>
      <c r="J16" s="304">
        <f>Bewertung!K50</f>
        <v>170486</v>
      </c>
      <c r="K16" s="304">
        <f>Bewertung!L50</f>
        <v>181123</v>
      </c>
      <c r="L16" s="304">
        <f>Bewertung!M50</f>
        <v>191961</v>
      </c>
    </row>
    <row r="17" spans="1:12" ht="15" customHeight="1" x14ac:dyDescent="0.25">
      <c r="A17" s="91" t="str">
        <f>Bewertung!A51</f>
        <v>Verbindlichkeiten aus Ausschüttungen</v>
      </c>
      <c r="B17" s="312">
        <f>Bewertung!C51</f>
        <v>0</v>
      </c>
      <c r="C17" s="312">
        <f>Bewertung!D51</f>
        <v>25000</v>
      </c>
      <c r="D17" s="312">
        <f>Bewertung!E51</f>
        <v>0</v>
      </c>
      <c r="E17" s="312">
        <f>Bewertung!F51</f>
        <v>0</v>
      </c>
      <c r="F17" s="312">
        <f>Bewertung!G51</f>
        <v>0</v>
      </c>
      <c r="G17" s="312">
        <f>Bewertung!H51</f>
        <v>0</v>
      </c>
      <c r="H17" s="312">
        <f>Bewertung!I51</f>
        <v>163803.43137310963</v>
      </c>
      <c r="I17" s="312">
        <f>Bewertung!J51</f>
        <v>164787.62006441312</v>
      </c>
      <c r="J17" s="312">
        <f>Bewertung!K51</f>
        <v>173671.37057947824</v>
      </c>
      <c r="K17" s="312">
        <f>Bewertung!L51</f>
        <v>185540.35554931179</v>
      </c>
      <c r="L17" s="312">
        <f>Bewertung!M51</f>
        <v>197679.02789784726</v>
      </c>
    </row>
    <row r="18" spans="1:12" s="109" customFormat="1" ht="15" customHeight="1" x14ac:dyDescent="0.25">
      <c r="A18" s="105" t="str">
        <f>Bewertung!A52</f>
        <v>Kurzfristige Verbindlichkeiten</v>
      </c>
      <c r="B18" s="303">
        <f>Bewertung!C52</f>
        <v>125833.1</v>
      </c>
      <c r="C18" s="303">
        <f>Bewertung!D52</f>
        <v>104544.01999999999</v>
      </c>
      <c r="D18" s="303">
        <f>Bewertung!E52</f>
        <v>82272.829999999987</v>
      </c>
      <c r="E18" s="303">
        <f>Bewertung!F52</f>
        <v>102873.47</v>
      </c>
      <c r="F18" s="303">
        <f>Bewertung!G52</f>
        <v>72784.489999999991</v>
      </c>
      <c r="G18" s="303">
        <f>Bewertung!H52</f>
        <v>371614.47</v>
      </c>
      <c r="H18" s="304">
        <f>Bewertung!I52</f>
        <v>318103.43137310963</v>
      </c>
      <c r="I18" s="304">
        <f>Bewertung!J52</f>
        <v>326293.62006441312</v>
      </c>
      <c r="J18" s="304">
        <f>Bewertung!K52</f>
        <v>344157.37057947821</v>
      </c>
      <c r="K18" s="304">
        <f>Bewertung!L52</f>
        <v>366663.35554931179</v>
      </c>
      <c r="L18" s="304">
        <f>Bewertung!M52</f>
        <v>389640.02789784723</v>
      </c>
    </row>
    <row r="19" spans="1:12" ht="15" customHeight="1" x14ac:dyDescent="0.25">
      <c r="A19" s="91" t="str">
        <f>Bewertung!A53</f>
        <v>Langfr. oper. Finanzverbindlichkeiten</v>
      </c>
      <c r="B19" s="300">
        <f>Bewertung!C53</f>
        <v>621250</v>
      </c>
      <c r="C19" s="300">
        <f>Bewertung!D53</f>
        <v>606250</v>
      </c>
      <c r="D19" s="300">
        <f>Bewertung!E53</f>
        <v>804700</v>
      </c>
      <c r="E19" s="300">
        <f>Bewertung!F53</f>
        <v>794700</v>
      </c>
      <c r="F19" s="300">
        <f>Bewertung!G53</f>
        <v>33792.19</v>
      </c>
      <c r="G19" s="300">
        <f>Bewertung!H53</f>
        <v>57899.25</v>
      </c>
      <c r="H19" s="205">
        <f>Bewertung!I53</f>
        <v>998529</v>
      </c>
      <c r="I19" s="205">
        <f>Bewertung!J53</f>
        <v>1050998</v>
      </c>
      <c r="J19" s="205">
        <f>Bewertung!K53</f>
        <v>1132675</v>
      </c>
      <c r="K19" s="205">
        <f>Bewertung!L53</f>
        <v>1207992</v>
      </c>
      <c r="L19" s="205">
        <f>Bewertung!M53</f>
        <v>1280803</v>
      </c>
    </row>
    <row r="20" spans="1:12" s="164" customFormat="1" ht="9.9499999999999993" customHeight="1" x14ac:dyDescent="0.25">
      <c r="A20" s="164" t="str">
        <f>Bewertung!A54</f>
        <v>Stille Reserven auf «Langfr. oper. Finanzverbindlichkeiten»</v>
      </c>
      <c r="B20" s="305">
        <f>Bewertung!C54</f>
        <v>0</v>
      </c>
      <c r="C20" s="305">
        <f>Bewertung!D54</f>
        <v>0</v>
      </c>
      <c r="D20" s="305">
        <f>Bewertung!E54</f>
        <v>0</v>
      </c>
      <c r="E20" s="305">
        <f>Bewertung!F54</f>
        <v>0</v>
      </c>
      <c r="F20" s="305">
        <f>Bewertung!G54</f>
        <v>0</v>
      </c>
      <c r="G20" s="305">
        <f>Bewertung!H54</f>
        <v>0</v>
      </c>
      <c r="H20" s="305">
        <f>Bewertung!I54</f>
        <v>0</v>
      </c>
      <c r="I20" s="305">
        <f>Bewertung!J54</f>
        <v>0</v>
      </c>
      <c r="J20" s="305">
        <f>Bewertung!K54</f>
        <v>0</v>
      </c>
      <c r="K20" s="305">
        <f>Bewertung!L54</f>
        <v>0</v>
      </c>
      <c r="L20" s="305">
        <f>Bewertung!M54</f>
        <v>0</v>
      </c>
    </row>
    <row r="21" spans="1:12" ht="15" customHeight="1" x14ac:dyDescent="0.25">
      <c r="A21" s="91" t="str">
        <f>Bewertung!A55</f>
        <v>Leasingverbindlichkeiten</v>
      </c>
      <c r="B21" s="300">
        <f>Bewertung!C55</f>
        <v>64988.36</v>
      </c>
      <c r="C21" s="300">
        <f>Bewertung!D55</f>
        <v>280175.29000000004</v>
      </c>
      <c r="D21" s="300">
        <f>Bewertung!E55</f>
        <v>224180.76</v>
      </c>
      <c r="E21" s="300">
        <f>Bewertung!F55</f>
        <v>168640.85</v>
      </c>
      <c r="F21" s="300">
        <f>Bewertung!G55</f>
        <v>131250</v>
      </c>
      <c r="G21" s="300">
        <f>Bewertung!H55</f>
        <v>111433</v>
      </c>
      <c r="H21" s="205">
        <f>Bewertung!I55</f>
        <v>163400</v>
      </c>
      <c r="I21" s="205">
        <f>Bewertung!J55</f>
        <v>179800</v>
      </c>
      <c r="J21" s="205">
        <f>Bewertung!K55</f>
        <v>163100</v>
      </c>
      <c r="K21" s="205">
        <f>Bewertung!L55</f>
        <v>152900</v>
      </c>
      <c r="L21" s="205">
        <f>Bewertung!M55</f>
        <v>150300</v>
      </c>
    </row>
    <row r="22" spans="1:12" s="164" customFormat="1" ht="9.9499999999999993" customHeight="1" x14ac:dyDescent="0.25">
      <c r="A22" s="164" t="str">
        <f>Bewertung!A56</f>
        <v>Stille Reserven auf «Leasingverbindlichkeiten»</v>
      </c>
      <c r="B22" s="305">
        <f>Bewertung!C56</f>
        <v>0</v>
      </c>
      <c r="C22" s="305">
        <f>Bewertung!D56</f>
        <v>0</v>
      </c>
      <c r="D22" s="305">
        <f>Bewertung!E56</f>
        <v>0</v>
      </c>
      <c r="E22" s="305">
        <f>Bewertung!F56</f>
        <v>0</v>
      </c>
      <c r="F22" s="305">
        <f>Bewertung!G56</f>
        <v>0</v>
      </c>
      <c r="G22" s="305">
        <f>Bewertung!H56</f>
        <v>0</v>
      </c>
      <c r="H22" s="305">
        <f>Bewertung!I56</f>
        <v>0</v>
      </c>
      <c r="I22" s="305">
        <f>Bewertung!J56</f>
        <v>0</v>
      </c>
      <c r="J22" s="305">
        <f>Bewertung!K56</f>
        <v>0</v>
      </c>
      <c r="K22" s="305">
        <f>Bewertung!L56</f>
        <v>0</v>
      </c>
      <c r="L22" s="305">
        <f>Bewertung!M56</f>
        <v>0</v>
      </c>
    </row>
    <row r="23" spans="1:12" ht="15" customHeight="1" x14ac:dyDescent="0.25">
      <c r="A23" s="91" t="str">
        <f>Bewertung!A57</f>
        <v>Steuerrückstellungen</v>
      </c>
      <c r="B23" s="300">
        <f>Bewertung!C57</f>
        <v>0</v>
      </c>
      <c r="C23" s="300">
        <f>Bewertung!D57</f>
        <v>0</v>
      </c>
      <c r="D23" s="300">
        <f>Bewertung!E57</f>
        <v>0</v>
      </c>
      <c r="E23" s="300">
        <f>Bewertung!F57</f>
        <v>0</v>
      </c>
      <c r="F23" s="300">
        <f>Bewertung!G57</f>
        <v>0</v>
      </c>
      <c r="G23" s="300">
        <f>Bewertung!H57</f>
        <v>0</v>
      </c>
      <c r="H23" s="205">
        <f>Bewertung!I57</f>
        <v>0</v>
      </c>
      <c r="I23" s="205">
        <f>Bewertung!J57</f>
        <v>0</v>
      </c>
      <c r="J23" s="205">
        <f>Bewertung!K57</f>
        <v>0</v>
      </c>
      <c r="K23" s="205">
        <f>Bewertung!L57</f>
        <v>0</v>
      </c>
      <c r="L23" s="205">
        <f>Bewertung!M57</f>
        <v>0</v>
      </c>
    </row>
    <row r="24" spans="1:12" s="164" customFormat="1" ht="9.9499999999999993" customHeight="1" x14ac:dyDescent="0.25">
      <c r="A24" s="164" t="str">
        <f>Bewertung!A58</f>
        <v>Stille Reserven auf «Steuerrückstellungen»</v>
      </c>
      <c r="B24" s="305">
        <f>Bewertung!C58</f>
        <v>0</v>
      </c>
      <c r="C24" s="305">
        <f>Bewertung!D58</f>
        <v>0</v>
      </c>
      <c r="D24" s="305">
        <f>Bewertung!E58</f>
        <v>0</v>
      </c>
      <c r="E24" s="305">
        <f>Bewertung!F58</f>
        <v>0</v>
      </c>
      <c r="F24" s="305">
        <f>Bewertung!G58</f>
        <v>0</v>
      </c>
      <c r="G24" s="305">
        <f>Bewertung!H58</f>
        <v>0</v>
      </c>
      <c r="H24" s="305">
        <f>Bewertung!I58</f>
        <v>0</v>
      </c>
      <c r="I24" s="305">
        <f>Bewertung!J58</f>
        <v>0</v>
      </c>
      <c r="J24" s="305">
        <f>Bewertung!K58</f>
        <v>0</v>
      </c>
      <c r="K24" s="305">
        <f>Bewertung!L58</f>
        <v>0</v>
      </c>
      <c r="L24" s="305">
        <f>Bewertung!M58</f>
        <v>0</v>
      </c>
    </row>
    <row r="25" spans="1:12" ht="15" customHeight="1" x14ac:dyDescent="0.25">
      <c r="A25" s="91" t="str">
        <f>Bewertung!A59</f>
        <v>Übrige oper. Rückstellungen</v>
      </c>
      <c r="B25" s="300">
        <f>Bewertung!C59</f>
        <v>119346</v>
      </c>
      <c r="C25" s="300">
        <f>Bewertung!D59</f>
        <v>107730</v>
      </c>
      <c r="D25" s="300">
        <f>Bewertung!E59</f>
        <v>109406</v>
      </c>
      <c r="E25" s="300">
        <f>Bewertung!F59</f>
        <v>133088</v>
      </c>
      <c r="F25" s="300">
        <f>Bewertung!G59</f>
        <v>117152</v>
      </c>
      <c r="G25" s="300">
        <f>Bewertung!H59</f>
        <v>122000</v>
      </c>
      <c r="H25" s="205">
        <f>Bewertung!I59</f>
        <v>122000</v>
      </c>
      <c r="I25" s="205">
        <f>Bewertung!J59</f>
        <v>122000</v>
      </c>
      <c r="J25" s="205">
        <f>Bewertung!K59</f>
        <v>122000</v>
      </c>
      <c r="K25" s="205">
        <f>Bewertung!L59</f>
        <v>122000</v>
      </c>
      <c r="L25" s="205">
        <f>Bewertung!M59</f>
        <v>122000</v>
      </c>
    </row>
    <row r="26" spans="1:12" s="164" customFormat="1" ht="9.9499999999999993" customHeight="1" x14ac:dyDescent="0.25">
      <c r="A26" s="164" t="str">
        <f>Bewertung!A60</f>
        <v>Stille Reserven auf «Übrige oper. Rückstellungen»</v>
      </c>
      <c r="B26" s="305">
        <f>Bewertung!C60</f>
        <v>0</v>
      </c>
      <c r="C26" s="305">
        <f>Bewertung!D60</f>
        <v>0</v>
      </c>
      <c r="D26" s="305">
        <f>Bewertung!E60</f>
        <v>0</v>
      </c>
      <c r="E26" s="305">
        <f>Bewertung!F60</f>
        <v>0</v>
      </c>
      <c r="F26" s="305">
        <f>Bewertung!G60</f>
        <v>0</v>
      </c>
      <c r="G26" s="305">
        <f>Bewertung!H60</f>
        <v>0</v>
      </c>
      <c r="H26" s="305">
        <f>Bewertung!I60</f>
        <v>0</v>
      </c>
      <c r="I26" s="305">
        <f>Bewertung!J60</f>
        <v>0</v>
      </c>
      <c r="J26" s="305">
        <f>Bewertung!K60</f>
        <v>0</v>
      </c>
      <c r="K26" s="305">
        <f>Bewertung!L60</f>
        <v>0</v>
      </c>
      <c r="L26" s="305">
        <f>Bewertung!M60</f>
        <v>0</v>
      </c>
    </row>
    <row r="27" spans="1:12" ht="15" customHeight="1" x14ac:dyDescent="0.25">
      <c r="A27" s="91" t="str">
        <f>Bewertung!A61</f>
        <v>latente Steuern</v>
      </c>
      <c r="B27" s="312">
        <f>Bewertung!C61</f>
        <v>24492</v>
      </c>
      <c r="C27" s="312">
        <f>Bewertung!D61</f>
        <v>22441</v>
      </c>
      <c r="D27" s="312">
        <f>Bewertung!E61</f>
        <v>21735</v>
      </c>
      <c r="E27" s="312">
        <f>Bewertung!F61</f>
        <v>21864</v>
      </c>
      <c r="F27" s="312">
        <f>Bewertung!G61</f>
        <v>9553</v>
      </c>
      <c r="G27" s="312">
        <f>Bewertung!H61</f>
        <v>8656</v>
      </c>
      <c r="H27" s="312">
        <f>Bewertung!I61</f>
        <v>8656</v>
      </c>
      <c r="I27" s="312">
        <f>Bewertung!J61</f>
        <v>8656</v>
      </c>
      <c r="J27" s="312">
        <f>Bewertung!K61</f>
        <v>8656</v>
      </c>
      <c r="K27" s="312">
        <f>Bewertung!L61</f>
        <v>8656</v>
      </c>
      <c r="L27" s="312">
        <f>Bewertung!M61</f>
        <v>8656</v>
      </c>
    </row>
    <row r="28" spans="1:12" s="109" customFormat="1" ht="15" customHeight="1" x14ac:dyDescent="0.25">
      <c r="A28" s="105" t="str">
        <f>Bewertung!A62</f>
        <v>Langfristige Verbindlichkeiten</v>
      </c>
      <c r="B28" s="303">
        <f>Bewertung!C62</f>
        <v>830076.36</v>
      </c>
      <c r="C28" s="303">
        <f>Bewertung!D62</f>
        <v>1016596.29</v>
      </c>
      <c r="D28" s="303">
        <f>Bewertung!E62</f>
        <v>1160021.76</v>
      </c>
      <c r="E28" s="303">
        <f>Bewertung!F62</f>
        <v>1118292.8500000001</v>
      </c>
      <c r="F28" s="303">
        <f>Bewertung!G62</f>
        <v>291747.19</v>
      </c>
      <c r="G28" s="303">
        <f>Bewertung!H62</f>
        <v>299988.25</v>
      </c>
      <c r="H28" s="304">
        <f>Bewertung!I62</f>
        <v>1292585</v>
      </c>
      <c r="I28" s="304">
        <f>Bewertung!J62</f>
        <v>1361454</v>
      </c>
      <c r="J28" s="304">
        <f>Bewertung!K62</f>
        <v>1426431</v>
      </c>
      <c r="K28" s="304">
        <f>Bewertung!L62</f>
        <v>1491548</v>
      </c>
      <c r="L28" s="304">
        <f>Bewertung!M62</f>
        <v>1561759</v>
      </c>
    </row>
    <row r="29" spans="1:12" ht="15" customHeight="1" x14ac:dyDescent="0.25">
      <c r="A29" s="91" t="str">
        <f>Bewertung!A63</f>
        <v>Verbindlichkeiten geg. Nahestehenden</v>
      </c>
      <c r="B29" s="300">
        <f>Bewertung!C63</f>
        <v>459726.47</v>
      </c>
      <c r="C29" s="300">
        <f>Bewertung!D63</f>
        <v>421471.27</v>
      </c>
      <c r="D29" s="300">
        <f>Bewertung!E63</f>
        <v>419693.57999999996</v>
      </c>
      <c r="E29" s="300">
        <f>Bewertung!F63</f>
        <v>350086.35</v>
      </c>
      <c r="F29" s="300">
        <f>Bewertung!G63</f>
        <v>311852.28000000003</v>
      </c>
      <c r="G29" s="300">
        <f>Bewertung!H63</f>
        <v>366027.1</v>
      </c>
      <c r="H29" s="205">
        <f>Bewertung!I63</f>
        <v>200000</v>
      </c>
      <c r="I29" s="205">
        <f>Bewertung!J63</f>
        <v>200000</v>
      </c>
      <c r="J29" s="205">
        <f>Bewertung!K63</f>
        <v>200000</v>
      </c>
      <c r="K29" s="205">
        <f>Bewertung!L63</f>
        <v>200000</v>
      </c>
      <c r="L29" s="205">
        <f>Bewertung!M63</f>
        <v>200000</v>
      </c>
    </row>
    <row r="30" spans="1:12" ht="15" customHeight="1" x14ac:dyDescent="0.25">
      <c r="A30" s="91" t="str">
        <f>Bewertung!A64</f>
        <v>Grundkapital</v>
      </c>
      <c r="B30" s="300">
        <f>Bewertung!C64</f>
        <v>100000</v>
      </c>
      <c r="C30" s="300">
        <f>Bewertung!D64</f>
        <v>100000</v>
      </c>
      <c r="D30" s="300">
        <f>Bewertung!E64</f>
        <v>100000</v>
      </c>
      <c r="E30" s="300">
        <f>Bewertung!F64</f>
        <v>100000</v>
      </c>
      <c r="F30" s="300">
        <f>Bewertung!G64</f>
        <v>100000</v>
      </c>
      <c r="G30" s="300">
        <f>Bewertung!H64</f>
        <v>100000</v>
      </c>
      <c r="H30" s="205">
        <f>Bewertung!I64</f>
        <v>100000</v>
      </c>
      <c r="I30" s="205">
        <f>Bewertung!J64</f>
        <v>100000</v>
      </c>
      <c r="J30" s="205">
        <f>Bewertung!K64</f>
        <v>100000</v>
      </c>
      <c r="K30" s="205">
        <f>Bewertung!L64</f>
        <v>100000</v>
      </c>
      <c r="L30" s="205">
        <f>Bewertung!M64</f>
        <v>100000</v>
      </c>
    </row>
    <row r="31" spans="1:12" ht="15" customHeight="1" x14ac:dyDescent="0.25">
      <c r="A31" s="91" t="str">
        <f>Bewertung!A65</f>
        <v>Minderheitsanteile</v>
      </c>
      <c r="B31" s="300">
        <f>Bewertung!C65</f>
        <v>0</v>
      </c>
      <c r="C31" s="300">
        <f>Bewertung!D65</f>
        <v>0</v>
      </c>
      <c r="D31" s="300">
        <f>Bewertung!E65</f>
        <v>0</v>
      </c>
      <c r="E31" s="300">
        <f>Bewertung!F65</f>
        <v>0</v>
      </c>
      <c r="F31" s="300">
        <f>Bewertung!G65</f>
        <v>0</v>
      </c>
      <c r="G31" s="300">
        <f>Bewertung!H65</f>
        <v>0</v>
      </c>
      <c r="H31" s="205">
        <f>Bewertung!I65</f>
        <v>0</v>
      </c>
      <c r="I31" s="205">
        <f>Bewertung!J65</f>
        <v>0</v>
      </c>
      <c r="J31" s="205">
        <f>Bewertung!K65</f>
        <v>0</v>
      </c>
      <c r="K31" s="205">
        <f>Bewertung!L65</f>
        <v>0</v>
      </c>
      <c r="L31" s="205">
        <f>Bewertung!M65</f>
        <v>0</v>
      </c>
    </row>
    <row r="32" spans="1:12" ht="15" customHeight="1" x14ac:dyDescent="0.25">
      <c r="A32" s="91" t="str">
        <f>Bewertung!A66</f>
        <v>Kapitalreserven</v>
      </c>
      <c r="B32" s="300">
        <f>Bewertung!C66</f>
        <v>0</v>
      </c>
      <c r="C32" s="300">
        <f>Bewertung!D66</f>
        <v>0</v>
      </c>
      <c r="D32" s="300">
        <f>Bewertung!E66</f>
        <v>0</v>
      </c>
      <c r="E32" s="300">
        <f>Bewertung!F66</f>
        <v>0</v>
      </c>
      <c r="F32" s="300">
        <f>Bewertung!G66</f>
        <v>0</v>
      </c>
      <c r="G32" s="300">
        <f>Bewertung!H66</f>
        <v>0</v>
      </c>
      <c r="H32" s="205">
        <f>Bewertung!I66</f>
        <v>0</v>
      </c>
      <c r="I32" s="205">
        <f>Bewertung!J66</f>
        <v>0</v>
      </c>
      <c r="J32" s="205">
        <f>Bewertung!K66</f>
        <v>0</v>
      </c>
      <c r="K32" s="205">
        <f>Bewertung!L66</f>
        <v>0</v>
      </c>
      <c r="L32" s="205">
        <f>Bewertung!M66</f>
        <v>0</v>
      </c>
    </row>
    <row r="33" spans="1:12" ht="15" customHeight="1" x14ac:dyDescent="0.25">
      <c r="A33" s="91" t="str">
        <f>Bewertung!A67</f>
        <v>Gewinnreserven</v>
      </c>
      <c r="B33" s="300">
        <f>Bewertung!C67</f>
        <v>50000</v>
      </c>
      <c r="C33" s="300">
        <f>Bewertung!D67</f>
        <v>50000</v>
      </c>
      <c r="D33" s="300">
        <f>Bewertung!E67</f>
        <v>50000</v>
      </c>
      <c r="E33" s="300">
        <f>Bewertung!F67</f>
        <v>50000</v>
      </c>
      <c r="F33" s="300">
        <f>Bewertung!G67</f>
        <v>50000</v>
      </c>
      <c r="G33" s="300">
        <f>Bewertung!H67</f>
        <v>50000</v>
      </c>
      <c r="H33" s="205">
        <f>Bewertung!I67</f>
        <v>50000</v>
      </c>
      <c r="I33" s="205">
        <f>Bewertung!J67</f>
        <v>50000</v>
      </c>
      <c r="J33" s="205">
        <f>Bewertung!K67</f>
        <v>50000</v>
      </c>
      <c r="K33" s="205">
        <f>Bewertung!L67</f>
        <v>50000</v>
      </c>
      <c r="L33" s="205">
        <f>Bewertung!M67</f>
        <v>50000</v>
      </c>
    </row>
    <row r="34" spans="1:12" ht="15" customHeight="1" x14ac:dyDescent="0.25">
      <c r="A34" s="91" t="str">
        <f>Bewertung!A68</f>
        <v>Gewinnvortrag</v>
      </c>
      <c r="B34" s="300">
        <f>Bewertung!C68</f>
        <v>400492.69</v>
      </c>
      <c r="C34" s="312">
        <f>Bewertung!D68</f>
        <v>379637.71000000049</v>
      </c>
      <c r="D34" s="312">
        <f>Bewertung!E68</f>
        <v>450579.33000000054</v>
      </c>
      <c r="E34" s="312">
        <f>Bewertung!F68</f>
        <v>540094.03000000073</v>
      </c>
      <c r="F34" s="312">
        <f>Bewertung!G68</f>
        <v>549985.90000000084</v>
      </c>
      <c r="G34" s="312">
        <f>Bewertung!H68</f>
        <v>617270.68000000075</v>
      </c>
      <c r="H34" s="312">
        <f>Bewertung!I68</f>
        <v>368467.24862689112</v>
      </c>
      <c r="I34" s="312">
        <f>Bewertung!J68</f>
        <v>408679.62856247794</v>
      </c>
      <c r="J34" s="312">
        <f>Bewertung!K68</f>
        <v>454008.25798299967</v>
      </c>
      <c r="K34" s="312">
        <f>Bewertung!L68</f>
        <v>500467.90243368782</v>
      </c>
      <c r="L34" s="312">
        <f>Bewertung!M68</f>
        <v>549788.87453584059</v>
      </c>
    </row>
    <row r="35" spans="1:12" ht="15" customHeight="1" x14ac:dyDescent="0.25">
      <c r="A35" s="91" t="str">
        <f>Bewertung!A69</f>
        <v>Stille Reserven</v>
      </c>
      <c r="B35" s="312">
        <f>Bewertung!C69</f>
        <v>357508</v>
      </c>
      <c r="C35" s="312">
        <f>Bewertung!D69</f>
        <v>327559</v>
      </c>
      <c r="D35" s="312">
        <f>Bewertung!E69</f>
        <v>317265</v>
      </c>
      <c r="E35" s="312">
        <f>Bewertung!F69</f>
        <v>319136</v>
      </c>
      <c r="F35" s="312">
        <f>Bewertung!G69</f>
        <v>139447</v>
      </c>
      <c r="G35" s="312">
        <f>Bewertung!H69</f>
        <v>126344</v>
      </c>
      <c r="H35" s="312">
        <f>Bewertung!I69</f>
        <v>126344</v>
      </c>
      <c r="I35" s="312">
        <f>Bewertung!J69</f>
        <v>126344</v>
      </c>
      <c r="J35" s="312">
        <f>Bewertung!K69</f>
        <v>126344</v>
      </c>
      <c r="K35" s="312">
        <f>Bewertung!L69</f>
        <v>126344</v>
      </c>
      <c r="L35" s="312">
        <f>Bewertung!M69</f>
        <v>126344</v>
      </c>
    </row>
    <row r="36" spans="1:12" s="109" customFormat="1" ht="15" customHeight="1" x14ac:dyDescent="0.25">
      <c r="A36" s="105" t="str">
        <f>Bewertung!A70</f>
        <v>Eigenkapital</v>
      </c>
      <c r="B36" s="303">
        <f>Bewertung!C70</f>
        <v>1367727.16</v>
      </c>
      <c r="C36" s="303">
        <f>Bewertung!D70</f>
        <v>1278667.9800000004</v>
      </c>
      <c r="D36" s="303">
        <f>Bewertung!E70</f>
        <v>1337537.9100000006</v>
      </c>
      <c r="E36" s="303">
        <f>Bewertung!F70</f>
        <v>1359316.3800000008</v>
      </c>
      <c r="F36" s="303">
        <f>Bewertung!G70</f>
        <v>1151285.1800000009</v>
      </c>
      <c r="G36" s="303">
        <f>Bewertung!H70</f>
        <v>1259641.7800000007</v>
      </c>
      <c r="H36" s="304">
        <f>Bewertung!I70</f>
        <v>844811.24862689106</v>
      </c>
      <c r="I36" s="304">
        <f>Bewertung!J70</f>
        <v>885023.62856247788</v>
      </c>
      <c r="J36" s="304">
        <f>Bewertung!K70</f>
        <v>930352.25798299967</v>
      </c>
      <c r="K36" s="304">
        <f>Bewertung!L70</f>
        <v>976811.90243368782</v>
      </c>
      <c r="L36" s="304">
        <f>Bewertung!M70</f>
        <v>1026132.8745358406</v>
      </c>
    </row>
    <row r="37" spans="1:12" s="99" customFormat="1" ht="15" customHeight="1" x14ac:dyDescent="0.25">
      <c r="A37" s="95" t="str">
        <f>Bewertung!A71</f>
        <v>Total Passiven</v>
      </c>
      <c r="B37" s="301">
        <f>Bewertung!C71</f>
        <v>2323636.62</v>
      </c>
      <c r="C37" s="301">
        <f>Bewertung!D71</f>
        <v>2399808.2900000005</v>
      </c>
      <c r="D37" s="301">
        <f>Bewertung!E71</f>
        <v>2579832.5000000009</v>
      </c>
      <c r="E37" s="301">
        <f>Bewertung!F71</f>
        <v>2580482.7000000011</v>
      </c>
      <c r="F37" s="301">
        <f>Bewertung!G71</f>
        <v>1515816.8600000008</v>
      </c>
      <c r="G37" s="301">
        <f>Bewertung!H71</f>
        <v>1931244.5000000007</v>
      </c>
      <c r="H37" s="302">
        <f>Bewertung!I71</f>
        <v>2455499.6800000006</v>
      </c>
      <c r="I37" s="302">
        <f>Bewertung!J71</f>
        <v>2572771.2486268911</v>
      </c>
      <c r="J37" s="302">
        <f>Bewertung!K71</f>
        <v>2700940.6285624779</v>
      </c>
      <c r="K37" s="302">
        <f>Bewertung!L71</f>
        <v>2835023.2579829996</v>
      </c>
      <c r="L37" s="302">
        <f>Bewertung!M71</f>
        <v>2977531.9024336878</v>
      </c>
    </row>
    <row r="38" spans="1:12" s="116" customFormat="1" ht="11.1" customHeight="1" x14ac:dyDescent="0.25">
      <c r="A38" s="115" t="str">
        <f>Bewertung!A72</f>
        <v>Kontrolle</v>
      </c>
      <c r="B38" s="129" t="str">
        <f>Bewertung!C72</f>
        <v>ok</v>
      </c>
      <c r="C38" s="129" t="str">
        <f>Bewertung!D72</f>
        <v>ok</v>
      </c>
      <c r="D38" s="129" t="str">
        <f>Bewertung!E72</f>
        <v>ok</v>
      </c>
      <c r="E38" s="129" t="str">
        <f>Bewertung!F72</f>
        <v>ok</v>
      </c>
      <c r="F38" s="129" t="str">
        <f>Bewertung!G72</f>
        <v>ok</v>
      </c>
      <c r="G38" s="129" t="str">
        <f>Bewertung!H72</f>
        <v>ok</v>
      </c>
      <c r="H38" s="129" t="str">
        <f>Bewertung!I72</f>
        <v>ok</v>
      </c>
      <c r="I38" s="129" t="str">
        <f>Bewertung!J72</f>
        <v>ok</v>
      </c>
      <c r="J38" s="129" t="str">
        <f>Bewertung!K72</f>
        <v>ok</v>
      </c>
      <c r="K38" s="129" t="str">
        <f>Bewertung!L72</f>
        <v>ok</v>
      </c>
      <c r="L38" s="129" t="str">
        <f>Bewertung!M72</f>
        <v>ok</v>
      </c>
    </row>
    <row r="39" spans="1:12" s="132" customFormat="1" ht="11.1" customHeight="1" x14ac:dyDescent="0.25">
      <c r="A39" s="330" t="str">
        <f>Bewertung!A73</f>
        <v>Eigenfinanzierungsgrad</v>
      </c>
      <c r="B39" s="331">
        <f>Bewertung!C73</f>
        <v>0.58861491001979471</v>
      </c>
      <c r="C39" s="331">
        <f>Bewertung!D73</f>
        <v>0.53282088628837943</v>
      </c>
      <c r="D39" s="331">
        <f>Bewertung!E73</f>
        <v>0.51845920616939278</v>
      </c>
      <c r="E39" s="331">
        <f>Bewertung!F73</f>
        <v>0.5267682592873032</v>
      </c>
      <c r="F39" s="331">
        <f>Bewertung!G73</f>
        <v>0.75951469493484869</v>
      </c>
      <c r="G39" s="331">
        <f>Bewertung!H73</f>
        <v>0.65224355590397809</v>
      </c>
      <c r="H39" s="332">
        <f>Bewertung!I73</f>
        <v>0.34404860872427029</v>
      </c>
      <c r="I39" s="332">
        <f>Bewertung!J73</f>
        <v>0.34399623714499383</v>
      </c>
      <c r="J39" s="332">
        <f>Bewertung!K73</f>
        <v>0.34445490883602325</v>
      </c>
      <c r="K39" s="332">
        <f>Bewertung!L73</f>
        <v>0.34455163628133639</v>
      </c>
      <c r="L39" s="332">
        <f>Bewertung!M73</f>
        <v>0.34462531659094237</v>
      </c>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9B118-C706-4114-B5BE-7B88BEB72017}">
  <dimension ref="A1:R13"/>
  <sheetViews>
    <sheetView showGridLines="0" zoomScaleNormal="100" workbookViewId="0">
      <selection activeCell="K4" sqref="K4:K7"/>
    </sheetView>
  </sheetViews>
  <sheetFormatPr baseColWidth="10" defaultColWidth="8.85546875" defaultRowHeight="16.5" x14ac:dyDescent="0.25"/>
  <cols>
    <col min="1" max="1" width="32.7109375" style="91" customWidth="1"/>
    <col min="2" max="2" width="10.7109375" style="91" customWidth="1"/>
    <col min="3" max="12" width="9.7109375" style="91" customWidth="1"/>
    <col min="13" max="13" width="39.42578125" style="91" customWidth="1"/>
    <col min="14" max="14" width="50.5703125" style="91" customWidth="1"/>
    <col min="15" max="16384" width="8.85546875" style="91"/>
  </cols>
  <sheetData>
    <row r="1" spans="1:18" s="199" customFormat="1" ht="30" customHeight="1" x14ac:dyDescent="0.25">
      <c r="A1" s="189" t="str">
        <f>CONCATENATE("Bewertungsbericht ",Basisdaten!A1)</f>
        <v>Bewertungsbericht Muster AG, 6314 Unterägeri</v>
      </c>
      <c r="L1" s="191" t="s">
        <v>357</v>
      </c>
    </row>
    <row r="2" spans="1:18" s="173" customFormat="1" ht="20.25" x14ac:dyDescent="0.25">
      <c r="A2" s="92" t="str">
        <f>Bewertung!A75</f>
        <v>Gewinnverwendung</v>
      </c>
      <c r="B2" s="171">
        <f>Bewertung!C75</f>
        <v>2018</v>
      </c>
      <c r="C2" s="171">
        <f>Bewertung!D75</f>
        <v>2019</v>
      </c>
      <c r="D2" s="171">
        <f>Bewertung!E75</f>
        <v>2020</v>
      </c>
      <c r="E2" s="171">
        <f>Bewertung!F75</f>
        <v>2021</v>
      </c>
      <c r="F2" s="171">
        <f>Bewertung!G75</f>
        <v>2022</v>
      </c>
      <c r="G2" s="171">
        <f>Bewertung!H75</f>
        <v>2023</v>
      </c>
      <c r="H2" s="172">
        <f>Bewertung!I75</f>
        <v>2024</v>
      </c>
      <c r="I2" s="172">
        <f>Bewertung!J75</f>
        <v>2025</v>
      </c>
      <c r="J2" s="172">
        <f>Bewertung!K75</f>
        <v>2026</v>
      </c>
      <c r="K2" s="172">
        <f>Bewertung!L75</f>
        <v>2027</v>
      </c>
      <c r="L2" s="172">
        <f>Bewertung!M75</f>
        <v>2028</v>
      </c>
    </row>
    <row r="3" spans="1:18" x14ac:dyDescent="0.2">
      <c r="A3" s="91" t="str">
        <f>Bewertung!A76</f>
        <v>Gewinnvortrag vor Gewinnverteilung</v>
      </c>
      <c r="B3" s="262">
        <f>Bewertung!C76</f>
        <v>400492.69</v>
      </c>
      <c r="C3" s="297">
        <f>Bewertung!D76</f>
        <v>400492.69</v>
      </c>
      <c r="D3" s="297">
        <f>Bewertung!E76</f>
        <v>379637.71000000049</v>
      </c>
      <c r="E3" s="297">
        <f>Bewertung!F76</f>
        <v>450579.33000000054</v>
      </c>
      <c r="F3" s="297">
        <f>Bewertung!G76</f>
        <v>540094.03000000073</v>
      </c>
      <c r="G3" s="297">
        <f>Bewertung!H76</f>
        <v>549985.90000000084</v>
      </c>
      <c r="H3" s="297">
        <f>Bewertung!I76</f>
        <v>317270.68000000075</v>
      </c>
      <c r="I3" s="297">
        <f>Bewertung!J76</f>
        <v>368467.24862689112</v>
      </c>
      <c r="J3" s="297">
        <f>Bewertung!K76</f>
        <v>408679.62856247794</v>
      </c>
      <c r="K3" s="297">
        <f>Bewertung!L76</f>
        <v>454008.25798299967</v>
      </c>
      <c r="L3" s="297">
        <f>Bewertung!M76</f>
        <v>500467.90243368782</v>
      </c>
    </row>
    <row r="4" spans="1:18" x14ac:dyDescent="0.25">
      <c r="A4" s="91" t="str">
        <f>Bewertung!A77</f>
        <v>Jahresgewinn/-verlust intern</v>
      </c>
      <c r="B4" s="298">
        <f>Bewertung!C77</f>
        <v>0</v>
      </c>
      <c r="C4" s="297">
        <f>Bewertung!D77</f>
        <v>21625.020000000484</v>
      </c>
      <c r="D4" s="297">
        <f>Bewertung!E77</f>
        <v>105555.62000000007</v>
      </c>
      <c r="E4" s="297">
        <f>Bewertung!F77</f>
        <v>134733.70000000019</v>
      </c>
      <c r="F4" s="297">
        <f>Bewertung!G77</f>
        <v>-103167.12999999996</v>
      </c>
      <c r="G4" s="297">
        <f>Bewertung!H77</f>
        <v>99450.779999999912</v>
      </c>
      <c r="H4" s="297">
        <f>Bewertung!I77</f>
        <v>258588</v>
      </c>
      <c r="I4" s="297">
        <f>Bewertung!J77</f>
        <v>248588</v>
      </c>
      <c r="J4" s="297">
        <f>Bewertung!K77</f>
        <v>262588</v>
      </c>
      <c r="K4" s="297">
        <f>Bewertung!L77</f>
        <v>275588</v>
      </c>
      <c r="L4" s="297">
        <f>Bewertung!M77</f>
        <v>290588</v>
      </c>
    </row>
    <row r="5" spans="1:18" x14ac:dyDescent="0.25">
      <c r="A5" s="91" t="str">
        <f>Bewertung!A78</f>
        <v>Reservenzuweisung</v>
      </c>
      <c r="B5" s="298">
        <f>Bewertung!C78</f>
        <v>0</v>
      </c>
      <c r="C5" s="299">
        <f>Bewertung!D78</f>
        <v>0</v>
      </c>
      <c r="D5" s="299">
        <f>Bewertung!E78</f>
        <v>0</v>
      </c>
      <c r="E5" s="299">
        <f>Bewertung!F78</f>
        <v>0</v>
      </c>
      <c r="F5" s="299">
        <f>Bewertung!G78</f>
        <v>0</v>
      </c>
      <c r="G5" s="297">
        <f>Bewertung!H78</f>
        <v>0</v>
      </c>
      <c r="H5" s="299">
        <f>Bewertung!I78</f>
        <v>0</v>
      </c>
      <c r="I5" s="299">
        <f>Bewertung!J78</f>
        <v>0</v>
      </c>
      <c r="J5" s="299">
        <f>Bewertung!K78</f>
        <v>0</v>
      </c>
      <c r="K5" s="299">
        <f>Bewertung!L78</f>
        <v>0</v>
      </c>
      <c r="L5" s="299">
        <f>Bewertung!M78</f>
        <v>0</v>
      </c>
    </row>
    <row r="6" spans="1:18" x14ac:dyDescent="0.25">
      <c r="A6" s="91" t="str">
        <f>Bewertung!A79</f>
        <v>Gewinnausschüttung offen</v>
      </c>
      <c r="B6" s="298">
        <f>Bewertung!C79</f>
        <v>0</v>
      </c>
      <c r="C6" s="300">
        <f>Bewertung!D79</f>
        <v>-25000</v>
      </c>
      <c r="D6" s="300">
        <f>Bewertung!E79</f>
        <v>0</v>
      </c>
      <c r="E6" s="300">
        <f>Bewertung!F79</f>
        <v>0</v>
      </c>
      <c r="F6" s="300">
        <f>Bewertung!G79</f>
        <v>0</v>
      </c>
      <c r="G6" s="300">
        <f>Bewertung!H79</f>
        <v>0</v>
      </c>
      <c r="H6" s="205">
        <f>Bewertung!I79</f>
        <v>-163803.43137310963</v>
      </c>
      <c r="I6" s="205">
        <f>Bewertung!J79</f>
        <v>-164787.62006441312</v>
      </c>
      <c r="J6" s="205">
        <f>Bewertung!K79</f>
        <v>-173671.37057947824</v>
      </c>
      <c r="K6" s="205">
        <f>Bewertung!L79</f>
        <v>-185540.35554931179</v>
      </c>
      <c r="L6" s="205">
        <f>Bewertung!M79</f>
        <v>-197679.02789784726</v>
      </c>
    </row>
    <row r="7" spans="1:18" x14ac:dyDescent="0.25">
      <c r="A7" s="91" t="str">
        <f>Bewertung!A80</f>
        <v>Gewinnausschüttung verdeckt</v>
      </c>
      <c r="B7" s="297">
        <f>Bewertung!C80</f>
        <v>0</v>
      </c>
      <c r="C7" s="297">
        <f>Bewertung!D80</f>
        <v>-17480</v>
      </c>
      <c r="D7" s="297">
        <f>Bewertung!E80</f>
        <v>-34614</v>
      </c>
      <c r="E7" s="297">
        <f>Bewertung!F80</f>
        <v>-45219</v>
      </c>
      <c r="F7" s="297">
        <f>Bewertung!G80</f>
        <v>113059</v>
      </c>
      <c r="G7" s="297">
        <f>Bewertung!H80</f>
        <v>-32166</v>
      </c>
      <c r="H7" s="297">
        <f>Bewertung!I80</f>
        <v>-43588</v>
      </c>
      <c r="I7" s="297">
        <f>Bewertung!J80</f>
        <v>-43588</v>
      </c>
      <c r="J7" s="297">
        <f>Bewertung!K80</f>
        <v>-43588</v>
      </c>
      <c r="K7" s="297">
        <f>Bewertung!L80</f>
        <v>-43588</v>
      </c>
      <c r="L7" s="297">
        <f>Bewertung!M80</f>
        <v>-43588</v>
      </c>
    </row>
    <row r="8" spans="1:18" ht="17.25" thickBot="1" x14ac:dyDescent="0.3">
      <c r="A8" s="121" t="str">
        <f>Bewertung!A81</f>
        <v>Gewinnvortrag nach Gewinnverteilung</v>
      </c>
      <c r="B8" s="208">
        <f>Bewertung!C81</f>
        <v>400492.69</v>
      </c>
      <c r="C8" s="208">
        <f>Bewertung!D81</f>
        <v>379637.71000000049</v>
      </c>
      <c r="D8" s="208">
        <f>Bewertung!E81</f>
        <v>450579.33000000054</v>
      </c>
      <c r="E8" s="208">
        <f>Bewertung!F81</f>
        <v>540094.03000000073</v>
      </c>
      <c r="F8" s="208">
        <f>Bewertung!G81</f>
        <v>549985.90000000084</v>
      </c>
      <c r="G8" s="208">
        <f>Bewertung!H81</f>
        <v>617270.68000000075</v>
      </c>
      <c r="H8" s="208">
        <f>Bewertung!I81</f>
        <v>368467.24862689112</v>
      </c>
      <c r="I8" s="208">
        <f>Bewertung!J81</f>
        <v>408679.62856247794</v>
      </c>
      <c r="J8" s="208">
        <f>Bewertung!K81</f>
        <v>454008.25798299967</v>
      </c>
      <c r="K8" s="208">
        <f>Bewertung!L81</f>
        <v>500467.90243368782</v>
      </c>
      <c r="L8" s="208">
        <f>Bewertung!M81</f>
        <v>549788.87453584059</v>
      </c>
    </row>
    <row r="9" spans="1:18" ht="17.25" thickTop="1" x14ac:dyDescent="0.25">
      <c r="A9" s="389" t="str">
        <f>Bewertung!A82</f>
        <v xml:space="preserve">Gewinnausschüttung Umfinanzierung </v>
      </c>
      <c r="B9" s="389"/>
      <c r="C9" s="389"/>
      <c r="D9" s="389"/>
      <c r="E9" s="389"/>
      <c r="F9" s="389"/>
      <c r="G9" s="390">
        <f>Bewertung!H82</f>
        <v>-300000</v>
      </c>
      <c r="K9" s="101"/>
      <c r="L9" s="101"/>
    </row>
    <row r="10" spans="1:18" ht="17.25" thickBot="1" x14ac:dyDescent="0.3">
      <c r="A10" s="121" t="str">
        <f>Bewertung!A83</f>
        <v xml:space="preserve">Gewinnvortrag nach Gewinnausschüttung Umfinanzierung </v>
      </c>
      <c r="B10" s="121"/>
      <c r="C10" s="121"/>
      <c r="D10" s="121"/>
      <c r="E10" s="121"/>
      <c r="F10" s="121"/>
      <c r="G10" s="208">
        <f>Bewertung!H83</f>
        <v>317270.68000000075</v>
      </c>
      <c r="K10" s="101"/>
      <c r="L10" s="101"/>
    </row>
    <row r="11" spans="1:18" ht="17.25" thickTop="1" x14ac:dyDescent="0.25">
      <c r="K11" s="101"/>
      <c r="L11" s="101"/>
    </row>
    <row r="12" spans="1:18" ht="84" customHeight="1" x14ac:dyDescent="0.25">
      <c r="G12" s="428" t="str">
        <f>IF(Bewertung!H82&lt;0,M12,N12)</f>
        <v>Die Gewinnausschüttung aus Umfinanzierung von CHF '300'000 zeigt den kalkulatorischen Betrag an, welcher vor der Transaktion theoretisch ausgeschüttet werden müsste, um Liquidität und Eigenfinanzierung auf einem branchenkompatiblen Wert anzupassen.</v>
      </c>
      <c r="H12" s="428"/>
      <c r="I12" s="428"/>
      <c r="J12" s="428"/>
      <c r="K12" s="428"/>
      <c r="L12" s="428"/>
      <c r="M12" s="246" t="str">
        <f>CONCATENATE("Die Gewinnausschüttung aus Umfinanzierung von CHF ",TEXT(-Bewertung!H82,"#'###'###")," zeigt den kalkulatorischen Betrag an, welcher vor der Transaktion theoretisch ausgeschüttet werden müsste, um Liquidität und Eigenfinanzierung auf einem branchenkompatiblen Wert anzupassen.")</f>
        <v>Die Gewinnausschüttung aus Umfinanzierung von CHF '300'000 zeigt den kalkulatorischen Betrag an, welcher vor der Transaktion theoretisch ausgeschüttet werden müsste, um Liquidität und Eigenfinanzierung auf einem branchenkompatiblen Wert anzupassen.</v>
      </c>
      <c r="N12" s="246" t="str">
        <f>CONCATENATE("Die Gewinnausschüttung aus Umfinanzierung von CHF ",TEXT(Bewertung!H82,"#'###'###")," zeigt den kalkulatorischen Betrag an, welcher vor der Transaktion theoretisch eingebracht werden müsste, um Liquidität und Eigenfinanzierung auf einem branchenkompatiblen Wert anzupassen.")</f>
        <v>Die Gewinnausschüttung aus Umfinanzierung von CHF -'300'000 zeigt den kalkulatorischen Betrag an, welcher vor der Transaktion theoretisch eingebracht werden müsste, um Liquidität und Eigenfinanzierung auf einem branchenkompatiblen Wert anzupassen.</v>
      </c>
      <c r="O12" s="246"/>
      <c r="P12" s="246"/>
      <c r="Q12" s="246"/>
      <c r="R12" s="246"/>
    </row>
    <row r="13" spans="1:18" ht="75.75" customHeight="1" x14ac:dyDescent="0.25">
      <c r="G13" s="428" t="str">
        <f>IF(ROUND(Bewertung!I53-Bewertung!H53,0)=0,"",CONCATENATE("Dabei ist zu beachten, dass im Planungsmodell  diese simulierte Gewinnausschüttungskorrektur aus Umfinanzierung die Position ",Bewertung!A53," um den Betrag von CHF ",TEXT(Bewertung!I53-Bewertung!H53,"#'###'###")," verändert."))</f>
        <v>Dabei ist zu beachten, dass im Planungsmodell  diese simulierte Gewinnausschüttungskorrektur aus Umfinanzierung die Position Langfr. oper. Finanzverbindlichkeiten um den Betrag von CHF '940'630 verändert.</v>
      </c>
      <c r="H13" s="428"/>
      <c r="I13" s="428"/>
      <c r="J13" s="428"/>
      <c r="K13" s="428"/>
      <c r="L13" s="428"/>
    </row>
  </sheetData>
  <mergeCells count="2">
    <mergeCell ref="G12:L12"/>
    <mergeCell ref="G13:L13"/>
  </mergeCells>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4E75-79B0-40E3-900D-0FD6137DCCE4}">
  <dimension ref="A1:L42"/>
  <sheetViews>
    <sheetView showGridLines="0" topLeftCell="A8" zoomScale="115" zoomScaleNormal="115" workbookViewId="0">
      <selection activeCell="K4" sqref="K4:K7"/>
    </sheetView>
  </sheetViews>
  <sheetFormatPr baseColWidth="10" defaultColWidth="8.85546875" defaultRowHeight="16.5" x14ac:dyDescent="0.25"/>
  <cols>
    <col min="1" max="1" width="32.7109375" style="91" customWidth="1"/>
    <col min="2"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173" customFormat="1" ht="20.25" x14ac:dyDescent="0.25">
      <c r="A2" s="92" t="str">
        <f>Bewertung!A85</f>
        <v>Erfolgsrechnungen</v>
      </c>
      <c r="B2" s="171">
        <f>Bewertung!C85</f>
        <v>2018</v>
      </c>
      <c r="C2" s="171">
        <f>Bewertung!D85</f>
        <v>2019</v>
      </c>
      <c r="D2" s="171">
        <f>Bewertung!E85</f>
        <v>2020</v>
      </c>
      <c r="E2" s="171">
        <f>Bewertung!F85</f>
        <v>2021</v>
      </c>
      <c r="F2" s="171">
        <f>Bewertung!G85</f>
        <v>2022</v>
      </c>
      <c r="G2" s="171">
        <f>Bewertung!H85</f>
        <v>2023</v>
      </c>
      <c r="H2" s="172">
        <f>Bewertung!I85</f>
        <v>2024</v>
      </c>
      <c r="I2" s="172">
        <f>Bewertung!J85</f>
        <v>2025</v>
      </c>
      <c r="J2" s="172">
        <f>Bewertung!K85</f>
        <v>2026</v>
      </c>
      <c r="K2" s="172">
        <f>Bewertung!L85</f>
        <v>2027</v>
      </c>
      <c r="L2" s="172">
        <f>Bewertung!M85</f>
        <v>2028</v>
      </c>
    </row>
    <row r="3" spans="1:12" ht="6" customHeight="1" x14ac:dyDescent="0.25">
      <c r="B3" s="276"/>
      <c r="C3" s="276"/>
      <c r="D3" s="276"/>
      <c r="E3" s="276"/>
      <c r="F3" s="276"/>
      <c r="G3" s="276"/>
      <c r="H3" s="276"/>
      <c r="I3" s="276"/>
      <c r="J3" s="276"/>
      <c r="K3" s="276"/>
      <c r="L3" s="276"/>
    </row>
    <row r="4" spans="1:12" x14ac:dyDescent="0.25">
      <c r="A4" s="91" t="str">
        <f>Bewertung!A86</f>
        <v>Erlös aus Lieferungen und Leistungen</v>
      </c>
      <c r="B4" s="205"/>
      <c r="C4" s="315">
        <f>Bewertung!D86</f>
        <v>1997101.6</v>
      </c>
      <c r="D4" s="315">
        <f>Bewertung!E86</f>
        <v>1717570.06</v>
      </c>
      <c r="E4" s="315">
        <f>Bewertung!F86</f>
        <v>2326037.27</v>
      </c>
      <c r="F4" s="315">
        <f>Bewertung!G86</f>
        <v>2196594.71</v>
      </c>
      <c r="G4" s="315">
        <f>Bewertung!H86</f>
        <v>2449726.23</v>
      </c>
      <c r="H4" s="316">
        <f>Bewertung!I86</f>
        <v>2578000</v>
      </c>
      <c r="I4" s="316">
        <f>Bewertung!J86</f>
        <v>2713000</v>
      </c>
      <c r="J4" s="316">
        <f>Bewertung!K86</f>
        <v>2855000</v>
      </c>
      <c r="K4" s="316">
        <f>Bewertung!L86</f>
        <v>3005000</v>
      </c>
      <c r="L4" s="316">
        <f>Bewertung!M86</f>
        <v>3162000</v>
      </c>
    </row>
    <row r="5" spans="1:12" s="164" customFormat="1" ht="9.9499999999999993" customHeight="1" x14ac:dyDescent="0.25">
      <c r="A5" s="164" t="str">
        <f>Bewertung!A87</f>
        <v>Stille Reserven auf «Erlös aus Lieferungen und Leistungen»</v>
      </c>
      <c r="B5" s="205"/>
      <c r="C5" s="317">
        <f>Bewertung!D87</f>
        <v>0</v>
      </c>
      <c r="D5" s="317">
        <f>Bewertung!E87</f>
        <v>0</v>
      </c>
      <c r="E5" s="317">
        <f>Bewertung!F87</f>
        <v>0</v>
      </c>
      <c r="F5" s="317">
        <f>Bewertung!G87</f>
        <v>0</v>
      </c>
      <c r="G5" s="317">
        <f>Bewertung!H87</f>
        <v>0</v>
      </c>
      <c r="H5" s="317">
        <f>Bewertung!I87</f>
        <v>0</v>
      </c>
      <c r="I5" s="317">
        <f>Bewertung!J87</f>
        <v>0</v>
      </c>
      <c r="J5" s="317">
        <f>Bewertung!K87</f>
        <v>0</v>
      </c>
      <c r="K5" s="317">
        <f>Bewertung!L87</f>
        <v>0</v>
      </c>
      <c r="L5" s="317">
        <f>Bewertung!M87</f>
        <v>0</v>
      </c>
    </row>
    <row r="6" spans="1:12" x14ac:dyDescent="0.25">
      <c r="A6" s="91" t="str">
        <f>Bewertung!A88</f>
        <v>Übrige Erlöse</v>
      </c>
      <c r="B6" s="205"/>
      <c r="C6" s="315">
        <f>Bewertung!D88</f>
        <v>11171.44</v>
      </c>
      <c r="D6" s="315">
        <f>Bewertung!E88</f>
        <v>9935.9699999999993</v>
      </c>
      <c r="E6" s="315">
        <f>Bewertung!F88</f>
        <v>19207.04</v>
      </c>
      <c r="F6" s="315">
        <f>Bewertung!G88</f>
        <v>0</v>
      </c>
      <c r="G6" s="315">
        <f>Bewertung!H88</f>
        <v>0</v>
      </c>
      <c r="H6" s="318">
        <f>Bewertung!I88</f>
        <v>8000</v>
      </c>
      <c r="I6" s="318">
        <f>Bewertung!J88</f>
        <v>7000</v>
      </c>
      <c r="J6" s="318">
        <f>Bewertung!K88</f>
        <v>7000</v>
      </c>
      <c r="K6" s="318">
        <f>Bewertung!L88</f>
        <v>4000</v>
      </c>
      <c r="L6" s="318">
        <f>Bewertung!M88</f>
        <v>5000</v>
      </c>
    </row>
    <row r="7" spans="1:12" s="164" customFormat="1" ht="9.9499999999999993" customHeight="1" x14ac:dyDescent="0.25">
      <c r="A7" s="164" t="str">
        <f>Bewertung!A89</f>
        <v>Stille Reserven auf «Übrige Erlöse»</v>
      </c>
      <c r="B7" s="205"/>
      <c r="C7" s="317">
        <f>Bewertung!D89</f>
        <v>0</v>
      </c>
      <c r="D7" s="317">
        <f>Bewertung!E89</f>
        <v>0</v>
      </c>
      <c r="E7" s="317">
        <f>Bewertung!F89</f>
        <v>0</v>
      </c>
      <c r="F7" s="317">
        <f>Bewertung!G89</f>
        <v>0</v>
      </c>
      <c r="G7" s="317">
        <f>Bewertung!H89</f>
        <v>0</v>
      </c>
      <c r="H7" s="317">
        <f>Bewertung!I89</f>
        <v>0</v>
      </c>
      <c r="I7" s="317">
        <f>Bewertung!J89</f>
        <v>0</v>
      </c>
      <c r="J7" s="317">
        <f>Bewertung!K89</f>
        <v>0</v>
      </c>
      <c r="K7" s="317">
        <f>Bewertung!L89</f>
        <v>0</v>
      </c>
      <c r="L7" s="317">
        <f>Bewertung!M89</f>
        <v>0</v>
      </c>
    </row>
    <row r="8" spans="1:12" x14ac:dyDescent="0.25">
      <c r="A8" s="91" t="str">
        <f>Bewertung!A90</f>
        <v>Bestandesänderungen / Elösminderungen etc.</v>
      </c>
      <c r="B8" s="205"/>
      <c r="C8" s="315">
        <f>Bewertung!D90</f>
        <v>-13232.93</v>
      </c>
      <c r="D8" s="315">
        <f>Bewertung!E90</f>
        <v>-32019.74</v>
      </c>
      <c r="E8" s="315">
        <f>Bewertung!F90</f>
        <v>-63312.59</v>
      </c>
      <c r="F8" s="315">
        <f>Bewertung!G90</f>
        <v>-16910</v>
      </c>
      <c r="G8" s="315">
        <f>Bewertung!H90</f>
        <v>-32670</v>
      </c>
      <c r="H8" s="318">
        <f>Bewertung!I90</f>
        <v>-38000</v>
      </c>
      <c r="I8" s="318">
        <f>Bewertung!J90</f>
        <v>-40000</v>
      </c>
      <c r="J8" s="318">
        <f>Bewertung!K90</f>
        <v>-42000</v>
      </c>
      <c r="K8" s="318">
        <f>Bewertung!L90</f>
        <v>-44000</v>
      </c>
      <c r="L8" s="318">
        <f>Bewertung!M90</f>
        <v>-47000</v>
      </c>
    </row>
    <row r="9" spans="1:12" s="164" customFormat="1" ht="9.9499999999999993" customHeight="1" x14ac:dyDescent="0.25">
      <c r="A9" s="164" t="str">
        <f>Bewertung!A91</f>
        <v>Stille Reserven auf «Bestandesänderungen / Elösminderungen etc.»</v>
      </c>
      <c r="B9" s="205"/>
      <c r="C9" s="317">
        <f>Bewertung!D91</f>
        <v>0</v>
      </c>
      <c r="D9" s="317">
        <f>Bewertung!E91</f>
        <v>0</v>
      </c>
      <c r="E9" s="317">
        <f>Bewertung!F91</f>
        <v>0</v>
      </c>
      <c r="F9" s="317">
        <f>Bewertung!G91</f>
        <v>0</v>
      </c>
      <c r="G9" s="317">
        <f>Bewertung!H91</f>
        <v>0</v>
      </c>
      <c r="H9" s="317">
        <f>Bewertung!I91</f>
        <v>0</v>
      </c>
      <c r="I9" s="317">
        <f>Bewertung!J91</f>
        <v>0</v>
      </c>
      <c r="J9" s="317">
        <f>Bewertung!K91</f>
        <v>0</v>
      </c>
      <c r="K9" s="317">
        <f>Bewertung!L91</f>
        <v>0</v>
      </c>
      <c r="L9" s="317">
        <f>Bewertung!M91</f>
        <v>0</v>
      </c>
    </row>
    <row r="10" spans="1:12" s="324" customFormat="1" ht="13.5" x14ac:dyDescent="0.25">
      <c r="A10" s="323" t="str">
        <f>Bewertung!A92</f>
        <v>Umsatzerlöse</v>
      </c>
      <c r="B10" s="303"/>
      <c r="C10" s="319">
        <f>Bewertung!D92</f>
        <v>1995040.11</v>
      </c>
      <c r="D10" s="319">
        <f>Bewertung!E92</f>
        <v>1695486.29</v>
      </c>
      <c r="E10" s="319">
        <f>Bewertung!F92</f>
        <v>2281931.7200000002</v>
      </c>
      <c r="F10" s="319">
        <f>Bewertung!G92</f>
        <v>2179684.71</v>
      </c>
      <c r="G10" s="319">
        <f>Bewertung!H92</f>
        <v>2417056.23</v>
      </c>
      <c r="H10" s="320">
        <f>Bewertung!I92</f>
        <v>2548000</v>
      </c>
      <c r="I10" s="320">
        <f>Bewertung!J92</f>
        <v>2680000</v>
      </c>
      <c r="J10" s="320">
        <f>Bewertung!K92</f>
        <v>2820000</v>
      </c>
      <c r="K10" s="320">
        <f>Bewertung!L92</f>
        <v>2965000</v>
      </c>
      <c r="L10" s="320">
        <f>Bewertung!M92</f>
        <v>3120000</v>
      </c>
    </row>
    <row r="11" spans="1:12" ht="15" customHeight="1" x14ac:dyDescent="0.25">
      <c r="A11" s="91" t="str">
        <f>Bewertung!A93</f>
        <v>Waren- und Materialaufwand</v>
      </c>
      <c r="B11" s="205"/>
      <c r="C11" s="315">
        <f>Bewertung!D93</f>
        <v>-170996.67</v>
      </c>
      <c r="D11" s="315">
        <f>Bewertung!E93</f>
        <v>-158248.83000000002</v>
      </c>
      <c r="E11" s="315">
        <f>Bewertung!F93</f>
        <v>-395903.38</v>
      </c>
      <c r="F11" s="315">
        <f>Bewertung!G93</f>
        <v>-387629.01</v>
      </c>
      <c r="G11" s="315">
        <f>Bewertung!H93</f>
        <v>-404359.76</v>
      </c>
      <c r="H11" s="318">
        <f>Bewertung!I93</f>
        <v>-344000</v>
      </c>
      <c r="I11" s="318">
        <f>Bewertung!J93</f>
        <v>-362000</v>
      </c>
      <c r="J11" s="318">
        <f>Bewertung!K93</f>
        <v>-381000</v>
      </c>
      <c r="K11" s="318">
        <f>Bewertung!L93</f>
        <v>-401000</v>
      </c>
      <c r="L11" s="318">
        <f>Bewertung!M93</f>
        <v>-422000</v>
      </c>
    </row>
    <row r="12" spans="1:12" s="164" customFormat="1" ht="9.9499999999999993" customHeight="1" x14ac:dyDescent="0.25">
      <c r="A12" s="164" t="str">
        <f>Bewertung!A94</f>
        <v>Stille Reserven auf «Waren- und Materialaufwand»</v>
      </c>
      <c r="B12" s="205"/>
      <c r="C12" s="317">
        <f>Bewertung!D94</f>
        <v>0</v>
      </c>
      <c r="D12" s="317">
        <f>Bewertung!E94</f>
        <v>0</v>
      </c>
      <c r="E12" s="317">
        <f>Bewertung!F94</f>
        <v>0</v>
      </c>
      <c r="F12" s="317">
        <f>Bewertung!G94</f>
        <v>0</v>
      </c>
      <c r="G12" s="317">
        <f>Bewertung!H94</f>
        <v>0</v>
      </c>
      <c r="H12" s="317">
        <f>Bewertung!I94</f>
        <v>0</v>
      </c>
      <c r="I12" s="317">
        <f>Bewertung!J94</f>
        <v>0</v>
      </c>
      <c r="J12" s="317">
        <f>Bewertung!K94</f>
        <v>0</v>
      </c>
      <c r="K12" s="317">
        <f>Bewertung!L94</f>
        <v>0</v>
      </c>
      <c r="L12" s="317">
        <f>Bewertung!M94</f>
        <v>0</v>
      </c>
    </row>
    <row r="13" spans="1:12" ht="15" customHeight="1" x14ac:dyDescent="0.25">
      <c r="A13" s="91" t="str">
        <f>Bewertung!A95</f>
        <v>Fremdarbeiten</v>
      </c>
      <c r="B13" s="205"/>
      <c r="C13" s="315">
        <f>Bewertung!D95</f>
        <v>-351806.35</v>
      </c>
      <c r="D13" s="315">
        <f>Bewertung!E95</f>
        <v>-174873.93</v>
      </c>
      <c r="E13" s="315">
        <f>Bewertung!F95</f>
        <v>-212561.56</v>
      </c>
      <c r="F13" s="315">
        <f>Bewertung!G95</f>
        <v>-200000</v>
      </c>
      <c r="G13" s="315">
        <f>Bewertung!H95</f>
        <v>-222021.69</v>
      </c>
      <c r="H13" s="318">
        <f>Bewertung!I95</f>
        <v>-280000</v>
      </c>
      <c r="I13" s="318">
        <f>Bewertung!J95</f>
        <v>-295000</v>
      </c>
      <c r="J13" s="318">
        <f>Bewertung!K95</f>
        <v>-310000</v>
      </c>
      <c r="K13" s="318">
        <f>Bewertung!L95</f>
        <v>-327000</v>
      </c>
      <c r="L13" s="318">
        <f>Bewertung!M95</f>
        <v>-344000</v>
      </c>
    </row>
    <row r="14" spans="1:12" s="164" customFormat="1" ht="9.9499999999999993" customHeight="1" x14ac:dyDescent="0.25">
      <c r="A14" s="164" t="str">
        <f>Bewertung!A96</f>
        <v>Stille Reserven auf «Fremdarbeiten»</v>
      </c>
      <c r="B14" s="205"/>
      <c r="C14" s="317">
        <f>Bewertung!D96</f>
        <v>0</v>
      </c>
      <c r="D14" s="317">
        <f>Bewertung!E96</f>
        <v>0</v>
      </c>
      <c r="E14" s="317">
        <f>Bewertung!F96</f>
        <v>0</v>
      </c>
      <c r="F14" s="317">
        <f>Bewertung!G96</f>
        <v>0</v>
      </c>
      <c r="G14" s="317">
        <f>Bewertung!H96</f>
        <v>0</v>
      </c>
      <c r="H14" s="317">
        <f>Bewertung!I96</f>
        <v>0</v>
      </c>
      <c r="I14" s="317">
        <f>Bewertung!J96</f>
        <v>0</v>
      </c>
      <c r="J14" s="317">
        <f>Bewertung!K96</f>
        <v>0</v>
      </c>
      <c r="K14" s="317">
        <f>Bewertung!L96</f>
        <v>0</v>
      </c>
      <c r="L14" s="317">
        <f>Bewertung!M96</f>
        <v>0</v>
      </c>
    </row>
    <row r="15" spans="1:12" s="324" customFormat="1" ht="13.5" x14ac:dyDescent="0.25">
      <c r="A15" s="323" t="str">
        <f>Bewertung!A97</f>
        <v>Bruttoerfolg</v>
      </c>
      <c r="B15" s="303"/>
      <c r="C15" s="319">
        <f>Bewertung!D97</f>
        <v>1472237.0900000003</v>
      </c>
      <c r="D15" s="319">
        <f>Bewertung!E97</f>
        <v>1362363.53</v>
      </c>
      <c r="E15" s="319">
        <f>Bewertung!F97</f>
        <v>1673466.7800000003</v>
      </c>
      <c r="F15" s="319">
        <f>Bewertung!G97</f>
        <v>1592055.7</v>
      </c>
      <c r="G15" s="319">
        <f>Bewertung!H97</f>
        <v>1790674.78</v>
      </c>
      <c r="H15" s="320">
        <f>Bewertung!I97</f>
        <v>1924000</v>
      </c>
      <c r="I15" s="320">
        <f>Bewertung!J97</f>
        <v>2023000</v>
      </c>
      <c r="J15" s="320">
        <f>Bewertung!K97</f>
        <v>2129000</v>
      </c>
      <c r="K15" s="320">
        <f>Bewertung!L97</f>
        <v>2237000</v>
      </c>
      <c r="L15" s="320">
        <f>Bewertung!M97</f>
        <v>2354000</v>
      </c>
    </row>
    <row r="16" spans="1:12" x14ac:dyDescent="0.25">
      <c r="A16" s="91" t="str">
        <f>Bewertung!A98</f>
        <v>Personalaufwand</v>
      </c>
      <c r="B16" s="205"/>
      <c r="C16" s="315">
        <f>Bewertung!D98</f>
        <v>-1144246.8299999998</v>
      </c>
      <c r="D16" s="315">
        <f>Bewertung!E98</f>
        <v>-996383.22</v>
      </c>
      <c r="E16" s="315">
        <f>Bewertung!F98</f>
        <v>-1178621.27</v>
      </c>
      <c r="F16" s="315">
        <f>Bewertung!G98</f>
        <v>-1220222.95</v>
      </c>
      <c r="G16" s="315">
        <f>Bewertung!H98</f>
        <v>-1311216.5900000001</v>
      </c>
      <c r="H16" s="318">
        <f>Bewertung!I98</f>
        <v>-1299000</v>
      </c>
      <c r="I16" s="318">
        <f>Bewertung!J98</f>
        <v>-1367000</v>
      </c>
      <c r="J16" s="318">
        <f>Bewertung!K98</f>
        <v>-1438000</v>
      </c>
      <c r="K16" s="318">
        <f>Bewertung!L98</f>
        <v>-1512000</v>
      </c>
      <c r="L16" s="318">
        <f>Bewertung!M98</f>
        <v>-1591000</v>
      </c>
    </row>
    <row r="17" spans="1:12" s="164" customFormat="1" ht="9.9499999999999993" customHeight="1" x14ac:dyDescent="0.25">
      <c r="A17" s="164" t="str">
        <f>Bewertung!A99</f>
        <v>Stille Reserven auf «Personalaufwand»</v>
      </c>
      <c r="B17" s="205"/>
      <c r="C17" s="317">
        <f>Bewertung!D99</f>
        <v>50000</v>
      </c>
      <c r="D17" s="317">
        <f>Bewertung!E99</f>
        <v>50000</v>
      </c>
      <c r="E17" s="317">
        <f>Bewertung!F99</f>
        <v>50000</v>
      </c>
      <c r="F17" s="317">
        <f>Bewertung!G99</f>
        <v>50000</v>
      </c>
      <c r="G17" s="317">
        <f>Bewertung!H99</f>
        <v>50000</v>
      </c>
      <c r="H17" s="317">
        <f>Bewertung!I99</f>
        <v>50000</v>
      </c>
      <c r="I17" s="317">
        <f>Bewertung!J99</f>
        <v>50000</v>
      </c>
      <c r="J17" s="317">
        <f>Bewertung!K99</f>
        <v>50000</v>
      </c>
      <c r="K17" s="317">
        <f>Bewertung!L99</f>
        <v>50000</v>
      </c>
      <c r="L17" s="317">
        <f>Bewertung!M99</f>
        <v>50000</v>
      </c>
    </row>
    <row r="18" spans="1:12" x14ac:dyDescent="0.25">
      <c r="A18" s="91" t="str">
        <f>Bewertung!A100</f>
        <v>Raumaufwand</v>
      </c>
      <c r="B18" s="205"/>
      <c r="C18" s="315">
        <f>Bewertung!D100</f>
        <v>-50947.83</v>
      </c>
      <c r="D18" s="315">
        <f>Bewertung!E100</f>
        <v>-58864.51</v>
      </c>
      <c r="E18" s="315">
        <f>Bewertung!F100</f>
        <v>-72326.66</v>
      </c>
      <c r="F18" s="315">
        <f>Bewertung!G100</f>
        <v>-102420.07</v>
      </c>
      <c r="G18" s="315">
        <f>Bewertung!H100</f>
        <v>-105774.12</v>
      </c>
      <c r="H18" s="318">
        <f>Bewertung!I100</f>
        <v>-94000</v>
      </c>
      <c r="I18" s="318">
        <f>Bewertung!J100</f>
        <v>-99000</v>
      </c>
      <c r="J18" s="318">
        <f>Bewertung!K100</f>
        <v>-104000</v>
      </c>
      <c r="K18" s="318">
        <f>Bewertung!L100</f>
        <v>-110000</v>
      </c>
      <c r="L18" s="318">
        <f>Bewertung!M100</f>
        <v>-115000</v>
      </c>
    </row>
    <row r="19" spans="1:12" s="164" customFormat="1" ht="9.9499999999999993" customHeight="1" x14ac:dyDescent="0.25">
      <c r="A19" s="164" t="str">
        <f>Bewertung!A101</f>
        <v>Stille Reserven auf «Raumaufwand»</v>
      </c>
      <c r="B19" s="205"/>
      <c r="C19" s="317">
        <f>Bewertung!D101</f>
        <v>0</v>
      </c>
      <c r="D19" s="317">
        <f>Bewertung!E101</f>
        <v>0</v>
      </c>
      <c r="E19" s="317">
        <f>Bewertung!F101</f>
        <v>0</v>
      </c>
      <c r="F19" s="317">
        <f>Bewertung!G101</f>
        <v>0</v>
      </c>
      <c r="G19" s="317">
        <f>Bewertung!H101</f>
        <v>0</v>
      </c>
      <c r="H19" s="317">
        <f>Bewertung!I101</f>
        <v>0</v>
      </c>
      <c r="I19" s="317">
        <f>Bewertung!J101</f>
        <v>0</v>
      </c>
      <c r="J19" s="317">
        <f>Bewertung!K101</f>
        <v>0</v>
      </c>
      <c r="K19" s="317">
        <f>Bewertung!L101</f>
        <v>0</v>
      </c>
      <c r="L19" s="317">
        <f>Bewertung!M101</f>
        <v>0</v>
      </c>
    </row>
    <row r="20" spans="1:12" x14ac:dyDescent="0.25">
      <c r="A20" s="91" t="str">
        <f>Bewertung!A102</f>
        <v>Betriebsaufwand</v>
      </c>
      <c r="B20" s="205"/>
      <c r="C20" s="321">
        <f>Bewertung!D102</f>
        <v>-66770.67</v>
      </c>
      <c r="D20" s="321">
        <f>Bewertung!E102</f>
        <v>-68221.989999999991</v>
      </c>
      <c r="E20" s="321">
        <f>Bewertung!F102</f>
        <v>-72048.33</v>
      </c>
      <c r="F20" s="321">
        <f>Bewertung!G102</f>
        <v>-87190.98</v>
      </c>
      <c r="G20" s="321">
        <f>Bewertung!H102</f>
        <v>-92673.13</v>
      </c>
      <c r="H20" s="318">
        <f>Bewertung!I102</f>
        <v>-93000</v>
      </c>
      <c r="I20" s="318">
        <f>Bewertung!J102</f>
        <v>-98000</v>
      </c>
      <c r="J20" s="318">
        <f>Bewertung!K102</f>
        <v>-103000</v>
      </c>
      <c r="K20" s="318">
        <f>Bewertung!L102</f>
        <v>-109000</v>
      </c>
      <c r="L20" s="318">
        <f>Bewertung!M102</f>
        <v>-114000</v>
      </c>
    </row>
    <row r="21" spans="1:12" s="164" customFormat="1" ht="9.9499999999999993" customHeight="1" x14ac:dyDescent="0.25">
      <c r="A21" s="164" t="str">
        <f>Bewertung!A103</f>
        <v>Stille Reserven auf «Betriebsaufwand»</v>
      </c>
      <c r="B21" s="205"/>
      <c r="C21" s="317">
        <f>Bewertung!D103</f>
        <v>0</v>
      </c>
      <c r="D21" s="317">
        <f>Bewertung!E103</f>
        <v>0</v>
      </c>
      <c r="E21" s="317">
        <f>Bewertung!F103</f>
        <v>0</v>
      </c>
      <c r="F21" s="317">
        <f>Bewertung!G103</f>
        <v>0</v>
      </c>
      <c r="G21" s="317">
        <f>Bewertung!H103</f>
        <v>0</v>
      </c>
      <c r="H21" s="317">
        <f>Bewertung!I103</f>
        <v>0</v>
      </c>
      <c r="I21" s="317">
        <f>Bewertung!J103</f>
        <v>0</v>
      </c>
      <c r="J21" s="317">
        <f>Bewertung!K103</f>
        <v>0</v>
      </c>
      <c r="K21" s="317">
        <f>Bewertung!L103</f>
        <v>0</v>
      </c>
      <c r="L21" s="317">
        <f>Bewertung!M103</f>
        <v>0</v>
      </c>
    </row>
    <row r="22" spans="1:12" x14ac:dyDescent="0.25">
      <c r="A22" s="91" t="str">
        <f>Bewertung!A104</f>
        <v>Verwaltungsaufwand</v>
      </c>
      <c r="B22" s="205"/>
      <c r="C22" s="321">
        <f>Bewertung!D104</f>
        <v>-79997.22</v>
      </c>
      <c r="D22" s="321">
        <f>Bewertung!E104</f>
        <v>-35372.06</v>
      </c>
      <c r="E22" s="321">
        <f>Bewertung!F104</f>
        <v>-59416.82</v>
      </c>
      <c r="F22" s="321">
        <f>Bewertung!G104</f>
        <v>-93707.409999999989</v>
      </c>
      <c r="G22" s="321">
        <f>Bewertung!H104</f>
        <v>-113358.89000000001</v>
      </c>
      <c r="H22" s="318">
        <f>Bewertung!I104</f>
        <v>-92000</v>
      </c>
      <c r="I22" s="318">
        <f>Bewertung!J104</f>
        <v>-97000</v>
      </c>
      <c r="J22" s="318">
        <f>Bewertung!K104</f>
        <v>-102000</v>
      </c>
      <c r="K22" s="318">
        <f>Bewertung!L104</f>
        <v>-107000</v>
      </c>
      <c r="L22" s="318">
        <f>Bewertung!M104</f>
        <v>-113000</v>
      </c>
    </row>
    <row r="23" spans="1:12" s="164" customFormat="1" ht="9.9499999999999993" customHeight="1" x14ac:dyDescent="0.25">
      <c r="A23" s="164" t="str">
        <f>Bewertung!A105</f>
        <v>Stille Reserven auf «Verwaltungsaufwand»</v>
      </c>
      <c r="B23" s="205"/>
      <c r="C23" s="317">
        <f>Bewertung!D105</f>
        <v>0</v>
      </c>
      <c r="D23" s="317">
        <f>Bewertung!E105</f>
        <v>0</v>
      </c>
      <c r="E23" s="317">
        <f>Bewertung!F105</f>
        <v>0</v>
      </c>
      <c r="F23" s="317">
        <f>Bewertung!G105</f>
        <v>0</v>
      </c>
      <c r="G23" s="317">
        <f>Bewertung!H105</f>
        <v>0</v>
      </c>
      <c r="H23" s="317">
        <f>Bewertung!I105</f>
        <v>0</v>
      </c>
      <c r="I23" s="317">
        <f>Bewertung!J105</f>
        <v>0</v>
      </c>
      <c r="J23" s="317">
        <f>Bewertung!K105</f>
        <v>0</v>
      </c>
      <c r="K23" s="317">
        <f>Bewertung!L105</f>
        <v>0</v>
      </c>
      <c r="L23" s="317">
        <f>Bewertung!M105</f>
        <v>0</v>
      </c>
    </row>
    <row r="24" spans="1:12" x14ac:dyDescent="0.25">
      <c r="A24" s="91" t="str">
        <f>Bewertung!A106</f>
        <v>Liegenschaftenerfolg</v>
      </c>
      <c r="B24" s="205"/>
      <c r="C24" s="315">
        <f>Bewertung!D106</f>
        <v>0</v>
      </c>
      <c r="D24" s="315">
        <f>Bewertung!E106</f>
        <v>0</v>
      </c>
      <c r="E24" s="315">
        <f>Bewertung!F106</f>
        <v>0</v>
      </c>
      <c r="F24" s="315">
        <f>Bewertung!G106</f>
        <v>0</v>
      </c>
      <c r="G24" s="315">
        <f>Bewertung!H106</f>
        <v>0</v>
      </c>
      <c r="H24" s="318">
        <f>Bewertung!I106</f>
        <v>0</v>
      </c>
      <c r="I24" s="318">
        <f>Bewertung!J106</f>
        <v>0</v>
      </c>
      <c r="J24" s="318">
        <f>Bewertung!K106</f>
        <v>0</v>
      </c>
      <c r="K24" s="318">
        <f>Bewertung!L106</f>
        <v>0</v>
      </c>
      <c r="L24" s="318">
        <f>Bewertung!M106</f>
        <v>0</v>
      </c>
    </row>
    <row r="25" spans="1:12" s="164" customFormat="1" ht="9.9499999999999993" customHeight="1" x14ac:dyDescent="0.25">
      <c r="A25" s="164" t="str">
        <f>Bewertung!A107</f>
        <v>Stille Reserven auf «Liegenschaftenerfolg»</v>
      </c>
      <c r="B25" s="205"/>
      <c r="C25" s="317">
        <f>Bewertung!D107</f>
        <v>0</v>
      </c>
      <c r="D25" s="317">
        <f>Bewertung!E107</f>
        <v>0</v>
      </c>
      <c r="E25" s="317">
        <f>Bewertung!F107</f>
        <v>0</v>
      </c>
      <c r="F25" s="317">
        <f>Bewertung!G107</f>
        <v>0</v>
      </c>
      <c r="G25" s="317">
        <f>Bewertung!H107</f>
        <v>0</v>
      </c>
      <c r="H25" s="317">
        <f>Bewertung!I107</f>
        <v>0</v>
      </c>
      <c r="I25" s="317">
        <f>Bewertung!J107</f>
        <v>0</v>
      </c>
      <c r="J25" s="317">
        <f>Bewertung!K107</f>
        <v>0</v>
      </c>
      <c r="K25" s="317">
        <f>Bewertung!L107</f>
        <v>0</v>
      </c>
      <c r="L25" s="317">
        <f>Bewertung!M107</f>
        <v>0</v>
      </c>
    </row>
    <row r="26" spans="1:12" x14ac:dyDescent="0.25">
      <c r="A26" s="91" t="str">
        <f>Bewertung!A108</f>
        <v>Veränderung stille Reserven</v>
      </c>
      <c r="B26" s="205"/>
      <c r="C26" s="322">
        <f>Bewertung!D108</f>
        <v>-29949</v>
      </c>
      <c r="D26" s="322">
        <f>Bewertung!E108</f>
        <v>-10294</v>
      </c>
      <c r="E26" s="322">
        <f>Bewertung!F108</f>
        <v>1871</v>
      </c>
      <c r="F26" s="322">
        <f>Bewertung!G108</f>
        <v>-179689</v>
      </c>
      <c r="G26" s="322">
        <f>Bewertung!H108</f>
        <v>-13103</v>
      </c>
      <c r="H26" s="322">
        <f>Bewertung!I108</f>
        <v>0</v>
      </c>
      <c r="I26" s="322">
        <f>Bewertung!J108</f>
        <v>0</v>
      </c>
      <c r="J26" s="322">
        <f>Bewertung!K108</f>
        <v>0</v>
      </c>
      <c r="K26" s="322">
        <f>Bewertung!L108</f>
        <v>0</v>
      </c>
      <c r="L26" s="322">
        <f>Bewertung!M108</f>
        <v>0</v>
      </c>
    </row>
    <row r="27" spans="1:12" s="324" customFormat="1" ht="13.5" x14ac:dyDescent="0.25">
      <c r="A27" s="323" t="str">
        <f>Bewertung!A109</f>
        <v>EBITDA</v>
      </c>
      <c r="B27" s="303"/>
      <c r="C27" s="319">
        <f>Bewertung!D109</f>
        <v>150325.54000000047</v>
      </c>
      <c r="D27" s="319">
        <f>Bewertung!E109</f>
        <v>243227.75000000006</v>
      </c>
      <c r="E27" s="319">
        <f>Bewertung!F109</f>
        <v>342924.70000000019</v>
      </c>
      <c r="F27" s="319">
        <f>Bewertung!G109</f>
        <v>-41174.709999999963</v>
      </c>
      <c r="G27" s="319">
        <f>Bewertung!H109</f>
        <v>204549.04999999993</v>
      </c>
      <c r="H27" s="320">
        <f>Bewertung!I109</f>
        <v>396000</v>
      </c>
      <c r="I27" s="320">
        <f>Bewertung!J109</f>
        <v>412000</v>
      </c>
      <c r="J27" s="320">
        <f>Bewertung!K109</f>
        <v>432000</v>
      </c>
      <c r="K27" s="320">
        <f>Bewertung!L109</f>
        <v>449000</v>
      </c>
      <c r="L27" s="320">
        <f>Bewertung!M109</f>
        <v>471000</v>
      </c>
    </row>
    <row r="28" spans="1:12" x14ac:dyDescent="0.25">
      <c r="A28" s="91" t="str">
        <f>Bewertung!A110</f>
        <v>Abschreibungen Mobile Sachanlagen</v>
      </c>
      <c r="B28" s="205"/>
      <c r="C28" s="315">
        <f>Bewertung!D110</f>
        <v>-80910.12</v>
      </c>
      <c r="D28" s="315">
        <f>Bewertung!E110</f>
        <v>-88035.99</v>
      </c>
      <c r="E28" s="315">
        <f>Bewertung!F110</f>
        <v>-153504.18</v>
      </c>
      <c r="F28" s="315">
        <f>Bewertung!G110</f>
        <v>-88097.66</v>
      </c>
      <c r="G28" s="315">
        <f>Bewertung!H110</f>
        <v>-69337.33</v>
      </c>
      <c r="H28" s="318">
        <f>Bewertung!I110</f>
        <v>-59000</v>
      </c>
      <c r="I28" s="318">
        <f>Bewertung!J110</f>
        <v>-88000</v>
      </c>
      <c r="J28" s="318">
        <f>Bewertung!K110</f>
        <v>-93000</v>
      </c>
      <c r="K28" s="318">
        <f>Bewertung!L110</f>
        <v>-97000</v>
      </c>
      <c r="L28" s="318">
        <f>Bewertung!M110</f>
        <v>-102000</v>
      </c>
    </row>
    <row r="29" spans="1:12" s="164" customFormat="1" ht="9.9499999999999993" customHeight="1" x14ac:dyDescent="0.25">
      <c r="A29" s="164" t="str">
        <f>Bewertung!A111</f>
        <v>Stille Reserven auf «Abschreibungen Mobile Sachanlagen»</v>
      </c>
      <c r="B29" s="205"/>
      <c r="C29" s="317">
        <f>Bewertung!D111</f>
        <v>0</v>
      </c>
      <c r="D29" s="317">
        <f>Bewertung!E111</f>
        <v>0</v>
      </c>
      <c r="E29" s="317">
        <f>Bewertung!F111</f>
        <v>0</v>
      </c>
      <c r="F29" s="317">
        <f>Bewertung!G111</f>
        <v>0</v>
      </c>
      <c r="G29" s="317">
        <f>Bewertung!H111</f>
        <v>0</v>
      </c>
      <c r="H29" s="317">
        <f>Bewertung!I111</f>
        <v>0</v>
      </c>
      <c r="I29" s="317">
        <f>Bewertung!J111</f>
        <v>0</v>
      </c>
      <c r="J29" s="317">
        <f>Bewertung!K111</f>
        <v>0</v>
      </c>
      <c r="K29" s="317">
        <f>Bewertung!L111</f>
        <v>0</v>
      </c>
      <c r="L29" s="317">
        <f>Bewertung!M111</f>
        <v>0</v>
      </c>
    </row>
    <row r="30" spans="1:12" x14ac:dyDescent="0.25">
      <c r="A30" s="91" t="str">
        <f>Bewertung!A112</f>
        <v>Abschreibungen Anlagen in Leasing</v>
      </c>
      <c r="B30" s="205"/>
      <c r="C30" s="315">
        <f>Bewertung!D112</f>
        <v>0</v>
      </c>
      <c r="D30" s="315">
        <f>Bewertung!E112</f>
        <v>0</v>
      </c>
      <c r="E30" s="315">
        <f>Bewertung!F112</f>
        <v>0</v>
      </c>
      <c r="F30" s="315">
        <f>Bewertung!G112</f>
        <v>0</v>
      </c>
      <c r="G30" s="315">
        <f>Bewertung!H112</f>
        <v>0</v>
      </c>
      <c r="H30" s="318">
        <f>Bewertung!I112</f>
        <v>0</v>
      </c>
      <c r="I30" s="318">
        <f>Bewertung!J112</f>
        <v>0</v>
      </c>
      <c r="J30" s="318">
        <f>Bewertung!K112</f>
        <v>0</v>
      </c>
      <c r="K30" s="318">
        <f>Bewertung!L112</f>
        <v>0</v>
      </c>
      <c r="L30" s="318">
        <f>Bewertung!M112</f>
        <v>0</v>
      </c>
    </row>
    <row r="31" spans="1:12" s="164" customFormat="1" ht="9.9499999999999993" customHeight="1" x14ac:dyDescent="0.25">
      <c r="A31" s="164" t="str">
        <f>Bewertung!A113</f>
        <v>Stille Reserven auf «Abschreibungen Anlagen in Leasing»</v>
      </c>
      <c r="B31" s="205"/>
      <c r="C31" s="317">
        <f>Bewertung!D113</f>
        <v>0</v>
      </c>
      <c r="D31" s="317">
        <f>Bewertung!E113</f>
        <v>0</v>
      </c>
      <c r="E31" s="317">
        <f>Bewertung!F113</f>
        <v>0</v>
      </c>
      <c r="F31" s="317">
        <f>Bewertung!G113</f>
        <v>0</v>
      </c>
      <c r="G31" s="317">
        <f>Bewertung!H113</f>
        <v>0</v>
      </c>
      <c r="H31" s="317">
        <f>Bewertung!I113</f>
        <v>0</v>
      </c>
      <c r="I31" s="317">
        <f>Bewertung!J113</f>
        <v>0</v>
      </c>
      <c r="J31" s="317">
        <f>Bewertung!K113</f>
        <v>0</v>
      </c>
      <c r="K31" s="317">
        <f>Bewertung!L113</f>
        <v>0</v>
      </c>
      <c r="L31" s="317">
        <f>Bewertung!M113</f>
        <v>0</v>
      </c>
    </row>
    <row r="32" spans="1:12" x14ac:dyDescent="0.25">
      <c r="A32" s="91" t="str">
        <f>Bewertung!A114</f>
        <v>Abschreibungen Immobile Sachanlagen</v>
      </c>
      <c r="B32" s="205"/>
      <c r="C32" s="315">
        <f>Bewertung!D114</f>
        <v>0</v>
      </c>
      <c r="D32" s="315">
        <f>Bewertung!E114</f>
        <v>0</v>
      </c>
      <c r="E32" s="315">
        <f>Bewertung!F114</f>
        <v>0</v>
      </c>
      <c r="F32" s="315">
        <f>Bewertung!G114</f>
        <v>0</v>
      </c>
      <c r="G32" s="315">
        <f>Bewertung!H114</f>
        <v>0</v>
      </c>
      <c r="H32" s="318">
        <f>Bewertung!I114</f>
        <v>0</v>
      </c>
      <c r="I32" s="318">
        <f>Bewertung!J114</f>
        <v>0</v>
      </c>
      <c r="J32" s="318">
        <f>Bewertung!K114</f>
        <v>0</v>
      </c>
      <c r="K32" s="318">
        <f>Bewertung!L114</f>
        <v>0</v>
      </c>
      <c r="L32" s="318">
        <f>Bewertung!M114</f>
        <v>0</v>
      </c>
    </row>
    <row r="33" spans="1:12" s="164" customFormat="1" ht="9.9499999999999993" customHeight="1" x14ac:dyDescent="0.25">
      <c r="A33" s="164" t="str">
        <f>Bewertung!A115</f>
        <v>Stille Reserven auf «Abschreibungen Immobile Sachanlagen»</v>
      </c>
      <c r="B33" s="205"/>
      <c r="C33" s="317">
        <f>Bewertung!D115</f>
        <v>0</v>
      </c>
      <c r="D33" s="317">
        <f>Bewertung!E115</f>
        <v>0</v>
      </c>
      <c r="E33" s="317">
        <f>Bewertung!F115</f>
        <v>0</v>
      </c>
      <c r="F33" s="317">
        <f>Bewertung!G115</f>
        <v>0</v>
      </c>
      <c r="G33" s="317">
        <f>Bewertung!H115</f>
        <v>0</v>
      </c>
      <c r="H33" s="317">
        <f>Bewertung!I115</f>
        <v>0</v>
      </c>
      <c r="I33" s="317">
        <f>Bewertung!J115</f>
        <v>0</v>
      </c>
      <c r="J33" s="317">
        <f>Bewertung!K115</f>
        <v>0</v>
      </c>
      <c r="K33" s="317">
        <f>Bewertung!L115</f>
        <v>0</v>
      </c>
      <c r="L33" s="317">
        <f>Bewertung!M115</f>
        <v>0</v>
      </c>
    </row>
    <row r="34" spans="1:12" x14ac:dyDescent="0.25">
      <c r="A34" s="91" t="str">
        <f>Bewertung!A116</f>
        <v>Abschreibungen Finanzielle Anlagen</v>
      </c>
      <c r="B34" s="205"/>
      <c r="C34" s="315">
        <f>Bewertung!D116</f>
        <v>0</v>
      </c>
      <c r="D34" s="315">
        <f>Bewertung!E116</f>
        <v>0</v>
      </c>
      <c r="E34" s="315">
        <f>Bewertung!F116</f>
        <v>0</v>
      </c>
      <c r="F34" s="315">
        <f>Bewertung!G116</f>
        <v>0</v>
      </c>
      <c r="G34" s="315">
        <f>Bewertung!H116</f>
        <v>0</v>
      </c>
      <c r="H34" s="318">
        <f>Bewertung!I116</f>
        <v>0</v>
      </c>
      <c r="I34" s="318">
        <f>Bewertung!J116</f>
        <v>0</v>
      </c>
      <c r="J34" s="318">
        <f>Bewertung!K116</f>
        <v>0</v>
      </c>
      <c r="K34" s="318">
        <f>Bewertung!L116</f>
        <v>0</v>
      </c>
      <c r="L34" s="318">
        <f>Bewertung!M116</f>
        <v>0</v>
      </c>
    </row>
    <row r="35" spans="1:12" s="164" customFormat="1" ht="9.9499999999999993" customHeight="1" x14ac:dyDescent="0.25">
      <c r="A35" s="164" t="str">
        <f>Bewertung!A117</f>
        <v>Stille Reserven auf «Abschreibungen Finanzielle Anlagen»</v>
      </c>
      <c r="B35" s="205"/>
      <c r="C35" s="317">
        <f>Bewertung!D117</f>
        <v>0</v>
      </c>
      <c r="D35" s="317">
        <f>Bewertung!E117</f>
        <v>0</v>
      </c>
      <c r="E35" s="317">
        <f>Bewertung!F117</f>
        <v>0</v>
      </c>
      <c r="F35" s="317">
        <f>Bewertung!G117</f>
        <v>0</v>
      </c>
      <c r="G35" s="317">
        <f>Bewertung!H117</f>
        <v>0</v>
      </c>
      <c r="H35" s="317">
        <f>Bewertung!I117</f>
        <v>0</v>
      </c>
      <c r="I35" s="317">
        <f>Bewertung!J117</f>
        <v>0</v>
      </c>
      <c r="J35" s="317">
        <f>Bewertung!K117</f>
        <v>0</v>
      </c>
      <c r="K35" s="317">
        <f>Bewertung!L117</f>
        <v>0</v>
      </c>
      <c r="L35" s="317">
        <f>Bewertung!M117</f>
        <v>0</v>
      </c>
    </row>
    <row r="36" spans="1:12" x14ac:dyDescent="0.25">
      <c r="A36" s="91" t="str">
        <f>Bewertung!A118</f>
        <v>Abschreibungen Immaterielle Anlagen</v>
      </c>
      <c r="B36" s="205"/>
      <c r="C36" s="315">
        <f>Bewertung!D118</f>
        <v>0</v>
      </c>
      <c r="D36" s="315">
        <f>Bewertung!E118</f>
        <v>0</v>
      </c>
      <c r="E36" s="315">
        <f>Bewertung!F118</f>
        <v>0</v>
      </c>
      <c r="F36" s="315">
        <f>Bewertung!G118</f>
        <v>0</v>
      </c>
      <c r="G36" s="315">
        <f>Bewertung!H118</f>
        <v>0</v>
      </c>
      <c r="H36" s="318">
        <f>Bewertung!I118</f>
        <v>0</v>
      </c>
      <c r="I36" s="318">
        <f>Bewertung!J118</f>
        <v>0</v>
      </c>
      <c r="J36" s="318">
        <f>Bewertung!K118</f>
        <v>0</v>
      </c>
      <c r="K36" s="318">
        <f>Bewertung!L118</f>
        <v>0</v>
      </c>
      <c r="L36" s="318">
        <f>Bewertung!M118</f>
        <v>0</v>
      </c>
    </row>
    <row r="37" spans="1:12" s="164" customFormat="1" ht="9.9499999999999993" customHeight="1" x14ac:dyDescent="0.25">
      <c r="A37" s="164" t="str">
        <f>Bewertung!A119</f>
        <v>Stille Reserven auf «Abschreibungen Immaterielle Anlagen»</v>
      </c>
      <c r="B37" s="205"/>
      <c r="C37" s="317">
        <f>Bewertung!D119</f>
        <v>0</v>
      </c>
      <c r="D37" s="317">
        <f>Bewertung!E119</f>
        <v>0</v>
      </c>
      <c r="E37" s="317">
        <f>Bewertung!F119</f>
        <v>0</v>
      </c>
      <c r="F37" s="317">
        <f>Bewertung!G119</f>
        <v>0</v>
      </c>
      <c r="G37" s="317">
        <f>Bewertung!H119</f>
        <v>0</v>
      </c>
      <c r="H37" s="317">
        <f>Bewertung!I119</f>
        <v>0</v>
      </c>
      <c r="I37" s="317">
        <f>Bewertung!J119</f>
        <v>0</v>
      </c>
      <c r="J37" s="317">
        <f>Bewertung!K119</f>
        <v>0</v>
      </c>
      <c r="K37" s="317">
        <f>Bewertung!L119</f>
        <v>0</v>
      </c>
      <c r="L37" s="317">
        <f>Bewertung!M119</f>
        <v>0</v>
      </c>
    </row>
    <row r="38" spans="1:12" x14ac:dyDescent="0.25">
      <c r="A38" s="91" t="str">
        <f>Bewertung!A120</f>
        <v>Abschreibungen Forderungen gegen. Nahestehenden</v>
      </c>
      <c r="B38" s="205"/>
      <c r="C38" s="315">
        <f>Bewertung!D120</f>
        <v>0</v>
      </c>
      <c r="D38" s="315">
        <f>Bewertung!E120</f>
        <v>0</v>
      </c>
      <c r="E38" s="315">
        <f>Bewertung!F120</f>
        <v>0</v>
      </c>
      <c r="F38" s="315">
        <f>Bewertung!G120</f>
        <v>0</v>
      </c>
      <c r="G38" s="315">
        <f>Bewertung!H120</f>
        <v>0</v>
      </c>
      <c r="H38" s="318">
        <f>Bewertung!I120</f>
        <v>0</v>
      </c>
      <c r="I38" s="318">
        <f>Bewertung!J120</f>
        <v>0</v>
      </c>
      <c r="J38" s="318">
        <f>Bewertung!K120</f>
        <v>0</v>
      </c>
      <c r="K38" s="318">
        <f>Bewertung!L120</f>
        <v>0</v>
      </c>
      <c r="L38" s="318">
        <f>Bewertung!M120</f>
        <v>0</v>
      </c>
    </row>
    <row r="39" spans="1:12" s="164" customFormat="1" ht="9.9499999999999993" customHeight="1" x14ac:dyDescent="0.25">
      <c r="A39" s="164" t="str">
        <f>Bewertung!A121</f>
        <v>Stille Reserven auf «Abschreibungen Forderungen gegen. Nahestehenden»</v>
      </c>
      <c r="B39" s="205"/>
      <c r="C39" s="317">
        <f>Bewertung!D121</f>
        <v>0</v>
      </c>
      <c r="D39" s="317">
        <f>Bewertung!E121</f>
        <v>0</v>
      </c>
      <c r="E39" s="317">
        <f>Bewertung!F121</f>
        <v>0</v>
      </c>
      <c r="F39" s="317">
        <f>Bewertung!G121</f>
        <v>0</v>
      </c>
      <c r="G39" s="317">
        <f>Bewertung!H121</f>
        <v>0</v>
      </c>
      <c r="H39" s="317">
        <f>Bewertung!I121</f>
        <v>0</v>
      </c>
      <c r="I39" s="317">
        <f>Bewertung!J121</f>
        <v>0</v>
      </c>
      <c r="J39" s="317">
        <f>Bewertung!K121</f>
        <v>0</v>
      </c>
      <c r="K39" s="317">
        <f>Bewertung!L121</f>
        <v>0</v>
      </c>
      <c r="L39" s="317">
        <f>Bewertung!M121</f>
        <v>0</v>
      </c>
    </row>
    <row r="40" spans="1:12" s="324" customFormat="1" ht="13.5" x14ac:dyDescent="0.25">
      <c r="A40" s="323" t="str">
        <f>Bewertung!A122</f>
        <v>EBIT Betrieb</v>
      </c>
      <c r="B40" s="303"/>
      <c r="C40" s="319">
        <f>Bewertung!D122</f>
        <v>69415.420000000478</v>
      </c>
      <c r="D40" s="319">
        <f>Bewertung!E122</f>
        <v>155191.76000000007</v>
      </c>
      <c r="E40" s="319">
        <f>Bewertung!F122</f>
        <v>189420.52000000019</v>
      </c>
      <c r="F40" s="319">
        <f>Bewertung!G122</f>
        <v>-129272.36999999997</v>
      </c>
      <c r="G40" s="319">
        <f>Bewertung!H122</f>
        <v>135211.71999999991</v>
      </c>
      <c r="H40" s="320">
        <f>Bewertung!I122</f>
        <v>337000</v>
      </c>
      <c r="I40" s="320">
        <f>Bewertung!J122</f>
        <v>324000</v>
      </c>
      <c r="J40" s="320">
        <f>Bewertung!K122</f>
        <v>339000</v>
      </c>
      <c r="K40" s="320">
        <f>Bewertung!L122</f>
        <v>352000</v>
      </c>
      <c r="L40" s="320">
        <f>Bewertung!M122</f>
        <v>369000</v>
      </c>
    </row>
    <row r="42" spans="1:12" x14ac:dyDescent="0.25">
      <c r="C42" s="126"/>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D98B-F17D-4F6F-B96D-33D1B755750F}">
  <dimension ref="A1:L14"/>
  <sheetViews>
    <sheetView showGridLines="0" zoomScaleNormal="100" workbookViewId="0">
      <selection activeCell="K4" sqref="K4:K7"/>
    </sheetView>
  </sheetViews>
  <sheetFormatPr baseColWidth="10" defaultColWidth="8.85546875" defaultRowHeight="16.5" x14ac:dyDescent="0.25"/>
  <cols>
    <col min="1" max="1" width="32.7109375" style="91" customWidth="1"/>
    <col min="2"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173" customFormat="1" ht="20.25" x14ac:dyDescent="0.25">
      <c r="A2" s="92" t="str">
        <f>Bewertung!A85</f>
        <v>Erfolgsrechnungen</v>
      </c>
      <c r="B2" s="171">
        <f>Bewertung!C85</f>
        <v>2018</v>
      </c>
      <c r="C2" s="171">
        <f>Bewertung!D85</f>
        <v>2019</v>
      </c>
      <c r="D2" s="171">
        <f>Bewertung!E85</f>
        <v>2020</v>
      </c>
      <c r="E2" s="171">
        <f>Bewertung!F85</f>
        <v>2021</v>
      </c>
      <c r="F2" s="171">
        <f>Bewertung!G85</f>
        <v>2022</v>
      </c>
      <c r="G2" s="171">
        <f>Bewertung!H85</f>
        <v>2023</v>
      </c>
      <c r="H2" s="172">
        <f>Bewertung!I85</f>
        <v>2024</v>
      </c>
      <c r="I2" s="172">
        <f>Bewertung!J85</f>
        <v>2025</v>
      </c>
      <c r="J2" s="172">
        <f>Bewertung!K85</f>
        <v>2026</v>
      </c>
      <c r="K2" s="172">
        <f>Bewertung!L85</f>
        <v>2027</v>
      </c>
      <c r="L2" s="172">
        <f>Bewertung!M85</f>
        <v>2028</v>
      </c>
    </row>
    <row r="3" spans="1:12" ht="6" customHeight="1" x14ac:dyDescent="0.25">
      <c r="B3" s="276"/>
      <c r="C3" s="276"/>
      <c r="D3" s="276"/>
      <c r="E3" s="276"/>
      <c r="F3" s="276"/>
      <c r="G3" s="276"/>
      <c r="H3" s="276"/>
      <c r="I3" s="276"/>
      <c r="J3" s="276"/>
      <c r="K3" s="276"/>
      <c r="L3" s="276"/>
    </row>
    <row r="4" spans="1:12" s="109" customFormat="1" x14ac:dyDescent="0.25">
      <c r="A4" s="105" t="str">
        <f>Bewertung!A122</f>
        <v>EBIT Betrieb</v>
      </c>
      <c r="B4" s="281"/>
      <c r="C4" s="303">
        <f>Bewertung!D122</f>
        <v>69415.420000000478</v>
      </c>
      <c r="D4" s="303">
        <f>Bewertung!E122</f>
        <v>155191.76000000007</v>
      </c>
      <c r="E4" s="303">
        <f>Bewertung!F122</f>
        <v>189420.52000000019</v>
      </c>
      <c r="F4" s="303">
        <f>Bewertung!G122</f>
        <v>-129272.36999999997</v>
      </c>
      <c r="G4" s="303">
        <f>Bewertung!H122</f>
        <v>135211.71999999991</v>
      </c>
      <c r="H4" s="304">
        <f>Bewertung!I122</f>
        <v>337000</v>
      </c>
      <c r="I4" s="304">
        <f>Bewertung!J122</f>
        <v>324000</v>
      </c>
      <c r="J4" s="304">
        <f>Bewertung!K122</f>
        <v>339000</v>
      </c>
      <c r="K4" s="304">
        <f>Bewertung!L122</f>
        <v>352000</v>
      </c>
      <c r="L4" s="304">
        <f>Bewertung!M122</f>
        <v>369000</v>
      </c>
    </row>
    <row r="5" spans="1:12" x14ac:dyDescent="0.25">
      <c r="A5" s="91" t="str">
        <f>Bewertung!A123</f>
        <v>Ausserordentlicher Erfolg</v>
      </c>
      <c r="B5" s="275"/>
      <c r="C5" s="300">
        <f>Bewertung!D123</f>
        <v>1500</v>
      </c>
      <c r="D5" s="300">
        <f>Bewertung!E123</f>
        <v>1500</v>
      </c>
      <c r="E5" s="300">
        <f>Bewertung!F123</f>
        <v>1500</v>
      </c>
      <c r="F5" s="300">
        <f>Bewertung!G123</f>
        <v>43075.47</v>
      </c>
      <c r="G5" s="300">
        <f>Bewertung!H123</f>
        <v>9853.35</v>
      </c>
      <c r="H5" s="205">
        <f>Bewertung!I123</f>
        <v>0</v>
      </c>
      <c r="I5" s="205">
        <f>Bewertung!J123</f>
        <v>0</v>
      </c>
      <c r="J5" s="205">
        <f>Bewertung!K123</f>
        <v>0</v>
      </c>
      <c r="K5" s="205">
        <f>Bewertung!L123</f>
        <v>0</v>
      </c>
      <c r="L5" s="205">
        <f>Bewertung!M123</f>
        <v>0</v>
      </c>
    </row>
    <row r="6" spans="1:12" s="164" customFormat="1" ht="9.9499999999999993" customHeight="1" x14ac:dyDescent="0.25">
      <c r="A6" s="164" t="str">
        <f>Bewertung!A124</f>
        <v>Stille Reserven auf «Ausserordentlicher Erfolg»</v>
      </c>
      <c r="B6" s="275"/>
      <c r="C6" s="305">
        <f>Bewertung!D124</f>
        <v>0</v>
      </c>
      <c r="D6" s="305">
        <f>Bewertung!E124</f>
        <v>0</v>
      </c>
      <c r="E6" s="305">
        <f>Bewertung!F124</f>
        <v>0</v>
      </c>
      <c r="F6" s="305">
        <f>Bewertung!G124</f>
        <v>0</v>
      </c>
      <c r="G6" s="305">
        <f>Bewertung!H124</f>
        <v>0</v>
      </c>
      <c r="H6" s="305">
        <f>Bewertung!I124</f>
        <v>0</v>
      </c>
      <c r="I6" s="305">
        <f>Bewertung!J124</f>
        <v>0</v>
      </c>
      <c r="J6" s="305">
        <f>Bewertung!K124</f>
        <v>0</v>
      </c>
      <c r="K6" s="305">
        <f>Bewertung!L124</f>
        <v>0</v>
      </c>
      <c r="L6" s="305">
        <f>Bewertung!M124</f>
        <v>0</v>
      </c>
    </row>
    <row r="7" spans="1:12" s="109" customFormat="1" x14ac:dyDescent="0.25">
      <c r="A7" s="105" t="str">
        <f>Bewertung!A125</f>
        <v>EBIT Unternehmung</v>
      </c>
      <c r="B7" s="281"/>
      <c r="C7" s="303">
        <f>Bewertung!D125</f>
        <v>70915.420000000478</v>
      </c>
      <c r="D7" s="303">
        <f>Bewertung!E125</f>
        <v>156691.76000000007</v>
      </c>
      <c r="E7" s="303">
        <f>Bewertung!F125</f>
        <v>190920.52000000019</v>
      </c>
      <c r="F7" s="303">
        <f>Bewertung!G125</f>
        <v>-86196.899999999965</v>
      </c>
      <c r="G7" s="303">
        <f>Bewertung!H125</f>
        <v>145065.06999999992</v>
      </c>
      <c r="H7" s="304">
        <f>Bewertung!I125</f>
        <v>337000</v>
      </c>
      <c r="I7" s="304">
        <f>Bewertung!J125</f>
        <v>324000</v>
      </c>
      <c r="J7" s="304">
        <f>Bewertung!K125</f>
        <v>339000</v>
      </c>
      <c r="K7" s="304">
        <f>Bewertung!L125</f>
        <v>352000</v>
      </c>
      <c r="L7" s="304">
        <f>Bewertung!M125</f>
        <v>369000</v>
      </c>
    </row>
    <row r="8" spans="1:12" x14ac:dyDescent="0.25">
      <c r="A8" s="91" t="str">
        <f>Bewertung!A126</f>
        <v>Finanzerfolg</v>
      </c>
      <c r="B8" s="275"/>
      <c r="C8" s="300">
        <f>Bewertung!D126</f>
        <v>-46935.049999999996</v>
      </c>
      <c r="D8" s="300">
        <f>Bewertung!E126</f>
        <v>-35560.89</v>
      </c>
      <c r="E8" s="300">
        <f>Bewertung!F126</f>
        <v>-36439.32</v>
      </c>
      <c r="F8" s="306">
        <f>Bewertung!G126</f>
        <v>-31114.93</v>
      </c>
      <c r="G8" s="306">
        <f>Bewertung!H126</f>
        <v>-17102.39</v>
      </c>
      <c r="H8" s="205">
        <f>Bewertung!I126</f>
        <v>-33000</v>
      </c>
      <c r="I8" s="205">
        <f>Bewertung!J126</f>
        <v>-31000</v>
      </c>
      <c r="J8" s="205">
        <f>Bewertung!K126</f>
        <v>-30000</v>
      </c>
      <c r="K8" s="205">
        <f>Bewertung!L126</f>
        <v>-28000</v>
      </c>
      <c r="L8" s="205">
        <f>Bewertung!M126</f>
        <v>-28000</v>
      </c>
    </row>
    <row r="9" spans="1:12" s="164" customFormat="1" ht="9.9499999999999993" customHeight="1" x14ac:dyDescent="0.25">
      <c r="A9" s="164" t="str">
        <f>Bewertung!A127</f>
        <v>Stille Reserven auf «Finanzerfolg»</v>
      </c>
      <c r="B9" s="275"/>
      <c r="C9" s="305">
        <f>Bewertung!D127</f>
        <v>0</v>
      </c>
      <c r="D9" s="305">
        <f>Bewertung!E127</f>
        <v>0</v>
      </c>
      <c r="E9" s="305">
        <f>Bewertung!F127</f>
        <v>0</v>
      </c>
      <c r="F9" s="305">
        <f>Bewertung!G127</f>
        <v>0</v>
      </c>
      <c r="G9" s="305">
        <f>Bewertung!H127</f>
        <v>0</v>
      </c>
      <c r="H9" s="305">
        <f>Bewertung!I127</f>
        <v>0</v>
      </c>
      <c r="I9" s="305">
        <f>Bewertung!J127</f>
        <v>0</v>
      </c>
      <c r="J9" s="305">
        <f>Bewertung!K127</f>
        <v>0</v>
      </c>
      <c r="K9" s="305">
        <f>Bewertung!L127</f>
        <v>0</v>
      </c>
      <c r="L9" s="305">
        <f>Bewertung!M127</f>
        <v>0</v>
      </c>
    </row>
    <row r="10" spans="1:12" s="109" customFormat="1" x14ac:dyDescent="0.25">
      <c r="A10" s="105" t="str">
        <f>Bewertung!A128</f>
        <v>EBT</v>
      </c>
      <c r="B10" s="106"/>
      <c r="C10" s="303">
        <f>Bewertung!D128</f>
        <v>23980.370000000483</v>
      </c>
      <c r="D10" s="303">
        <f>Bewertung!E128</f>
        <v>121130.87000000007</v>
      </c>
      <c r="E10" s="303">
        <f>Bewertung!F128</f>
        <v>154481.20000000019</v>
      </c>
      <c r="F10" s="303">
        <f>Bewertung!G128</f>
        <v>-117311.82999999996</v>
      </c>
      <c r="G10" s="303">
        <f>Bewertung!H128</f>
        <v>127962.67999999992</v>
      </c>
      <c r="H10" s="304">
        <f>Bewertung!I128</f>
        <v>304000</v>
      </c>
      <c r="I10" s="304">
        <f>Bewertung!J128</f>
        <v>293000</v>
      </c>
      <c r="J10" s="304">
        <f>Bewertung!K128</f>
        <v>309000</v>
      </c>
      <c r="K10" s="304">
        <f>Bewertung!L128</f>
        <v>324000</v>
      </c>
      <c r="L10" s="304">
        <f>Bewertung!M128</f>
        <v>341000</v>
      </c>
    </row>
    <row r="11" spans="1:12" x14ac:dyDescent="0.25">
      <c r="A11" s="91" t="str">
        <f>Bewertung!A129</f>
        <v>Steueraufwand</v>
      </c>
      <c r="B11" s="101"/>
      <c r="C11" s="300">
        <f>Bewertung!D129</f>
        <v>215.65</v>
      </c>
      <c r="D11" s="300">
        <f>Bewertung!E129</f>
        <v>-10483.25</v>
      </c>
      <c r="E11" s="300">
        <f>Bewertung!F129</f>
        <v>-13095.5</v>
      </c>
      <c r="F11" s="300">
        <f>Bewertung!G129</f>
        <v>-2485.3000000000002</v>
      </c>
      <c r="G11" s="300">
        <f>Bewertung!H129</f>
        <v>-23780.9</v>
      </c>
      <c r="H11" s="205">
        <f>Bewertung!I129</f>
        <v>-39000</v>
      </c>
      <c r="I11" s="205">
        <f>Bewertung!J129</f>
        <v>-38000</v>
      </c>
      <c r="J11" s="205">
        <f>Bewertung!K129</f>
        <v>-40000</v>
      </c>
      <c r="K11" s="205">
        <f>Bewertung!L129</f>
        <v>-42000</v>
      </c>
      <c r="L11" s="205">
        <f>Bewertung!M129</f>
        <v>-44000</v>
      </c>
    </row>
    <row r="12" spans="1:12" x14ac:dyDescent="0.25">
      <c r="A12" s="91" t="str">
        <f>Bewertung!A130</f>
        <v>Steueraufwand auf Veränderung stille Reserven</v>
      </c>
      <c r="B12" s="101"/>
      <c r="C12" s="312">
        <f>Bewertung!D130</f>
        <v>-2571</v>
      </c>
      <c r="D12" s="312">
        <f>Bewertung!E130</f>
        <v>-5092</v>
      </c>
      <c r="E12" s="312">
        <f>Bewertung!F130</f>
        <v>-6652</v>
      </c>
      <c r="F12" s="312">
        <f>Bewertung!G130</f>
        <v>16630</v>
      </c>
      <c r="G12" s="312">
        <f>Bewertung!H130</f>
        <v>-4731</v>
      </c>
      <c r="H12" s="312">
        <f>Bewertung!I130</f>
        <v>-6412</v>
      </c>
      <c r="I12" s="312">
        <f>Bewertung!J130</f>
        <v>-6412</v>
      </c>
      <c r="J12" s="312">
        <f>Bewertung!K130</f>
        <v>-6412</v>
      </c>
      <c r="K12" s="312">
        <f>Bewertung!L130</f>
        <v>-6412</v>
      </c>
      <c r="L12" s="312">
        <f>Bewertung!M130</f>
        <v>-6412</v>
      </c>
    </row>
    <row r="13" spans="1:12" x14ac:dyDescent="0.25">
      <c r="A13" s="91" t="str">
        <f>Bewertung!A131</f>
        <v>Erfolgsanteile Minderheitsanteile</v>
      </c>
      <c r="B13" s="101"/>
      <c r="C13" s="312">
        <f>Bewertung!D131</f>
        <v>0</v>
      </c>
      <c r="D13" s="312">
        <f>Bewertung!E131</f>
        <v>0</v>
      </c>
      <c r="E13" s="312">
        <f>Bewertung!F131</f>
        <v>0</v>
      </c>
      <c r="F13" s="312">
        <f>Bewertung!G131</f>
        <v>0</v>
      </c>
      <c r="G13" s="312">
        <f>Bewertung!H131</f>
        <v>0</v>
      </c>
      <c r="H13" s="312">
        <f>Bewertung!I131</f>
        <v>0</v>
      </c>
      <c r="I13" s="312">
        <f>Bewertung!J131</f>
        <v>0</v>
      </c>
      <c r="J13" s="312">
        <f>Bewertung!K131</f>
        <v>0</v>
      </c>
      <c r="K13" s="312">
        <f>Bewertung!L131</f>
        <v>0</v>
      </c>
      <c r="L13" s="312">
        <f>Bewertung!M131</f>
        <v>0</v>
      </c>
    </row>
    <row r="14" spans="1:12" s="99" customFormat="1" ht="15.75" x14ac:dyDescent="0.25">
      <c r="A14" s="95" t="str">
        <f>Bewertung!A132</f>
        <v>Jahresgewinn/-verlust intern</v>
      </c>
      <c r="B14" s="96"/>
      <c r="C14" s="301">
        <f>Bewertung!D132</f>
        <v>21625.020000000484</v>
      </c>
      <c r="D14" s="301">
        <f>Bewertung!E132</f>
        <v>105555.62000000007</v>
      </c>
      <c r="E14" s="301">
        <f>Bewertung!F132</f>
        <v>134733.70000000019</v>
      </c>
      <c r="F14" s="301">
        <f>Bewertung!G132</f>
        <v>-103167.12999999996</v>
      </c>
      <c r="G14" s="301">
        <f>Bewertung!H132</f>
        <v>99450.779999999912</v>
      </c>
      <c r="H14" s="302">
        <f>Bewertung!I132</f>
        <v>258588</v>
      </c>
      <c r="I14" s="302">
        <f>Bewertung!J132</f>
        <v>248588</v>
      </c>
      <c r="J14" s="302">
        <f>Bewertung!K132</f>
        <v>262588</v>
      </c>
      <c r="K14" s="302">
        <f>Bewertung!L132</f>
        <v>275588</v>
      </c>
      <c r="L14" s="302">
        <f>Bewertung!M132</f>
        <v>290588</v>
      </c>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329"/>
  <sheetViews>
    <sheetView showGridLines="0" zoomScale="115" zoomScaleNormal="115" zoomScaleSheetLayoutView="85" workbookViewId="0">
      <pane xSplit="1" ySplit="2" topLeftCell="B3" activePane="bottomRight" state="frozen"/>
      <selection activeCell="A76" sqref="A76"/>
      <selection pane="topRight" activeCell="A76" sqref="A76"/>
      <selection pane="bottomLeft" activeCell="A76" sqref="A76"/>
      <selection pane="bottomRight" activeCell="B3" sqref="B3"/>
    </sheetView>
  </sheetViews>
  <sheetFormatPr baseColWidth="10" defaultColWidth="8.85546875" defaultRowHeight="16.5" x14ac:dyDescent="0.25"/>
  <cols>
    <col min="1" max="1" width="42.7109375" style="91" customWidth="1"/>
    <col min="2" max="2" width="7.28515625" style="91" bestFit="1" customWidth="1"/>
    <col min="3" max="13" width="11.7109375" style="91" customWidth="1"/>
    <col min="14" max="14" width="7.7109375" style="91" customWidth="1"/>
    <col min="15" max="15" width="48.5703125" style="132" customWidth="1"/>
    <col min="16" max="16" width="11.140625" style="91" customWidth="1"/>
    <col min="17" max="16384" width="8.85546875" style="91"/>
  </cols>
  <sheetData>
    <row r="1" spans="1:17" ht="28.15" customHeight="1" x14ac:dyDescent="0.25">
      <c r="A1" s="90" t="str">
        <f>Basisdaten!A1</f>
        <v>Muster AG, 6314 Unterägeri</v>
      </c>
      <c r="B1" s="90"/>
    </row>
    <row r="2" spans="1:17" s="173" customFormat="1" ht="20.25" x14ac:dyDescent="0.25">
      <c r="A2" s="92" t="s">
        <v>0</v>
      </c>
      <c r="B2" s="92"/>
      <c r="C2" s="171">
        <f>'Stille Reserven'!B2</f>
        <v>2018</v>
      </c>
      <c r="D2" s="171">
        <f>'Stille Reserven'!C2</f>
        <v>2019</v>
      </c>
      <c r="E2" s="171">
        <f>'Stille Reserven'!D2</f>
        <v>2020</v>
      </c>
      <c r="F2" s="171">
        <f>'Stille Reserven'!E2</f>
        <v>2021</v>
      </c>
      <c r="G2" s="171">
        <f>'Stille Reserven'!F2</f>
        <v>2022</v>
      </c>
      <c r="H2" s="171">
        <f>'Stille Reserven'!G2</f>
        <v>2023</v>
      </c>
      <c r="I2" s="172">
        <f>H2+1</f>
        <v>2024</v>
      </c>
      <c r="J2" s="172">
        <f t="shared" ref="J2:M2" si="0">I2+1</f>
        <v>2025</v>
      </c>
      <c r="K2" s="172">
        <f t="shared" si="0"/>
        <v>2026</v>
      </c>
      <c r="L2" s="172">
        <f t="shared" si="0"/>
        <v>2027</v>
      </c>
      <c r="M2" s="172">
        <f t="shared" si="0"/>
        <v>2028</v>
      </c>
      <c r="N2" s="172"/>
      <c r="O2" s="333"/>
      <c r="P2" s="172"/>
      <c r="Q2" s="244" t="s">
        <v>253</v>
      </c>
    </row>
    <row r="3" spans="1:17" ht="6" customHeight="1" x14ac:dyDescent="0.25"/>
    <row r="4" spans="1:17" s="99" customFormat="1" ht="15.75" x14ac:dyDescent="0.25">
      <c r="A4" s="95" t="s">
        <v>1</v>
      </c>
      <c r="B4" s="95"/>
      <c r="C4" s="96"/>
      <c r="D4" s="96"/>
      <c r="E4" s="96"/>
      <c r="F4" s="96"/>
      <c r="G4" s="96"/>
      <c r="H4" s="96"/>
      <c r="I4" s="97"/>
      <c r="J4" s="97"/>
      <c r="K4" s="97"/>
      <c r="L4" s="97"/>
      <c r="M4" s="97"/>
      <c r="N4" s="98"/>
      <c r="O4" s="334"/>
      <c r="P4" s="98"/>
    </row>
    <row r="5" spans="1:17" x14ac:dyDescent="0.25">
      <c r="A5" s="91" t="s">
        <v>2</v>
      </c>
      <c r="C5" s="100">
        <v>405648.32</v>
      </c>
      <c r="D5" s="100">
        <v>143595.79999999999</v>
      </c>
      <c r="E5" s="100">
        <v>409029.33</v>
      </c>
      <c r="F5" s="100">
        <v>392837.83</v>
      </c>
      <c r="G5" s="100">
        <v>191007.52</v>
      </c>
      <c r="H5" s="100">
        <v>340794.56</v>
      </c>
      <c r="I5" s="101">
        <f>ROUND(I52*$N$5,$Q$5)-I6</f>
        <v>112000</v>
      </c>
      <c r="J5" s="101">
        <f t="shared" ref="J5:M5" si="1">ROUND(J52*$N$5,$Q$5)-J6</f>
        <v>114900</v>
      </c>
      <c r="K5" s="101">
        <f t="shared" si="1"/>
        <v>121100</v>
      </c>
      <c r="L5" s="101">
        <f t="shared" si="1"/>
        <v>129100</v>
      </c>
      <c r="M5" s="101">
        <f t="shared" si="1"/>
        <v>137200</v>
      </c>
      <c r="N5" s="102">
        <f>Basisdaten!F34+P5</f>
        <v>0.35199999999999998</v>
      </c>
      <c r="O5" s="132" t="s">
        <v>458</v>
      </c>
      <c r="P5" s="117">
        <v>0</v>
      </c>
      <c r="Q5" s="91">
        <v>-2</v>
      </c>
    </row>
    <row r="6" spans="1:17" s="164" customFormat="1" ht="9.9499999999999993" customHeight="1" x14ac:dyDescent="0.25">
      <c r="A6" s="164" t="str">
        <f>CONCATENATE("Stille Reserven auf «",A5,"»")</f>
        <v>Stille Reserven auf «Liquide Mittel»</v>
      </c>
      <c r="C6" s="240">
        <f>'Stille Reserven'!B3</f>
        <v>0</v>
      </c>
      <c r="D6" s="240">
        <f>'Stille Reserven'!C3</f>
        <v>0</v>
      </c>
      <c r="E6" s="240">
        <f>'Stille Reserven'!D3</f>
        <v>0</v>
      </c>
      <c r="F6" s="240">
        <f>'Stille Reserven'!E3</f>
        <v>0</v>
      </c>
      <c r="G6" s="240">
        <f>'Stille Reserven'!F3</f>
        <v>0</v>
      </c>
      <c r="H6" s="240">
        <f>'Stille Reserven'!G3</f>
        <v>0</v>
      </c>
      <c r="I6" s="240">
        <f>'Stille Reserven'!H3</f>
        <v>0</v>
      </c>
      <c r="J6" s="240">
        <f>'Stille Reserven'!I3</f>
        <v>0</v>
      </c>
      <c r="K6" s="240">
        <f>'Stille Reserven'!J3</f>
        <v>0</v>
      </c>
      <c r="L6" s="240">
        <f>'Stille Reserven'!K3</f>
        <v>0</v>
      </c>
      <c r="M6" s="240">
        <f>'Stille Reserven'!L3</f>
        <v>0</v>
      </c>
      <c r="N6" s="239"/>
      <c r="O6" s="330"/>
    </row>
    <row r="7" spans="1:17" x14ac:dyDescent="0.25">
      <c r="A7" s="91" t="s">
        <v>3</v>
      </c>
      <c r="C7" s="100">
        <v>100851.31</v>
      </c>
      <c r="D7" s="100">
        <v>140572.9</v>
      </c>
      <c r="E7" s="100">
        <v>107285.42</v>
      </c>
      <c r="F7" s="100">
        <v>194854.08</v>
      </c>
      <c r="G7" s="100">
        <f>232414.46-30440</f>
        <v>201974.46</v>
      </c>
      <c r="H7" s="125">
        <v>179553.38</v>
      </c>
      <c r="I7" s="101">
        <f>ROUND(I86/$N7,$Q$7)</f>
        <v>198800</v>
      </c>
      <c r="J7" s="101">
        <f>ROUND(J86/$N7,$Q$7)</f>
        <v>209200</v>
      </c>
      <c r="K7" s="101">
        <f>ROUND(K86/$N7,$Q$7)</f>
        <v>220200</v>
      </c>
      <c r="L7" s="101">
        <f>ROUND(L86/$N7,$Q$7)</f>
        <v>231800</v>
      </c>
      <c r="M7" s="101">
        <f>ROUND(M86/$N7,$Q$7)</f>
        <v>243900</v>
      </c>
      <c r="N7" s="103">
        <f>(AVERAGE(D86:H86)+AVERAGE(D87:H87))/(AVERAGE(D7:H7)+AVERAGE(D8:H8))+P7</f>
        <v>12.965916187251425</v>
      </c>
      <c r="O7" s="132" t="s">
        <v>438</v>
      </c>
      <c r="P7" s="103">
        <v>0</v>
      </c>
      <c r="Q7" s="91">
        <f>$Q$5</f>
        <v>-2</v>
      </c>
    </row>
    <row r="8" spans="1:17" s="164" customFormat="1" ht="9.9499999999999993" customHeight="1" x14ac:dyDescent="0.25">
      <c r="A8" s="164" t="str">
        <f>CONCATENATE("Stille Reserven auf «",A7,"»")</f>
        <v>Stille Reserven auf «Forderungen aus L&amp;L»</v>
      </c>
      <c r="C8" s="240">
        <f>'Stille Reserven'!B4</f>
        <v>0</v>
      </c>
      <c r="D8" s="240">
        <f>'Stille Reserven'!C4</f>
        <v>0</v>
      </c>
      <c r="E8" s="240">
        <f>'Stille Reserven'!D4</f>
        <v>0</v>
      </c>
      <c r="F8" s="240">
        <f>'Stille Reserven'!E4</f>
        <v>0</v>
      </c>
      <c r="G8" s="240">
        <f>'Stille Reserven'!F4</f>
        <v>0</v>
      </c>
      <c r="H8" s="240">
        <f>'Stille Reserven'!G4</f>
        <v>0</v>
      </c>
      <c r="I8" s="240">
        <f>'Stille Reserven'!H4</f>
        <v>0</v>
      </c>
      <c r="J8" s="240">
        <f>'Stille Reserven'!I4</f>
        <v>0</v>
      </c>
      <c r="K8" s="240">
        <f>'Stille Reserven'!J4</f>
        <v>0</v>
      </c>
      <c r="L8" s="240">
        <f>'Stille Reserven'!K4</f>
        <v>0</v>
      </c>
      <c r="M8" s="240">
        <f>'Stille Reserven'!L4</f>
        <v>0</v>
      </c>
      <c r="N8" s="239"/>
      <c r="O8" s="330"/>
    </row>
    <row r="9" spans="1:17" x14ac:dyDescent="0.2">
      <c r="A9" s="91" t="s">
        <v>496</v>
      </c>
      <c r="C9" s="100">
        <v>3148.87</v>
      </c>
      <c r="D9" s="100">
        <v>2787.55</v>
      </c>
      <c r="E9" s="100">
        <v>3609.15</v>
      </c>
      <c r="F9" s="100">
        <v>7541.79</v>
      </c>
      <c r="G9" s="100">
        <v>7974.52</v>
      </c>
      <c r="H9" s="100">
        <v>5974.52</v>
      </c>
      <c r="I9" s="101">
        <f>ROUND($N$9*I92,Q9)</f>
        <v>6700</v>
      </c>
      <c r="J9" s="101">
        <f t="shared" ref="J9:M9" si="2">ROUND($N$9*J92,R9)</f>
        <v>7071</v>
      </c>
      <c r="K9" s="101">
        <f t="shared" si="2"/>
        <v>7441</v>
      </c>
      <c r="L9" s="101">
        <f t="shared" si="2"/>
        <v>7823</v>
      </c>
      <c r="M9" s="101">
        <f t="shared" si="2"/>
        <v>8232</v>
      </c>
      <c r="N9" s="104">
        <f>SUM(D9:H10)/SUM(D92:H92)</f>
        <v>2.6385660674650971E-3</v>
      </c>
      <c r="O9" s="314" t="str">
        <f>CONCATENATE("in % der Umsatzerlöse der Jahre ",$D$2," bis ",$H$2,", korrigiert um:")</f>
        <v>in % der Umsatzerlöse der Jahre 2019 bis 2023, korrigiert um:</v>
      </c>
      <c r="Q9" s="91">
        <f>$Q$5</f>
        <v>-2</v>
      </c>
    </row>
    <row r="10" spans="1:17" s="164" customFormat="1" ht="9.9499999999999993" customHeight="1" x14ac:dyDescent="0.25">
      <c r="A10" s="164" t="str">
        <f>CONCATENATE("Stille Reserven auf «",A9,"»")</f>
        <v>Stille Reserven auf «Übrige kurzfristige Forderungen»</v>
      </c>
      <c r="C10" s="240">
        <f>'Stille Reserven'!B5</f>
        <v>0</v>
      </c>
      <c r="D10" s="240">
        <f>'Stille Reserven'!C5</f>
        <v>0</v>
      </c>
      <c r="E10" s="240">
        <f>'Stille Reserven'!D5</f>
        <v>0</v>
      </c>
      <c r="F10" s="240">
        <f>'Stille Reserven'!E5</f>
        <v>0</v>
      </c>
      <c r="G10" s="240">
        <f>'Stille Reserven'!F5</f>
        <v>0</v>
      </c>
      <c r="H10" s="240">
        <f>'Stille Reserven'!G5</f>
        <v>0</v>
      </c>
      <c r="I10" s="240">
        <f>'Stille Reserven'!H5</f>
        <v>0</v>
      </c>
      <c r="J10" s="240">
        <f>'Stille Reserven'!I5</f>
        <v>0</v>
      </c>
      <c r="K10" s="240">
        <f>'Stille Reserven'!J5</f>
        <v>0</v>
      </c>
      <c r="L10" s="240">
        <f>'Stille Reserven'!K5</f>
        <v>0</v>
      </c>
      <c r="M10" s="240">
        <f>'Stille Reserven'!L5</f>
        <v>0</v>
      </c>
      <c r="N10" s="239"/>
      <c r="O10" s="330"/>
    </row>
    <row r="11" spans="1:17" x14ac:dyDescent="0.2">
      <c r="A11" s="91" t="s">
        <v>455</v>
      </c>
      <c r="C11" s="100">
        <v>345366.6</v>
      </c>
      <c r="D11" s="100">
        <v>368203.6</v>
      </c>
      <c r="E11" s="100">
        <v>396145</v>
      </c>
      <c r="F11" s="100">
        <v>370170</v>
      </c>
      <c r="G11" s="100">
        <f>529890-176630</f>
        <v>353260</v>
      </c>
      <c r="H11" s="100">
        <v>303260</v>
      </c>
      <c r="I11" s="101">
        <f>ROUND($N$11*I86,$Q$11)</f>
        <v>580300</v>
      </c>
      <c r="J11" s="101">
        <f t="shared" ref="J11:M11" si="3">ROUND($N$11*J86,$Q$11)</f>
        <v>610700</v>
      </c>
      <c r="K11" s="101">
        <f t="shared" si="3"/>
        <v>642600</v>
      </c>
      <c r="L11" s="101">
        <f t="shared" si="3"/>
        <v>676400</v>
      </c>
      <c r="M11" s="101">
        <f t="shared" si="3"/>
        <v>711700</v>
      </c>
      <c r="N11" s="117">
        <f>SUM(D11:H12)/SUM(D92:H92)</f>
        <v>0.22509166366292283</v>
      </c>
      <c r="O11" s="314" t="str">
        <f>CONCATENATE("in % der Umsatzerlöse der Jahre ",$D$2," bis ",$H$2,", korrigiert um:")</f>
        <v>in % der Umsatzerlöse der Jahre 2019 bis 2023, korrigiert um:</v>
      </c>
      <c r="Q11" s="91">
        <f>$Q$5</f>
        <v>-2</v>
      </c>
    </row>
    <row r="12" spans="1:17" s="164" customFormat="1" ht="9.9499999999999993" customHeight="1" x14ac:dyDescent="0.25">
      <c r="A12" s="164" t="str">
        <f>CONCATENATE("Stille Reserven auf «",A11,"»")</f>
        <v>Stille Reserven auf «Vorräte / nicht fakturierte Dienstleistungen»</v>
      </c>
      <c r="C12" s="240">
        <f>'Stille Reserven'!B6</f>
        <v>110000</v>
      </c>
      <c r="D12" s="240">
        <f>'Stille Reserven'!C6</f>
        <v>115000</v>
      </c>
      <c r="E12" s="240">
        <f>'Stille Reserven'!D6</f>
        <v>130000</v>
      </c>
      <c r="F12" s="240">
        <f>'Stille Reserven'!E6</f>
        <v>120000</v>
      </c>
      <c r="G12" s="240">
        <f>'Stille Reserven'!F6</f>
        <v>115000</v>
      </c>
      <c r="H12" s="240">
        <f>'Stille Reserven'!G6</f>
        <v>108000</v>
      </c>
      <c r="I12" s="240">
        <f>'Stille Reserven'!H6</f>
        <v>108000</v>
      </c>
      <c r="J12" s="240">
        <f>'Stille Reserven'!I6</f>
        <v>108000</v>
      </c>
      <c r="K12" s="240">
        <f>'Stille Reserven'!J6</f>
        <v>108000</v>
      </c>
      <c r="L12" s="240">
        <f>'Stille Reserven'!K6</f>
        <v>108000</v>
      </c>
      <c r="M12" s="240">
        <f>'Stille Reserven'!L6</f>
        <v>108000</v>
      </c>
      <c r="N12" s="239"/>
      <c r="O12" s="330"/>
    </row>
    <row r="13" spans="1:17" x14ac:dyDescent="0.25">
      <c r="A13" s="91" t="s">
        <v>456</v>
      </c>
      <c r="C13" s="100">
        <v>0</v>
      </c>
      <c r="D13" s="100">
        <v>0</v>
      </c>
      <c r="E13" s="100" t="s">
        <v>472</v>
      </c>
      <c r="F13" s="100" t="s">
        <v>472</v>
      </c>
      <c r="G13" s="100" t="s">
        <v>472</v>
      </c>
      <c r="H13" s="100" t="s">
        <v>472</v>
      </c>
      <c r="I13" s="101">
        <f>ROUND($N$13*I86,$Q$11)</f>
        <v>0</v>
      </c>
      <c r="J13" s="101">
        <f>ROUND($N$13*J86,$Q$11)</f>
        <v>0</v>
      </c>
      <c r="K13" s="101">
        <f>ROUND($N$13*K86,$Q$11)</f>
        <v>0</v>
      </c>
      <c r="L13" s="101">
        <f>ROUND($N$13*L86,$Q$11)</f>
        <v>0</v>
      </c>
      <c r="M13" s="101">
        <f>ROUND($N$13*M86,$Q$11)</f>
        <v>0</v>
      </c>
      <c r="N13" s="117">
        <f>SUM(G13:H13)/SUM(G86:H86)</f>
        <v>0</v>
      </c>
      <c r="O13" s="132" t="s">
        <v>459</v>
      </c>
      <c r="Q13" s="91">
        <f>$Q$5</f>
        <v>-2</v>
      </c>
    </row>
    <row r="14" spans="1:17" s="164" customFormat="1" ht="9.9499999999999993" customHeight="1" x14ac:dyDescent="0.25">
      <c r="A14" s="164" t="str">
        <f>CONCATENATE("Stille Reserven auf «",A13,"»")</f>
        <v>Stille Reserven auf «Angefangene Arbeiten»</v>
      </c>
      <c r="C14" s="240">
        <f>'Stille Reserven'!B7</f>
        <v>0</v>
      </c>
      <c r="D14" s="240">
        <f>'Stille Reserven'!C7</f>
        <v>0</v>
      </c>
      <c r="E14" s="240">
        <f>'Stille Reserven'!D7</f>
        <v>0</v>
      </c>
      <c r="F14" s="240">
        <f>'Stille Reserven'!E7</f>
        <v>0</v>
      </c>
      <c r="G14" s="240">
        <f>'Stille Reserven'!F7</f>
        <v>0</v>
      </c>
      <c r="H14" s="240">
        <f>'Stille Reserven'!G7</f>
        <v>0</v>
      </c>
      <c r="I14" s="240">
        <f>'Stille Reserven'!H7</f>
        <v>0</v>
      </c>
      <c r="J14" s="240">
        <f>'Stille Reserven'!I7</f>
        <v>0</v>
      </c>
      <c r="K14" s="240">
        <f>'Stille Reserven'!J7</f>
        <v>0</v>
      </c>
      <c r="L14" s="240">
        <f>'Stille Reserven'!K7</f>
        <v>0</v>
      </c>
      <c r="M14" s="240">
        <f>'Stille Reserven'!L7</f>
        <v>0</v>
      </c>
      <c r="N14" s="239"/>
      <c r="O14" s="330"/>
    </row>
    <row r="15" spans="1:17" x14ac:dyDescent="0.25">
      <c r="A15" s="91" t="s">
        <v>446</v>
      </c>
      <c r="C15" s="100">
        <v>0</v>
      </c>
      <c r="D15" s="100">
        <v>0</v>
      </c>
      <c r="E15" s="100">
        <v>0</v>
      </c>
      <c r="F15" s="100">
        <v>0</v>
      </c>
      <c r="G15" s="100">
        <v>0</v>
      </c>
      <c r="H15" s="100">
        <v>0</v>
      </c>
      <c r="I15" s="101">
        <f>ROUND($N$15*I86,$Q$15)</f>
        <v>0</v>
      </c>
      <c r="J15" s="101">
        <f>ROUND($N$15*J86,$Q$15)</f>
        <v>0</v>
      </c>
      <c r="K15" s="101">
        <f>ROUND($N$15*K86,$Q$15)</f>
        <v>0</v>
      </c>
      <c r="L15" s="101">
        <f>ROUND($N$15*L86,$Q$15)</f>
        <v>0</v>
      </c>
      <c r="M15" s="101">
        <f>ROUND($N$15*M86,$Q$15)</f>
        <v>0</v>
      </c>
      <c r="N15" s="104"/>
      <c r="O15" s="132" t="s">
        <v>146</v>
      </c>
      <c r="Q15" s="91">
        <f>$Q$5</f>
        <v>-2</v>
      </c>
    </row>
    <row r="16" spans="1:17" s="164" customFormat="1" ht="9.9499999999999993" customHeight="1" x14ac:dyDescent="0.25">
      <c r="A16" s="164" t="str">
        <f>CONCATENATE("Stille Reserven auf «",A15,"»")</f>
        <v>Stille Reserven auf «Vorauszahlungen an Lieferanten»</v>
      </c>
      <c r="C16" s="240">
        <f>'Stille Reserven'!B8</f>
        <v>0</v>
      </c>
      <c r="D16" s="240">
        <f>'Stille Reserven'!C8</f>
        <v>0</v>
      </c>
      <c r="E16" s="240">
        <f>'Stille Reserven'!D8</f>
        <v>0</v>
      </c>
      <c r="F16" s="240">
        <f>'Stille Reserven'!E8</f>
        <v>0</v>
      </c>
      <c r="G16" s="240">
        <f>'Stille Reserven'!F8</f>
        <v>0</v>
      </c>
      <c r="H16" s="240">
        <f>'Stille Reserven'!G8</f>
        <v>0</v>
      </c>
      <c r="I16" s="240">
        <f>'Stille Reserven'!H8</f>
        <v>0</v>
      </c>
      <c r="J16" s="240">
        <f>'Stille Reserven'!I8</f>
        <v>0</v>
      </c>
      <c r="K16" s="240">
        <f>'Stille Reserven'!J8</f>
        <v>0</v>
      </c>
      <c r="L16" s="240">
        <f>'Stille Reserven'!K8</f>
        <v>0</v>
      </c>
      <c r="M16" s="240">
        <f>'Stille Reserven'!L8</f>
        <v>0</v>
      </c>
      <c r="N16" s="239"/>
      <c r="O16" s="330"/>
    </row>
    <row r="17" spans="1:17" x14ac:dyDescent="0.25">
      <c r="A17" s="91" t="s">
        <v>4</v>
      </c>
      <c r="C17" s="100">
        <v>0</v>
      </c>
      <c r="D17" s="100">
        <v>0</v>
      </c>
      <c r="E17" s="100">
        <v>0</v>
      </c>
      <c r="F17" s="100">
        <v>0</v>
      </c>
      <c r="G17" s="100">
        <v>0</v>
      </c>
      <c r="H17" s="100">
        <v>0</v>
      </c>
      <c r="I17" s="101">
        <f>ROUND($N$17*I86,$Q$17)</f>
        <v>0</v>
      </c>
      <c r="J17" s="101">
        <f>ROUND($N$17*J86,$Q$17)</f>
        <v>0</v>
      </c>
      <c r="K17" s="101">
        <f>ROUND($N$17*K86,$Q$17)</f>
        <v>0</v>
      </c>
      <c r="L17" s="101">
        <f>ROUND($N$17*L86,$Q$17)</f>
        <v>0</v>
      </c>
      <c r="M17" s="101">
        <f>ROUND($N$17*M86,$Q$17)</f>
        <v>0</v>
      </c>
      <c r="N17" s="104"/>
      <c r="O17" s="132" t="s">
        <v>146</v>
      </c>
      <c r="Q17" s="91">
        <f>$Q$5</f>
        <v>-2</v>
      </c>
    </row>
    <row r="18" spans="1:17" s="164" customFormat="1" ht="9.9499999999999993" customHeight="1" x14ac:dyDescent="0.25">
      <c r="A18" s="164" t="str">
        <f>CONCATENATE("Stille Reserven auf «",A17,"»")</f>
        <v>Stille Reserven auf «Aktive Rechnungsabgrenzung Zinsen»</v>
      </c>
      <c r="C18" s="240">
        <f>'Stille Reserven'!B9</f>
        <v>0</v>
      </c>
      <c r="D18" s="240">
        <f>'Stille Reserven'!C9</f>
        <v>0</v>
      </c>
      <c r="E18" s="240">
        <f>'Stille Reserven'!D9</f>
        <v>0</v>
      </c>
      <c r="F18" s="240">
        <f>'Stille Reserven'!E9</f>
        <v>0</v>
      </c>
      <c r="G18" s="240">
        <f>'Stille Reserven'!F9</f>
        <v>0</v>
      </c>
      <c r="H18" s="240">
        <f>'Stille Reserven'!G9</f>
        <v>0</v>
      </c>
      <c r="I18" s="240">
        <f>'Stille Reserven'!H9</f>
        <v>0</v>
      </c>
      <c r="J18" s="240">
        <f>'Stille Reserven'!I9</f>
        <v>0</v>
      </c>
      <c r="K18" s="240">
        <f>'Stille Reserven'!J9</f>
        <v>0</v>
      </c>
      <c r="L18" s="240">
        <f>'Stille Reserven'!K9</f>
        <v>0</v>
      </c>
      <c r="M18" s="240">
        <f>'Stille Reserven'!L9</f>
        <v>0</v>
      </c>
      <c r="N18" s="239"/>
      <c r="O18" s="330"/>
    </row>
    <row r="19" spans="1:17" x14ac:dyDescent="0.25">
      <c r="A19" s="91" t="s">
        <v>5</v>
      </c>
      <c r="C19" s="100">
        <v>10577.04</v>
      </c>
      <c r="D19" s="100">
        <v>3867.73</v>
      </c>
      <c r="E19" s="100">
        <v>12452.72</v>
      </c>
      <c r="F19" s="100">
        <v>7880</v>
      </c>
      <c r="G19" s="100">
        <v>11805</v>
      </c>
      <c r="H19" s="100">
        <v>22651.5</v>
      </c>
      <c r="I19" s="101">
        <f>ROUND(AVERAGE(C19:H19),$Q$19)</f>
        <v>11500</v>
      </c>
      <c r="J19" s="101">
        <f t="shared" ref="J19:M19" si="4">ROUND(AVERAGE(D19:I19),$Q$19)</f>
        <v>11700</v>
      </c>
      <c r="K19" s="101">
        <f t="shared" si="4"/>
        <v>13000</v>
      </c>
      <c r="L19" s="101">
        <f t="shared" si="4"/>
        <v>13100</v>
      </c>
      <c r="M19" s="101">
        <f t="shared" si="4"/>
        <v>14000</v>
      </c>
      <c r="N19" s="101"/>
      <c r="O19" s="132" t="s">
        <v>524</v>
      </c>
      <c r="Q19" s="91">
        <f>$Q$5</f>
        <v>-2</v>
      </c>
    </row>
    <row r="20" spans="1:17" s="164" customFormat="1" ht="9.9499999999999993" customHeight="1" x14ac:dyDescent="0.25">
      <c r="A20" s="164" t="str">
        <f>CONCATENATE("Stille Reserven auf «",A19,"»")</f>
        <v>Stille Reserven auf «Übrige aktive Rechnungsabgrenzung»</v>
      </c>
      <c r="C20" s="240">
        <f>'Stille Reserven'!B10</f>
        <v>0</v>
      </c>
      <c r="D20" s="240">
        <f>'Stille Reserven'!C10</f>
        <v>0</v>
      </c>
      <c r="E20" s="240">
        <f>'Stille Reserven'!D10</f>
        <v>0</v>
      </c>
      <c r="F20" s="240">
        <f>'Stille Reserven'!E10</f>
        <v>0</v>
      </c>
      <c r="G20" s="240">
        <f>'Stille Reserven'!F10</f>
        <v>0</v>
      </c>
      <c r="H20" s="240">
        <f>'Stille Reserven'!G10</f>
        <v>0</v>
      </c>
      <c r="I20" s="240">
        <f>'Stille Reserven'!H10</f>
        <v>0</v>
      </c>
      <c r="J20" s="240">
        <f>'Stille Reserven'!I10</f>
        <v>0</v>
      </c>
      <c r="K20" s="240">
        <f>'Stille Reserven'!J10</f>
        <v>0</v>
      </c>
      <c r="L20" s="240">
        <f>'Stille Reserven'!K10</f>
        <v>0</v>
      </c>
      <c r="M20" s="240">
        <f>'Stille Reserven'!L10</f>
        <v>0</v>
      </c>
      <c r="N20" s="239"/>
      <c r="O20" s="330"/>
    </row>
    <row r="21" spans="1:17" s="109" customFormat="1" x14ac:dyDescent="0.3">
      <c r="A21" s="105" t="s">
        <v>6</v>
      </c>
      <c r="B21" s="105"/>
      <c r="C21" s="106">
        <f>SUM(C5:C20)</f>
        <v>975592.14</v>
      </c>
      <c r="D21" s="106">
        <f t="shared" ref="D21:M21" si="5">SUM(D5:D20)</f>
        <v>774027.57999999984</v>
      </c>
      <c r="E21" s="106">
        <f t="shared" si="5"/>
        <v>1058521.6200000001</v>
      </c>
      <c r="F21" s="106">
        <f t="shared" si="5"/>
        <v>1093283.7000000002</v>
      </c>
      <c r="G21" s="106">
        <f t="shared" si="5"/>
        <v>881021.5</v>
      </c>
      <c r="H21" s="106">
        <f t="shared" si="5"/>
        <v>960233.96</v>
      </c>
      <c r="I21" s="107">
        <f t="shared" si="5"/>
        <v>1017300</v>
      </c>
      <c r="J21" s="107">
        <f t="shared" si="5"/>
        <v>1061571</v>
      </c>
      <c r="K21" s="107">
        <f t="shared" si="5"/>
        <v>1112341</v>
      </c>
      <c r="L21" s="107">
        <f t="shared" si="5"/>
        <v>1166223</v>
      </c>
      <c r="M21" s="107">
        <f t="shared" si="5"/>
        <v>1223032</v>
      </c>
      <c r="N21" s="175"/>
      <c r="O21" s="335"/>
      <c r="P21" s="108"/>
    </row>
    <row r="22" spans="1:17" x14ac:dyDescent="0.25">
      <c r="A22" s="91" t="s">
        <v>7</v>
      </c>
      <c r="C22" s="100">
        <f>475842.48+1+1</f>
        <v>475844.48</v>
      </c>
      <c r="D22" s="100">
        <f>785540.31+5039.4+1</f>
        <v>790580.71000000008</v>
      </c>
      <c r="E22" s="100">
        <f>708750.28+3359.6+1</f>
        <v>712110.88</v>
      </c>
      <c r="F22" s="100">
        <f>603732+41526+40741</f>
        <v>685999</v>
      </c>
      <c r="G22" s="100">
        <f>541395.36+27200+20950+11250</f>
        <v>600795.36</v>
      </c>
      <c r="H22" s="100">
        <v>942010.54</v>
      </c>
      <c r="I22" s="101">
        <f>ROUND(I92*$N$22,$Q$22)</f>
        <v>1409200</v>
      </c>
      <c r="J22" s="101">
        <f>ROUND(J92*$N$22,$Q$22)</f>
        <v>1482200</v>
      </c>
      <c r="K22" s="101">
        <f>ROUND(K92*$N$22,$Q$22)</f>
        <v>1559600</v>
      </c>
      <c r="L22" s="101">
        <f>ROUND(L92*$N$22,$Q$22)</f>
        <v>1639800</v>
      </c>
      <c r="M22" s="101">
        <f>ROUND(M92*$N$22,$Q$22)</f>
        <v>1725500</v>
      </c>
      <c r="N22" s="104">
        <f>SUM(D22:H22)/SUM(D92:H92)+P22</f>
        <v>0.55305385666565354</v>
      </c>
      <c r="O22" s="132" t="str">
        <f>CONCATENATE("proportional zu ",A92, "Jahre 2018 und 2021, korrigiert um:")</f>
        <v>proportional zu UmsatzerlöseJahre 2018 und 2021, korrigiert um:</v>
      </c>
      <c r="P22" s="117">
        <v>0.2</v>
      </c>
      <c r="Q22" s="91">
        <f>$Q$5</f>
        <v>-2</v>
      </c>
    </row>
    <row r="23" spans="1:17" s="164" customFormat="1" ht="9.9499999999999993" customHeight="1" x14ac:dyDescent="0.25">
      <c r="A23" s="164" t="str">
        <f>CONCATENATE("Stille Reserven auf «",A22,"»")</f>
        <v>Stille Reserven auf «Mobile Sachanlagen»</v>
      </c>
      <c r="C23" s="240">
        <f>'Stille Reserven'!B12</f>
        <v>22000</v>
      </c>
      <c r="D23" s="240">
        <f>'Stille Reserven'!C12</f>
        <v>25000</v>
      </c>
      <c r="E23" s="240">
        <f>'Stille Reserven'!D12</f>
        <v>19000</v>
      </c>
      <c r="F23" s="240">
        <f>'Stille Reserven'!E12</f>
        <v>31000</v>
      </c>
      <c r="G23" s="240">
        <f>'Stille Reserven'!F12</f>
        <v>34000</v>
      </c>
      <c r="H23" s="240">
        <f>'Stille Reserven'!G12</f>
        <v>27000</v>
      </c>
      <c r="I23" s="240">
        <f>'Stille Reserven'!H12</f>
        <v>27000</v>
      </c>
      <c r="J23" s="240">
        <f>'Stille Reserven'!I12</f>
        <v>27000</v>
      </c>
      <c r="K23" s="240">
        <f>'Stille Reserven'!J12</f>
        <v>27000</v>
      </c>
      <c r="L23" s="240">
        <f>'Stille Reserven'!K12</f>
        <v>27000</v>
      </c>
      <c r="M23" s="240">
        <f>'Stille Reserven'!L12</f>
        <v>27000</v>
      </c>
      <c r="N23" s="239"/>
      <c r="O23" s="330"/>
    </row>
    <row r="24" spans="1:17" x14ac:dyDescent="0.25">
      <c r="A24" s="91" t="s">
        <v>393</v>
      </c>
      <c r="C24" s="100">
        <v>0</v>
      </c>
      <c r="D24" s="100">
        <v>0</v>
      </c>
      <c r="E24" s="100">
        <v>0</v>
      </c>
      <c r="F24" s="100">
        <v>0</v>
      </c>
      <c r="G24" s="100">
        <v>0</v>
      </c>
      <c r="H24" s="100">
        <v>0</v>
      </c>
      <c r="I24" s="101">
        <f>ROUND(I92*$N$24,$Q$24)</f>
        <v>0</v>
      </c>
      <c r="J24" s="101">
        <f>ROUND(J92*$N$24,$Q$24)</f>
        <v>0</v>
      </c>
      <c r="K24" s="101">
        <f>ROUND(K92*$N$24,$Q$24)</f>
        <v>0</v>
      </c>
      <c r="L24" s="101">
        <f>ROUND(L92*$N$24,$Q$24)</f>
        <v>0</v>
      </c>
      <c r="M24" s="101">
        <f>ROUND(M92*$N$24,$Q$24)</f>
        <v>0</v>
      </c>
      <c r="N24" s="104"/>
      <c r="O24" s="132" t="s">
        <v>146</v>
      </c>
      <c r="Q24" s="91">
        <f>$Q$5</f>
        <v>-2</v>
      </c>
    </row>
    <row r="25" spans="1:17" s="164" customFormat="1" ht="9.9499999999999993" customHeight="1" x14ac:dyDescent="0.25">
      <c r="A25" s="164" t="str">
        <f>CONCATENATE("Stille Reserven auf «",A24,"»")</f>
        <v>Stille Reserven auf «Anlagen in Leasing»</v>
      </c>
      <c r="C25" s="240">
        <f>'Stille Reserven'!B13</f>
        <v>0</v>
      </c>
      <c r="D25" s="240">
        <f>'Stille Reserven'!C13</f>
        <v>0</v>
      </c>
      <c r="E25" s="240">
        <f>'Stille Reserven'!D13</f>
        <v>0</v>
      </c>
      <c r="F25" s="240">
        <f>'Stille Reserven'!E13</f>
        <v>0</v>
      </c>
      <c r="G25" s="240">
        <f>'Stille Reserven'!F13</f>
        <v>0</v>
      </c>
      <c r="H25" s="240">
        <f>'Stille Reserven'!G13</f>
        <v>0</v>
      </c>
      <c r="I25" s="240">
        <f>'Stille Reserven'!H13</f>
        <v>0</v>
      </c>
      <c r="J25" s="240">
        <f>'Stille Reserven'!I13</f>
        <v>0</v>
      </c>
      <c r="K25" s="240">
        <f>'Stille Reserven'!J13</f>
        <v>0</v>
      </c>
      <c r="L25" s="240">
        <f>'Stille Reserven'!K13</f>
        <v>0</v>
      </c>
      <c r="M25" s="240">
        <f>'Stille Reserven'!L13</f>
        <v>0</v>
      </c>
      <c r="N25" s="239"/>
      <c r="O25" s="330"/>
    </row>
    <row r="26" spans="1:17" x14ac:dyDescent="0.25">
      <c r="A26" s="91" t="s">
        <v>8</v>
      </c>
      <c r="C26" s="100">
        <v>600000</v>
      </c>
      <c r="D26" s="100">
        <v>600000</v>
      </c>
      <c r="E26" s="100">
        <v>600000</v>
      </c>
      <c r="F26" s="100">
        <v>580000</v>
      </c>
      <c r="G26" s="100">
        <v>0</v>
      </c>
      <c r="H26" s="100">
        <v>0</v>
      </c>
      <c r="I26" s="101">
        <f>ROUND(H26,$Q$26)</f>
        <v>0</v>
      </c>
      <c r="J26" s="101">
        <f t="shared" ref="J26:M26" si="6">ROUND(I26,$Q$26)</f>
        <v>0</v>
      </c>
      <c r="K26" s="101">
        <f t="shared" si="6"/>
        <v>0</v>
      </c>
      <c r="L26" s="101">
        <f t="shared" si="6"/>
        <v>0</v>
      </c>
      <c r="M26" s="101">
        <f t="shared" si="6"/>
        <v>0</v>
      </c>
      <c r="N26" s="104"/>
      <c r="O26" s="132" t="s">
        <v>146</v>
      </c>
      <c r="P26" s="117">
        <v>0</v>
      </c>
      <c r="Q26" s="91">
        <f>$Q$5</f>
        <v>-2</v>
      </c>
    </row>
    <row r="27" spans="1:17" s="164" customFormat="1" ht="9.9499999999999993" customHeight="1" x14ac:dyDescent="0.25">
      <c r="A27" s="164" t="str">
        <f>CONCATENATE("Stille Reserven auf «",A26,"»")</f>
        <v>Stille Reserven auf «Immobile Sachanlagen»</v>
      </c>
      <c r="C27" s="240">
        <f>'Stille Reserven'!B14</f>
        <v>250000</v>
      </c>
      <c r="D27" s="240">
        <f>'Stille Reserven'!C14</f>
        <v>210000</v>
      </c>
      <c r="E27" s="240">
        <f>'Stille Reserven'!D14</f>
        <v>190000</v>
      </c>
      <c r="F27" s="240">
        <f>'Stille Reserven'!E14</f>
        <v>190000</v>
      </c>
      <c r="G27" s="240">
        <f>'Stille Reserven'!F14</f>
        <v>0</v>
      </c>
      <c r="H27" s="240">
        <f>'Stille Reserven'!G14</f>
        <v>0</v>
      </c>
      <c r="I27" s="240">
        <f>'Stille Reserven'!H14</f>
        <v>0</v>
      </c>
      <c r="J27" s="240">
        <f>'Stille Reserven'!I14</f>
        <v>0</v>
      </c>
      <c r="K27" s="240">
        <f>'Stille Reserven'!J14</f>
        <v>0</v>
      </c>
      <c r="L27" s="240">
        <f>'Stille Reserven'!K14</f>
        <v>0</v>
      </c>
      <c r="M27" s="240">
        <f>'Stille Reserven'!L14</f>
        <v>0</v>
      </c>
      <c r="N27" s="239"/>
      <c r="O27" s="330"/>
    </row>
    <row r="28" spans="1:17" x14ac:dyDescent="0.25">
      <c r="A28" s="91" t="s">
        <v>507</v>
      </c>
      <c r="C28" s="100">
        <v>200</v>
      </c>
      <c r="D28" s="100">
        <v>200</v>
      </c>
      <c r="E28" s="100">
        <v>200</v>
      </c>
      <c r="F28" s="100">
        <v>200</v>
      </c>
      <c r="G28" s="100">
        <v>0</v>
      </c>
      <c r="H28" s="100">
        <v>2000</v>
      </c>
      <c r="I28" s="101">
        <f>H28</f>
        <v>2000</v>
      </c>
      <c r="J28" s="101">
        <f t="shared" ref="J28:M30" si="7">I28</f>
        <v>2000</v>
      </c>
      <c r="K28" s="101">
        <f t="shared" si="7"/>
        <v>2000</v>
      </c>
      <c r="L28" s="101">
        <f t="shared" si="7"/>
        <v>2000</v>
      </c>
      <c r="M28" s="101">
        <f t="shared" si="7"/>
        <v>2000</v>
      </c>
      <c r="N28" s="101"/>
      <c r="O28" s="132" t="s">
        <v>45</v>
      </c>
      <c r="Q28" s="91">
        <f>$Q$5</f>
        <v>-2</v>
      </c>
    </row>
    <row r="29" spans="1:17" s="164" customFormat="1" ht="9.9499999999999993" customHeight="1" x14ac:dyDescent="0.25">
      <c r="A29" s="164" t="str">
        <f>CONCATENATE("Stille Reserven auf «",A28,"»")</f>
        <v>Stille Reserven auf «Finanzielle Anlagen»</v>
      </c>
      <c r="C29" s="240">
        <f>'Stille Reserven'!B15</f>
        <v>0</v>
      </c>
      <c r="D29" s="240">
        <f>'Stille Reserven'!C15</f>
        <v>0</v>
      </c>
      <c r="E29" s="240">
        <f>'Stille Reserven'!D15</f>
        <v>0</v>
      </c>
      <c r="F29" s="240">
        <f>'Stille Reserven'!E15</f>
        <v>0</v>
      </c>
      <c r="G29" s="240">
        <f>'Stille Reserven'!F15</f>
        <v>0</v>
      </c>
      <c r="H29" s="240">
        <f>'Stille Reserven'!G15</f>
        <v>0</v>
      </c>
      <c r="I29" s="240">
        <f>'Stille Reserven'!H15</f>
        <v>0</v>
      </c>
      <c r="J29" s="240">
        <f>'Stille Reserven'!I15</f>
        <v>0</v>
      </c>
      <c r="K29" s="240">
        <f>'Stille Reserven'!J15</f>
        <v>0</v>
      </c>
      <c r="L29" s="240">
        <f>'Stille Reserven'!K15</f>
        <v>0</v>
      </c>
      <c r="M29" s="240">
        <f>'Stille Reserven'!L15</f>
        <v>0</v>
      </c>
      <c r="N29" s="239"/>
      <c r="O29" s="330"/>
    </row>
    <row r="30" spans="1:17" x14ac:dyDescent="0.25">
      <c r="A30" s="91" t="s">
        <v>508</v>
      </c>
      <c r="C30" s="100">
        <v>0</v>
      </c>
      <c r="D30" s="100">
        <v>0</v>
      </c>
      <c r="E30" s="100">
        <v>0</v>
      </c>
      <c r="F30" s="100">
        <v>0</v>
      </c>
      <c r="G30" s="100">
        <v>0</v>
      </c>
      <c r="H30" s="100">
        <v>0</v>
      </c>
      <c r="I30" s="101">
        <f>H30</f>
        <v>0</v>
      </c>
      <c r="J30" s="101">
        <f t="shared" si="7"/>
        <v>0</v>
      </c>
      <c r="K30" s="101">
        <f t="shared" si="7"/>
        <v>0</v>
      </c>
      <c r="L30" s="101">
        <f t="shared" si="7"/>
        <v>0</v>
      </c>
      <c r="M30" s="101">
        <f t="shared" si="7"/>
        <v>0</v>
      </c>
      <c r="O30" s="132" t="s">
        <v>146</v>
      </c>
      <c r="Q30" s="91">
        <f>$Q$5</f>
        <v>-2</v>
      </c>
    </row>
    <row r="31" spans="1:17" s="164" customFormat="1" ht="9.9499999999999993" customHeight="1" x14ac:dyDescent="0.25">
      <c r="A31" s="164" t="str">
        <f>CONCATENATE("Stille Reserven auf «",A30,"»")</f>
        <v>Stille Reserven auf «Immaterielle Anlagen»</v>
      </c>
      <c r="C31" s="240">
        <f>'Stille Reserven'!B16</f>
        <v>0</v>
      </c>
      <c r="D31" s="240">
        <f>'Stille Reserven'!C16</f>
        <v>0</v>
      </c>
      <c r="E31" s="240">
        <f>'Stille Reserven'!D16</f>
        <v>0</v>
      </c>
      <c r="F31" s="240">
        <f>'Stille Reserven'!E16</f>
        <v>0</v>
      </c>
      <c r="G31" s="240">
        <f>'Stille Reserven'!F16</f>
        <v>0</v>
      </c>
      <c r="H31" s="240">
        <f>'Stille Reserven'!G16</f>
        <v>0</v>
      </c>
      <c r="I31" s="240">
        <f>'Stille Reserven'!H16</f>
        <v>0</v>
      </c>
      <c r="J31" s="240">
        <f>'Stille Reserven'!I16</f>
        <v>0</v>
      </c>
      <c r="K31" s="240">
        <f>'Stille Reserven'!J16</f>
        <v>0</v>
      </c>
      <c r="L31" s="240">
        <f>'Stille Reserven'!K16</f>
        <v>0</v>
      </c>
      <c r="M31" s="240">
        <f>'Stille Reserven'!L16</f>
        <v>0</v>
      </c>
      <c r="N31" s="239"/>
      <c r="O31" s="330"/>
    </row>
    <row r="32" spans="1:17" x14ac:dyDescent="0.25">
      <c r="A32" s="91" t="s">
        <v>41</v>
      </c>
      <c r="C32" s="100">
        <v>0</v>
      </c>
      <c r="D32" s="125">
        <v>0</v>
      </c>
      <c r="E32" s="125">
        <v>0</v>
      </c>
      <c r="F32" s="125">
        <v>0</v>
      </c>
      <c r="G32" s="125">
        <v>0</v>
      </c>
      <c r="H32" s="100">
        <v>0</v>
      </c>
      <c r="I32" s="101">
        <f>IF(-I21-SUM(I22:I30)+SUM(I38:I49)+I51+SUM(I55:I61)+SUM(I63:I69)&gt;0,ROUND(-I21-SUM(I22:I30)+SUM(I38:I49)+I51+SUM(I55:I61)+SUM(I63:I69),0),0)</f>
        <v>0</v>
      </c>
      <c r="J32" s="101">
        <f t="shared" ref="J32:M32" si="8">IF(-J21-SUM(J22:J30)+SUM(J38:J49)+J51+SUM(J55:J61)+SUM(J63:J69)&gt;0,ROUND(-J21-SUM(J22:J30)+SUM(J38:J49)+J51+SUM(J55:J61)+SUM(J63:J69),0),0)</f>
        <v>0</v>
      </c>
      <c r="K32" s="101">
        <f t="shared" si="8"/>
        <v>0</v>
      </c>
      <c r="L32" s="101">
        <f t="shared" si="8"/>
        <v>0</v>
      </c>
      <c r="M32" s="101">
        <f t="shared" si="8"/>
        <v>0</v>
      </c>
      <c r="O32" s="132" t="s">
        <v>164</v>
      </c>
    </row>
    <row r="33" spans="1:17" s="109" customFormat="1" x14ac:dyDescent="0.3">
      <c r="A33" s="105" t="s">
        <v>9</v>
      </c>
      <c r="B33" s="105"/>
      <c r="C33" s="106">
        <f>SUM(C22:C32)</f>
        <v>1348044.48</v>
      </c>
      <c r="D33" s="106">
        <f t="shared" ref="D33:M33" si="9">SUM(D22:D32)</f>
        <v>1625780.71</v>
      </c>
      <c r="E33" s="106">
        <f t="shared" si="9"/>
        <v>1521310.88</v>
      </c>
      <c r="F33" s="106">
        <f t="shared" si="9"/>
        <v>1487199</v>
      </c>
      <c r="G33" s="106">
        <f t="shared" si="9"/>
        <v>634795.36</v>
      </c>
      <c r="H33" s="106">
        <f t="shared" si="9"/>
        <v>971010.54</v>
      </c>
      <c r="I33" s="107">
        <f t="shared" si="9"/>
        <v>1438200</v>
      </c>
      <c r="J33" s="107">
        <f t="shared" si="9"/>
        <v>1511200</v>
      </c>
      <c r="K33" s="107">
        <f t="shared" si="9"/>
        <v>1588600</v>
      </c>
      <c r="L33" s="107">
        <f t="shared" si="9"/>
        <v>1668800</v>
      </c>
      <c r="M33" s="107">
        <f t="shared" si="9"/>
        <v>1754500</v>
      </c>
      <c r="N33" s="175"/>
      <c r="O33" s="335"/>
      <c r="P33" s="108"/>
    </row>
    <row r="34" spans="1:17" s="99" customFormat="1" ht="15.75" customHeight="1" x14ac:dyDescent="0.25">
      <c r="A34" s="95" t="s">
        <v>40</v>
      </c>
      <c r="B34" s="95"/>
      <c r="C34" s="96">
        <f t="shared" ref="C34:M34" si="10">C21+C33</f>
        <v>2323636.62</v>
      </c>
      <c r="D34" s="96">
        <f t="shared" si="10"/>
        <v>2399808.29</v>
      </c>
      <c r="E34" s="96">
        <f t="shared" si="10"/>
        <v>2579832.5</v>
      </c>
      <c r="F34" s="96">
        <f t="shared" si="10"/>
        <v>2580482.7000000002</v>
      </c>
      <c r="G34" s="96">
        <f t="shared" si="10"/>
        <v>1515816.8599999999</v>
      </c>
      <c r="H34" s="96">
        <f t="shared" si="10"/>
        <v>1931244.5</v>
      </c>
      <c r="I34" s="97">
        <f t="shared" si="10"/>
        <v>2455500</v>
      </c>
      <c r="J34" s="97">
        <f t="shared" si="10"/>
        <v>2572771</v>
      </c>
      <c r="K34" s="97">
        <f t="shared" si="10"/>
        <v>2700941</v>
      </c>
      <c r="L34" s="97">
        <f t="shared" si="10"/>
        <v>2835023</v>
      </c>
      <c r="M34" s="97">
        <f t="shared" si="10"/>
        <v>2977532</v>
      </c>
      <c r="N34" s="98"/>
      <c r="O34" s="334"/>
      <c r="P34" s="98"/>
    </row>
    <row r="35" spans="1:17" s="110" customFormat="1" ht="12.75" x14ac:dyDescent="0.25">
      <c r="A35" s="110" t="s">
        <v>47</v>
      </c>
      <c r="C35" s="111">
        <f t="shared" ref="C35:H35" si="11">C5/C52</f>
        <v>3.2237012360022916</v>
      </c>
      <c r="D35" s="111">
        <f t="shared" si="11"/>
        <v>1.3735438908892159</v>
      </c>
      <c r="E35" s="111">
        <f t="shared" si="11"/>
        <v>4.9716210078102341</v>
      </c>
      <c r="F35" s="111">
        <f t="shared" si="11"/>
        <v>3.8186505228218706</v>
      </c>
      <c r="G35" s="111">
        <f t="shared" si="11"/>
        <v>2.6242887736109712</v>
      </c>
      <c r="H35" s="111">
        <f t="shared" si="11"/>
        <v>0.91706482796539124</v>
      </c>
      <c r="I35" s="111">
        <f>SUM(I5:I6)/I52</f>
        <v>0.35208673957569808</v>
      </c>
      <c r="J35" s="111">
        <f t="shared" ref="J35:M35" si="12">SUM(J5:J6)/J52</f>
        <v>0.3521368268779444</v>
      </c>
      <c r="K35" s="111">
        <f t="shared" si="12"/>
        <v>0.35187391104277888</v>
      </c>
      <c r="L35" s="111">
        <f t="shared" si="12"/>
        <v>0.35209408861322006</v>
      </c>
      <c r="M35" s="111">
        <f t="shared" si="12"/>
        <v>0.3521198803424016</v>
      </c>
      <c r="O35" s="112" t="s">
        <v>160</v>
      </c>
      <c r="P35" s="112"/>
    </row>
    <row r="36" spans="1:17" ht="6" customHeight="1" x14ac:dyDescent="0.25">
      <c r="C36" s="113"/>
      <c r="D36" s="113"/>
      <c r="E36" s="113"/>
      <c r="F36" s="113"/>
      <c r="G36" s="113"/>
      <c r="H36" s="113"/>
      <c r="I36" s="101"/>
      <c r="J36" s="101"/>
      <c r="K36" s="101"/>
      <c r="L36" s="101"/>
      <c r="M36" s="101"/>
    </row>
    <row r="37" spans="1:17" s="99" customFormat="1" ht="15.75" customHeight="1" x14ac:dyDescent="0.25">
      <c r="A37" s="95" t="s">
        <v>10</v>
      </c>
      <c r="B37" s="343" t="s">
        <v>460</v>
      </c>
      <c r="C37" s="96"/>
      <c r="D37" s="96"/>
      <c r="E37" s="96"/>
      <c r="F37" s="96"/>
      <c r="G37" s="96"/>
      <c r="H37" s="96"/>
      <c r="I37" s="97"/>
      <c r="J37" s="97"/>
      <c r="K37" s="97"/>
      <c r="L37" s="97"/>
      <c r="M37" s="97"/>
      <c r="N37" s="98"/>
      <c r="O37" s="334"/>
      <c r="P37" s="98"/>
    </row>
    <row r="38" spans="1:17" x14ac:dyDescent="0.25">
      <c r="A38" s="91" t="s">
        <v>21</v>
      </c>
      <c r="B38" s="345" t="s">
        <v>210</v>
      </c>
      <c r="C38" s="100">
        <v>79327.09</v>
      </c>
      <c r="D38" s="100">
        <v>48452.78</v>
      </c>
      <c r="E38" s="100">
        <v>50740.81</v>
      </c>
      <c r="F38" s="100">
        <v>72616.75</v>
      </c>
      <c r="G38" s="100">
        <v>48219.45</v>
      </c>
      <c r="H38" s="100">
        <v>233864.95</v>
      </c>
      <c r="I38" s="101">
        <f>-ROUND(SUM(I93:I94)/$N$38,$Q$38)</f>
        <v>102900</v>
      </c>
      <c r="J38" s="101">
        <f t="shared" ref="J38:M38" si="13">-ROUND(SUM(J93:J94)/$N$38,$Q$38)</f>
        <v>108300</v>
      </c>
      <c r="K38" s="101">
        <f t="shared" si="13"/>
        <v>114000</v>
      </c>
      <c r="L38" s="101">
        <f t="shared" si="13"/>
        <v>120000</v>
      </c>
      <c r="M38" s="101">
        <f t="shared" si="13"/>
        <v>126300</v>
      </c>
      <c r="N38" s="114">
        <f>-(AVERAGE(D93:H94)*2)/(AVERAGE(D38:H39)*2)+P38</f>
        <v>3.3424878420049549</v>
      </c>
      <c r="O38" s="132" t="str">
        <f>CONCATENATE("Mittlerer Kreditorenumschlag auf ",A93," und ",A95,", korrigert um:")</f>
        <v>Mittlerer Kreditorenumschlag auf Waren- und Materialaufwand und Fremdarbeiten, korrigert um:</v>
      </c>
      <c r="P38" s="91">
        <v>0</v>
      </c>
      <c r="Q38" s="91">
        <f>$Q$5</f>
        <v>-2</v>
      </c>
    </row>
    <row r="39" spans="1:17" s="164" customFormat="1" ht="9.9499999999999993" customHeight="1" x14ac:dyDescent="0.25">
      <c r="A39" s="164" t="str">
        <f>CONCATENATE("Stille Reserven auf «",A38,"»")</f>
        <v>Stille Reserven auf «Verbindlichkeiten aus L&amp;L»</v>
      </c>
      <c r="B39" s="357" t="str">
        <f>B38</f>
        <v>nein</v>
      </c>
      <c r="C39" s="240">
        <f>'Stille Reserven'!B18</f>
        <v>0</v>
      </c>
      <c r="D39" s="240">
        <f>'Stille Reserven'!C18</f>
        <v>0</v>
      </c>
      <c r="E39" s="240">
        <f>'Stille Reserven'!D18</f>
        <v>0</v>
      </c>
      <c r="F39" s="240">
        <f>'Stille Reserven'!E18</f>
        <v>0</v>
      </c>
      <c r="G39" s="240">
        <f>'Stille Reserven'!F18</f>
        <v>0</v>
      </c>
      <c r="H39" s="240">
        <f>'Stille Reserven'!G18</f>
        <v>0</v>
      </c>
      <c r="I39" s="240">
        <f>'Stille Reserven'!H18</f>
        <v>0</v>
      </c>
      <c r="J39" s="240">
        <f>'Stille Reserven'!I18</f>
        <v>0</v>
      </c>
      <c r="K39" s="240">
        <f>'Stille Reserven'!J18</f>
        <v>0</v>
      </c>
      <c r="L39" s="240">
        <f>'Stille Reserven'!K18</f>
        <v>0</v>
      </c>
      <c r="M39" s="240">
        <f>'Stille Reserven'!L18</f>
        <v>0</v>
      </c>
      <c r="N39" s="239"/>
      <c r="O39" s="330"/>
    </row>
    <row r="40" spans="1:17" x14ac:dyDescent="0.25">
      <c r="A40" s="91" t="s">
        <v>506</v>
      </c>
      <c r="B40" s="345" t="s">
        <v>210</v>
      </c>
      <c r="C40" s="100">
        <v>13191.77</v>
      </c>
      <c r="D40" s="100">
        <v>5729.95</v>
      </c>
      <c r="E40" s="100">
        <v>10806.85</v>
      </c>
      <c r="F40" s="100">
        <v>4926.72</v>
      </c>
      <c r="G40" s="100">
        <v>2510.04</v>
      </c>
      <c r="H40" s="100">
        <v>20597.52</v>
      </c>
      <c r="I40" s="101">
        <f>-ROUND(SUM(I102:I105)/$N$40,Q40)</f>
        <v>10700</v>
      </c>
      <c r="J40" s="101">
        <f t="shared" ref="J40:M40" si="14">-ROUND(SUM(J102:J105)/$N$40,R40)</f>
        <v>11306</v>
      </c>
      <c r="K40" s="101">
        <f t="shared" si="14"/>
        <v>11886</v>
      </c>
      <c r="L40" s="101">
        <f t="shared" si="14"/>
        <v>12523</v>
      </c>
      <c r="M40" s="101">
        <f t="shared" si="14"/>
        <v>13161</v>
      </c>
      <c r="N40" s="114">
        <f>-((AVERAGE(D102:H103)+AVERAGE(D104:H105))*2)/(AVERAGE(D40:H41)*2)+P40</f>
        <v>17.247899310494606</v>
      </c>
      <c r="O40" s="132" t="str">
        <f>CONCATENATE("proportional zu ",A86, "Jahre 2018 und 2021, korrigiert um:")</f>
        <v>proportional zu Erlös aus Lieferungen und LeistungenJahre 2018 und 2021, korrigiert um:</v>
      </c>
      <c r="P40" s="117">
        <v>0</v>
      </c>
      <c r="Q40" s="91">
        <v>-2</v>
      </c>
    </row>
    <row r="41" spans="1:17" s="164" customFormat="1" ht="9.9499999999999993" customHeight="1" x14ac:dyDescent="0.25">
      <c r="A41" s="164" t="str">
        <f>CONCATENATE("Stille Reserven auf «",A40,"»")</f>
        <v>Stille Reserven auf «Übrige Verbindlichkeiten»</v>
      </c>
      <c r="B41" s="357" t="str">
        <f>B40</f>
        <v>nein</v>
      </c>
      <c r="C41" s="240">
        <f>'Stille Reserven'!B19</f>
        <v>0</v>
      </c>
      <c r="D41" s="240">
        <f>'Stille Reserven'!C19</f>
        <v>0</v>
      </c>
      <c r="E41" s="240">
        <f>'Stille Reserven'!D19</f>
        <v>0</v>
      </c>
      <c r="F41" s="240">
        <f>'Stille Reserven'!E19</f>
        <v>0</v>
      </c>
      <c r="G41" s="240">
        <f>'Stille Reserven'!F19</f>
        <v>0</v>
      </c>
      <c r="H41" s="240">
        <f>'Stille Reserven'!G19</f>
        <v>0</v>
      </c>
      <c r="I41" s="240">
        <f>'Stille Reserven'!H19</f>
        <v>0</v>
      </c>
      <c r="J41" s="240">
        <f>'Stille Reserven'!I19</f>
        <v>0</v>
      </c>
      <c r="K41" s="240">
        <f>'Stille Reserven'!J19</f>
        <v>0</v>
      </c>
      <c r="L41" s="240">
        <f>'Stille Reserven'!K19</f>
        <v>0</v>
      </c>
      <c r="M41" s="240">
        <f>'Stille Reserven'!L19</f>
        <v>0</v>
      </c>
      <c r="N41" s="239"/>
      <c r="O41" s="330"/>
    </row>
    <row r="42" spans="1:17" x14ac:dyDescent="0.25">
      <c r="A42" s="91" t="s">
        <v>379</v>
      </c>
      <c r="B42" s="345" t="s">
        <v>376</v>
      </c>
      <c r="C42" s="100"/>
      <c r="D42" s="100"/>
      <c r="E42" s="100"/>
      <c r="F42" s="100"/>
      <c r="G42" s="100"/>
      <c r="H42" s="100"/>
      <c r="I42" s="101">
        <f>H42</f>
        <v>0</v>
      </c>
      <c r="J42" s="101">
        <f t="shared" ref="J42:M42" si="15">I42</f>
        <v>0</v>
      </c>
      <c r="K42" s="101">
        <f t="shared" si="15"/>
        <v>0</v>
      </c>
      <c r="L42" s="101">
        <f t="shared" si="15"/>
        <v>0</v>
      </c>
      <c r="M42" s="101">
        <f t="shared" si="15"/>
        <v>0</v>
      </c>
      <c r="N42" s="114"/>
      <c r="O42" s="132" t="s">
        <v>146</v>
      </c>
      <c r="Q42" s="91">
        <f>$Q$5</f>
        <v>-2</v>
      </c>
    </row>
    <row r="43" spans="1:17" s="164" customFormat="1" ht="9.9499999999999993" customHeight="1" x14ac:dyDescent="0.25">
      <c r="A43" s="164" t="str">
        <f>CONCATENATE("Stille Reserven auf «",A42,"»")</f>
        <v>Stille Reserven auf «Kurzfristige verzinsliche Verbindlichkeiten»</v>
      </c>
      <c r="B43" s="357" t="str">
        <f>B42</f>
        <v>ja</v>
      </c>
      <c r="C43" s="240">
        <f>'Stille Reserven'!B20</f>
        <v>0</v>
      </c>
      <c r="D43" s="240">
        <f>'Stille Reserven'!C20</f>
        <v>0</v>
      </c>
      <c r="E43" s="240">
        <f>'Stille Reserven'!D20</f>
        <v>0</v>
      </c>
      <c r="F43" s="240">
        <f>'Stille Reserven'!E20</f>
        <v>0</v>
      </c>
      <c r="G43" s="240">
        <f>'Stille Reserven'!F20</f>
        <v>0</v>
      </c>
      <c r="H43" s="240">
        <f>'Stille Reserven'!G20</f>
        <v>0</v>
      </c>
      <c r="I43" s="240">
        <f>'Stille Reserven'!H20</f>
        <v>0</v>
      </c>
      <c r="J43" s="240">
        <f>'Stille Reserven'!I20</f>
        <v>0</v>
      </c>
      <c r="K43" s="240">
        <f>'Stille Reserven'!J20</f>
        <v>0</v>
      </c>
      <c r="L43" s="240">
        <f>'Stille Reserven'!K20</f>
        <v>0</v>
      </c>
      <c r="M43" s="240">
        <f>'Stille Reserven'!L20</f>
        <v>0</v>
      </c>
      <c r="N43" s="239"/>
      <c r="O43" s="330"/>
    </row>
    <row r="44" spans="1:17" x14ac:dyDescent="0.25">
      <c r="A44" s="91" t="s">
        <v>151</v>
      </c>
      <c r="B44" s="345" t="s">
        <v>376</v>
      </c>
      <c r="C44" s="100">
        <v>0</v>
      </c>
      <c r="D44" s="100">
        <v>0</v>
      </c>
      <c r="E44" s="100">
        <v>0</v>
      </c>
      <c r="F44" s="100">
        <v>0</v>
      </c>
      <c r="G44" s="100">
        <v>0</v>
      </c>
      <c r="H44" s="100">
        <v>0</v>
      </c>
      <c r="I44" s="101">
        <f>ROUND(AVERAGE(G44:H44),$Q$44)</f>
        <v>0</v>
      </c>
      <c r="J44" s="101">
        <f t="shared" ref="J44:M44" si="16">ROUND(AVERAGE(H44:I44),$Q$44)</f>
        <v>0</v>
      </c>
      <c r="K44" s="101">
        <f t="shared" si="16"/>
        <v>0</v>
      </c>
      <c r="L44" s="101">
        <f t="shared" si="16"/>
        <v>0</v>
      </c>
      <c r="M44" s="101">
        <f t="shared" si="16"/>
        <v>0</v>
      </c>
      <c r="N44" s="114"/>
      <c r="O44" s="132" t="s">
        <v>146</v>
      </c>
      <c r="Q44" s="91">
        <f>$Q$5</f>
        <v>-2</v>
      </c>
    </row>
    <row r="45" spans="1:17" s="164" customFormat="1" ht="9.9499999999999993" customHeight="1" x14ac:dyDescent="0.25">
      <c r="A45" s="164" t="str">
        <f>CONCATENATE("Stille Reserven auf «",A44,"»")</f>
        <v>Stille Reserven auf «übrige kurzfristige Verbindlichkeiten»</v>
      </c>
      <c r="B45" s="357" t="str">
        <f>B44</f>
        <v>ja</v>
      </c>
      <c r="C45" s="240"/>
      <c r="D45" s="240"/>
      <c r="E45" s="240"/>
      <c r="F45" s="240"/>
      <c r="G45" s="240"/>
      <c r="H45" s="240"/>
      <c r="I45" s="240">
        <f>'Stille Reserven'!H21</f>
        <v>0</v>
      </c>
      <c r="J45" s="240">
        <f>'Stille Reserven'!I21</f>
        <v>0</v>
      </c>
      <c r="K45" s="240">
        <f>'Stille Reserven'!J21</f>
        <v>0</v>
      </c>
      <c r="L45" s="240">
        <f>'Stille Reserven'!K21</f>
        <v>0</v>
      </c>
      <c r="M45" s="240">
        <f>'Stille Reserven'!L21</f>
        <v>0</v>
      </c>
      <c r="N45" s="239"/>
      <c r="O45" s="330"/>
    </row>
    <row r="46" spans="1:17" x14ac:dyDescent="0.25">
      <c r="A46" s="91" t="s">
        <v>11</v>
      </c>
      <c r="B46" s="345" t="s">
        <v>210</v>
      </c>
      <c r="C46" s="100">
        <v>0</v>
      </c>
      <c r="D46" s="100">
        <v>0</v>
      </c>
      <c r="E46" s="100">
        <v>0</v>
      </c>
      <c r="F46" s="100">
        <v>0</v>
      </c>
      <c r="G46" s="100">
        <v>0</v>
      </c>
      <c r="H46" s="100">
        <v>0</v>
      </c>
      <c r="I46" s="101">
        <f>H46</f>
        <v>0</v>
      </c>
      <c r="J46" s="101">
        <f t="shared" ref="J46:M46" si="17">I46</f>
        <v>0</v>
      </c>
      <c r="K46" s="101">
        <f t="shared" si="17"/>
        <v>0</v>
      </c>
      <c r="L46" s="101">
        <f t="shared" si="17"/>
        <v>0</v>
      </c>
      <c r="M46" s="101">
        <f t="shared" si="17"/>
        <v>0</v>
      </c>
      <c r="O46" s="132" t="s">
        <v>146</v>
      </c>
      <c r="Q46" s="91">
        <f>$Q$5</f>
        <v>-2</v>
      </c>
    </row>
    <row r="47" spans="1:17" s="164" customFormat="1" ht="9.9499999999999993" customHeight="1" x14ac:dyDescent="0.25">
      <c r="A47" s="164" t="str">
        <f>CONCATENATE("Stille Reserven auf «",A46,"»")</f>
        <v>Stille Reserven auf «Passive Rechnungsabgrenzung Zinsen»</v>
      </c>
      <c r="B47" s="357" t="str">
        <f>B46</f>
        <v>nein</v>
      </c>
      <c r="C47" s="240">
        <f>'Stille Reserven'!B22</f>
        <v>0</v>
      </c>
      <c r="D47" s="240">
        <f>'Stille Reserven'!C22</f>
        <v>0</v>
      </c>
      <c r="E47" s="240">
        <f>'Stille Reserven'!D22</f>
        <v>0</v>
      </c>
      <c r="F47" s="240">
        <f>'Stille Reserven'!E22</f>
        <v>0</v>
      </c>
      <c r="G47" s="240">
        <f>'Stille Reserven'!F22</f>
        <v>0</v>
      </c>
      <c r="H47" s="240">
        <f>'Stille Reserven'!G22</f>
        <v>0</v>
      </c>
      <c r="I47" s="240">
        <f>'Stille Reserven'!H22</f>
        <v>0</v>
      </c>
      <c r="J47" s="240">
        <f>'Stille Reserven'!I22</f>
        <v>0</v>
      </c>
      <c r="K47" s="240">
        <f>'Stille Reserven'!J22</f>
        <v>0</v>
      </c>
      <c r="L47" s="240">
        <f>'Stille Reserven'!K22</f>
        <v>0</v>
      </c>
      <c r="M47" s="240">
        <f>'Stille Reserven'!L22</f>
        <v>0</v>
      </c>
      <c r="N47" s="239"/>
      <c r="O47" s="330"/>
    </row>
    <row r="48" spans="1:17" x14ac:dyDescent="0.25">
      <c r="A48" s="91" t="s">
        <v>12</v>
      </c>
      <c r="B48" s="345" t="s">
        <v>210</v>
      </c>
      <c r="C48" s="100">
        <v>33314.239999999998</v>
      </c>
      <c r="D48" s="100">
        <v>25361.29</v>
      </c>
      <c r="E48" s="100">
        <v>20725.169999999998</v>
      </c>
      <c r="F48" s="100">
        <v>25330</v>
      </c>
      <c r="G48" s="100">
        <v>22055</v>
      </c>
      <c r="H48" s="100">
        <v>117152</v>
      </c>
      <c r="I48" s="101">
        <f>ROUND(AVERAGE(C48:H48),$Q$48)</f>
        <v>40700</v>
      </c>
      <c r="J48" s="101">
        <f t="shared" ref="J48:M48" si="18">ROUND(AVERAGE(D48:I48),$Q$48)</f>
        <v>41900</v>
      </c>
      <c r="K48" s="101">
        <f t="shared" si="18"/>
        <v>44600</v>
      </c>
      <c r="L48" s="101">
        <f t="shared" si="18"/>
        <v>48600</v>
      </c>
      <c r="M48" s="101">
        <f t="shared" si="18"/>
        <v>52500</v>
      </c>
      <c r="O48" s="132" t="s">
        <v>524</v>
      </c>
      <c r="Q48" s="91">
        <f>$Q$5</f>
        <v>-2</v>
      </c>
    </row>
    <row r="49" spans="1:17" s="164" customFormat="1" ht="9.9499999999999993" customHeight="1" x14ac:dyDescent="0.25">
      <c r="A49" s="164" t="str">
        <f>CONCATENATE("Stille Reserven auf «",A48,"»")</f>
        <v>Stille Reserven auf «Übrige passive Rechnungsabgrenzung»</v>
      </c>
      <c r="B49" s="357" t="str">
        <f>B48</f>
        <v>nein</v>
      </c>
      <c r="C49" s="240">
        <f>'Stille Reserven'!B23</f>
        <v>0</v>
      </c>
      <c r="D49" s="240">
        <f>'Stille Reserven'!C23</f>
        <v>0</v>
      </c>
      <c r="E49" s="240">
        <f>'Stille Reserven'!D23</f>
        <v>0</v>
      </c>
      <c r="F49" s="240">
        <f>'Stille Reserven'!E23</f>
        <v>0</v>
      </c>
      <c r="G49" s="240">
        <f>'Stille Reserven'!F23</f>
        <v>0</v>
      </c>
      <c r="H49" s="240">
        <f>'Stille Reserven'!G23</f>
        <v>0</v>
      </c>
      <c r="I49" s="240">
        <f>'Stille Reserven'!H23</f>
        <v>0</v>
      </c>
      <c r="J49" s="240">
        <f>'Stille Reserven'!I23</f>
        <v>0</v>
      </c>
      <c r="K49" s="240">
        <f>'Stille Reserven'!J23</f>
        <v>0</v>
      </c>
      <c r="L49" s="240">
        <f>'Stille Reserven'!K23</f>
        <v>0</v>
      </c>
      <c r="M49" s="240">
        <f>'Stille Reserven'!L23</f>
        <v>0</v>
      </c>
      <c r="N49" s="239"/>
      <c r="O49" s="330"/>
    </row>
    <row r="50" spans="1:17" s="109" customFormat="1" x14ac:dyDescent="0.3">
      <c r="A50" s="105" t="s">
        <v>163</v>
      </c>
      <c r="B50" s="344"/>
      <c r="C50" s="106">
        <f>SUM(C38:C49)</f>
        <v>125833.1</v>
      </c>
      <c r="D50" s="106">
        <f t="shared" ref="D50:M50" si="19">SUM(D38:D49)</f>
        <v>79544.01999999999</v>
      </c>
      <c r="E50" s="106">
        <f t="shared" si="19"/>
        <v>82272.829999999987</v>
      </c>
      <c r="F50" s="106">
        <f t="shared" si="19"/>
        <v>102873.47</v>
      </c>
      <c r="G50" s="106">
        <f t="shared" si="19"/>
        <v>72784.489999999991</v>
      </c>
      <c r="H50" s="106">
        <f t="shared" si="19"/>
        <v>371614.47</v>
      </c>
      <c r="I50" s="107">
        <f t="shared" si="19"/>
        <v>154300</v>
      </c>
      <c r="J50" s="107">
        <f t="shared" si="19"/>
        <v>161506</v>
      </c>
      <c r="K50" s="107">
        <f t="shared" si="19"/>
        <v>170486</v>
      </c>
      <c r="L50" s="107">
        <f t="shared" si="19"/>
        <v>181123</v>
      </c>
      <c r="M50" s="107">
        <f t="shared" si="19"/>
        <v>191961</v>
      </c>
      <c r="N50" s="175"/>
      <c r="O50" s="335"/>
      <c r="P50" s="108"/>
    </row>
    <row r="51" spans="1:17" x14ac:dyDescent="0.25">
      <c r="A51" s="91" t="s">
        <v>36</v>
      </c>
      <c r="B51" s="345" t="s">
        <v>210</v>
      </c>
      <c r="C51" s="241">
        <f t="shared" ref="C51:H51" si="20">-SUM(C79:C79)</f>
        <v>0</v>
      </c>
      <c r="D51" s="241">
        <f t="shared" si="20"/>
        <v>25000</v>
      </c>
      <c r="E51" s="241">
        <f t="shared" si="20"/>
        <v>0</v>
      </c>
      <c r="F51" s="241">
        <f t="shared" si="20"/>
        <v>0</v>
      </c>
      <c r="G51" s="241">
        <f t="shared" si="20"/>
        <v>0</v>
      </c>
      <c r="H51" s="241">
        <f t="shared" si="20"/>
        <v>0</v>
      </c>
      <c r="I51" s="241">
        <f t="shared" ref="I51:M51" si="21">-I79</f>
        <v>163803.43137310963</v>
      </c>
      <c r="J51" s="241">
        <f t="shared" si="21"/>
        <v>164787.62006441312</v>
      </c>
      <c r="K51" s="241">
        <f t="shared" si="21"/>
        <v>173671.37057947824</v>
      </c>
      <c r="L51" s="241">
        <f t="shared" si="21"/>
        <v>185540.35554931179</v>
      </c>
      <c r="M51" s="241">
        <f t="shared" si="21"/>
        <v>197679.02789784726</v>
      </c>
      <c r="O51" s="132" t="s">
        <v>46</v>
      </c>
    </row>
    <row r="52" spans="1:17" s="109" customFormat="1" x14ac:dyDescent="0.3">
      <c r="A52" s="105" t="s">
        <v>13</v>
      </c>
      <c r="B52" s="344"/>
      <c r="C52" s="106">
        <f>SUM(C50:C51)</f>
        <v>125833.1</v>
      </c>
      <c r="D52" s="106">
        <f t="shared" ref="D52:M52" si="22">SUM(D50:D51)</f>
        <v>104544.01999999999</v>
      </c>
      <c r="E52" s="106">
        <f t="shared" si="22"/>
        <v>82272.829999999987</v>
      </c>
      <c r="F52" s="106">
        <f t="shared" si="22"/>
        <v>102873.47</v>
      </c>
      <c r="G52" s="106">
        <f t="shared" si="22"/>
        <v>72784.489999999991</v>
      </c>
      <c r="H52" s="106">
        <f t="shared" si="22"/>
        <v>371614.47</v>
      </c>
      <c r="I52" s="107">
        <f t="shared" si="22"/>
        <v>318103.43137310963</v>
      </c>
      <c r="J52" s="107">
        <f t="shared" si="22"/>
        <v>326293.62006441312</v>
      </c>
      <c r="K52" s="107">
        <f t="shared" si="22"/>
        <v>344157.37057947821</v>
      </c>
      <c r="L52" s="107">
        <f t="shared" si="22"/>
        <v>366663.35554931179</v>
      </c>
      <c r="M52" s="107">
        <f t="shared" si="22"/>
        <v>389640.02789784723</v>
      </c>
      <c r="N52" s="175"/>
      <c r="O52" s="335"/>
      <c r="P52" s="108"/>
    </row>
    <row r="53" spans="1:17" x14ac:dyDescent="0.25">
      <c r="A53" s="91" t="s">
        <v>15</v>
      </c>
      <c r="B53" s="345" t="s">
        <v>376</v>
      </c>
      <c r="C53" s="100">
        <f>10000+6250+605000</f>
        <v>621250</v>
      </c>
      <c r="D53" s="100">
        <f>10000+595000+1250</f>
        <v>606250</v>
      </c>
      <c r="E53" s="100">
        <f>10000+595000+199700</f>
        <v>804700</v>
      </c>
      <c r="F53" s="100">
        <f>10000+33283.4+585000+166416.6</f>
        <v>794700</v>
      </c>
      <c r="G53" s="100">
        <v>33792.19</v>
      </c>
      <c r="H53" s="100">
        <v>57899.25</v>
      </c>
      <c r="I53" s="101">
        <f>IF(SUM(I21:I32)-I52-I70-SUM(I55:I61)&gt;0,ROUND(SUM(I21:I32)-I52-I70-SUM(I55:I61),0),0)</f>
        <v>998529</v>
      </c>
      <c r="J53" s="101">
        <f t="shared" ref="J53:M53" si="23">IF(SUM(J21:J32)-J52-J70-SUM(J55:J61)&gt;0,ROUND(SUM(J21:J32)-J52-J70-SUM(J55:J61),0),0)</f>
        <v>1050998</v>
      </c>
      <c r="K53" s="101">
        <f t="shared" si="23"/>
        <v>1132675</v>
      </c>
      <c r="L53" s="101">
        <f t="shared" si="23"/>
        <v>1207992</v>
      </c>
      <c r="M53" s="101">
        <f t="shared" si="23"/>
        <v>1280803</v>
      </c>
      <c r="O53" s="132" t="s">
        <v>164</v>
      </c>
    </row>
    <row r="54" spans="1:17" s="164" customFormat="1" ht="9.9499999999999993" customHeight="1" x14ac:dyDescent="0.25">
      <c r="A54" s="164" t="str">
        <f>CONCATENATE("Stille Reserven auf «",A53,"»")</f>
        <v>Stille Reserven auf «Langfr. oper. Finanzverbindlichkeiten»</v>
      </c>
      <c r="B54" s="357" t="str">
        <f>B53</f>
        <v>ja</v>
      </c>
      <c r="C54" s="240">
        <f>-'Stille Reserven'!B25</f>
        <v>0</v>
      </c>
      <c r="D54" s="240">
        <f>-'Stille Reserven'!C25</f>
        <v>0</v>
      </c>
      <c r="E54" s="240">
        <f>-'Stille Reserven'!D25</f>
        <v>0</v>
      </c>
      <c r="F54" s="240">
        <f>-'Stille Reserven'!E25</f>
        <v>0</v>
      </c>
      <c r="G54" s="240">
        <f>-'Stille Reserven'!F25</f>
        <v>0</v>
      </c>
      <c r="H54" s="240">
        <f>-'Stille Reserven'!G25</f>
        <v>0</v>
      </c>
      <c r="I54" s="240">
        <f>-'Stille Reserven'!H25</f>
        <v>0</v>
      </c>
      <c r="J54" s="240">
        <f>-'Stille Reserven'!I25</f>
        <v>0</v>
      </c>
      <c r="K54" s="240">
        <f>-'Stille Reserven'!J25</f>
        <v>0</v>
      </c>
      <c r="L54" s="240">
        <f>-'Stille Reserven'!K25</f>
        <v>0</v>
      </c>
      <c r="M54" s="240">
        <f>-'Stille Reserven'!L25</f>
        <v>0</v>
      </c>
      <c r="N54" s="239"/>
      <c r="O54" s="330"/>
    </row>
    <row r="55" spans="1:17" x14ac:dyDescent="0.25">
      <c r="A55" s="91" t="s">
        <v>158</v>
      </c>
      <c r="B55" s="345" t="s">
        <v>376</v>
      </c>
      <c r="C55" s="100">
        <f>42296.36+22692</f>
        <v>64988.36</v>
      </c>
      <c r="D55" s="100">
        <f>59676+220499.29</f>
        <v>280175.29000000004</v>
      </c>
      <c r="E55" s="100">
        <f>57000.78+167179.98</f>
        <v>224180.76</v>
      </c>
      <c r="F55" s="100">
        <f>36137.32+132503.53</f>
        <v>168640.85</v>
      </c>
      <c r="G55" s="100">
        <v>131250</v>
      </c>
      <c r="H55" s="100">
        <v>111433</v>
      </c>
      <c r="I55" s="101">
        <f>ROUND(AVERAGE(C55:H55),$Q$55)</f>
        <v>163400</v>
      </c>
      <c r="J55" s="101">
        <f t="shared" ref="J55:M55" si="24">ROUND(AVERAGE(D55:I55),$Q$55)</f>
        <v>179800</v>
      </c>
      <c r="K55" s="101">
        <f t="shared" si="24"/>
        <v>163100</v>
      </c>
      <c r="L55" s="101">
        <f t="shared" si="24"/>
        <v>152900</v>
      </c>
      <c r="M55" s="101">
        <f t="shared" si="24"/>
        <v>150300</v>
      </c>
      <c r="N55" s="104"/>
      <c r="O55" s="132" t="s">
        <v>524</v>
      </c>
      <c r="Q55" s="91">
        <f>$Q$5</f>
        <v>-2</v>
      </c>
    </row>
    <row r="56" spans="1:17" s="164" customFormat="1" ht="9.9499999999999993" customHeight="1" x14ac:dyDescent="0.25">
      <c r="A56" s="164" t="str">
        <f>CONCATENATE("Stille Reserven auf «",A55,"»")</f>
        <v>Stille Reserven auf «Leasingverbindlichkeiten»</v>
      </c>
      <c r="B56" s="357" t="str">
        <f>B55</f>
        <v>ja</v>
      </c>
      <c r="C56" s="240">
        <f>-'Stille Reserven'!B26</f>
        <v>0</v>
      </c>
      <c r="D56" s="240">
        <f>-'Stille Reserven'!C26</f>
        <v>0</v>
      </c>
      <c r="E56" s="240">
        <f>-'Stille Reserven'!D26</f>
        <v>0</v>
      </c>
      <c r="F56" s="240">
        <f>-'Stille Reserven'!E26</f>
        <v>0</v>
      </c>
      <c r="G56" s="240">
        <f>-'Stille Reserven'!F26</f>
        <v>0</v>
      </c>
      <c r="H56" s="240">
        <f>-'Stille Reserven'!G26</f>
        <v>0</v>
      </c>
      <c r="I56" s="240">
        <f>-'Stille Reserven'!H26</f>
        <v>0</v>
      </c>
      <c r="J56" s="240">
        <f>-'Stille Reserven'!I26</f>
        <v>0</v>
      </c>
      <c r="K56" s="240">
        <f>-'Stille Reserven'!J26</f>
        <v>0</v>
      </c>
      <c r="L56" s="240">
        <f>-'Stille Reserven'!K26</f>
        <v>0</v>
      </c>
      <c r="M56" s="240">
        <f>-'Stille Reserven'!L26</f>
        <v>0</v>
      </c>
      <c r="N56" s="239"/>
      <c r="O56" s="330"/>
    </row>
    <row r="57" spans="1:17" x14ac:dyDescent="0.25">
      <c r="A57" s="91" t="s">
        <v>14</v>
      </c>
      <c r="B57" s="345" t="s">
        <v>210</v>
      </c>
      <c r="C57" s="100">
        <v>0</v>
      </c>
      <c r="D57" s="100">
        <v>0</v>
      </c>
      <c r="E57" s="100">
        <v>0</v>
      </c>
      <c r="F57" s="100">
        <v>0</v>
      </c>
      <c r="G57" s="100">
        <v>0</v>
      </c>
      <c r="H57" s="100">
        <v>0</v>
      </c>
      <c r="I57" s="101">
        <f>H57</f>
        <v>0</v>
      </c>
      <c r="J57" s="101">
        <f t="shared" ref="J57:M59" si="25">I57</f>
        <v>0</v>
      </c>
      <c r="K57" s="101">
        <f t="shared" si="25"/>
        <v>0</v>
      </c>
      <c r="L57" s="101">
        <f t="shared" si="25"/>
        <v>0</v>
      </c>
      <c r="M57" s="101">
        <f t="shared" si="25"/>
        <v>0</v>
      </c>
      <c r="O57" s="132" t="s">
        <v>146</v>
      </c>
      <c r="Q57" s="91">
        <f>$Q$5</f>
        <v>-2</v>
      </c>
    </row>
    <row r="58" spans="1:17" s="164" customFormat="1" ht="9.9499999999999993" customHeight="1" x14ac:dyDescent="0.25">
      <c r="A58" s="164" t="str">
        <f>CONCATENATE("Stille Reserven auf «",A57,"»")</f>
        <v>Stille Reserven auf «Steuerrückstellungen»</v>
      </c>
      <c r="B58" s="357" t="str">
        <f>B57</f>
        <v>nein</v>
      </c>
      <c r="C58" s="240">
        <f>-'Stille Reserven'!B27</f>
        <v>0</v>
      </c>
      <c r="D58" s="240">
        <f>-'Stille Reserven'!C27</f>
        <v>0</v>
      </c>
      <c r="E58" s="240">
        <f>-'Stille Reserven'!D27</f>
        <v>0</v>
      </c>
      <c r="F58" s="240">
        <f>-'Stille Reserven'!E27</f>
        <v>0</v>
      </c>
      <c r="G58" s="240">
        <f>-'Stille Reserven'!F27</f>
        <v>0</v>
      </c>
      <c r="H58" s="240">
        <f>-'Stille Reserven'!G27</f>
        <v>0</v>
      </c>
      <c r="I58" s="240">
        <f>-'Stille Reserven'!H27</f>
        <v>0</v>
      </c>
      <c r="J58" s="240">
        <f>-'Stille Reserven'!I27</f>
        <v>0</v>
      </c>
      <c r="K58" s="240">
        <f>-'Stille Reserven'!J27</f>
        <v>0</v>
      </c>
      <c r="L58" s="240">
        <f>-'Stille Reserven'!K27</f>
        <v>0</v>
      </c>
      <c r="M58" s="240">
        <f>-'Stille Reserven'!L27</f>
        <v>0</v>
      </c>
      <c r="N58" s="239"/>
      <c r="O58" s="330"/>
    </row>
    <row r="59" spans="1:17" x14ac:dyDescent="0.25">
      <c r="A59" s="91" t="s">
        <v>42</v>
      </c>
      <c r="B59" s="345" t="s">
        <v>210</v>
      </c>
      <c r="C59" s="100">
        <f>95506+23840</f>
        <v>119346</v>
      </c>
      <c r="D59" s="100">
        <f>87760+19970</f>
        <v>107730</v>
      </c>
      <c r="E59" s="100">
        <f>92206+17200</f>
        <v>109406</v>
      </c>
      <c r="F59" s="100">
        <f>111558+21530</f>
        <v>133088</v>
      </c>
      <c r="G59" s="100">
        <v>117152</v>
      </c>
      <c r="H59" s="100">
        <v>122000</v>
      </c>
      <c r="I59" s="101">
        <f>H59</f>
        <v>122000</v>
      </c>
      <c r="J59" s="101">
        <f t="shared" si="25"/>
        <v>122000</v>
      </c>
      <c r="K59" s="101">
        <f t="shared" si="25"/>
        <v>122000</v>
      </c>
      <c r="L59" s="101">
        <f t="shared" si="25"/>
        <v>122000</v>
      </c>
      <c r="M59" s="101">
        <f t="shared" si="25"/>
        <v>122000</v>
      </c>
      <c r="O59" s="132" t="s">
        <v>45</v>
      </c>
      <c r="Q59" s="91">
        <f>$Q$5</f>
        <v>-2</v>
      </c>
    </row>
    <row r="60" spans="1:17" s="164" customFormat="1" ht="9.9499999999999993" customHeight="1" x14ac:dyDescent="0.25">
      <c r="A60" s="164" t="str">
        <f>CONCATENATE("Stille Reserven auf «",A59,"»")</f>
        <v>Stille Reserven auf «Übrige oper. Rückstellungen»</v>
      </c>
      <c r="B60" s="357" t="str">
        <f>B59</f>
        <v>nein</v>
      </c>
      <c r="C60" s="240">
        <f>-'Stille Reserven'!B28</f>
        <v>0</v>
      </c>
      <c r="D60" s="240">
        <f>-'Stille Reserven'!C28</f>
        <v>0</v>
      </c>
      <c r="E60" s="240">
        <f>-'Stille Reserven'!D28</f>
        <v>0</v>
      </c>
      <c r="F60" s="240">
        <f>-'Stille Reserven'!E28</f>
        <v>0</v>
      </c>
      <c r="G60" s="240">
        <f>-'Stille Reserven'!F28</f>
        <v>0</v>
      </c>
      <c r="H60" s="240">
        <f>-'Stille Reserven'!G28</f>
        <v>0</v>
      </c>
      <c r="I60" s="240">
        <f>-'Stille Reserven'!H28</f>
        <v>0</v>
      </c>
      <c r="J60" s="240">
        <f>-'Stille Reserven'!I28</f>
        <v>0</v>
      </c>
      <c r="K60" s="240">
        <f>-'Stille Reserven'!J28</f>
        <v>0</v>
      </c>
      <c r="L60" s="240">
        <f>-'Stille Reserven'!K28</f>
        <v>0</v>
      </c>
      <c r="M60" s="240">
        <f>-'Stille Reserven'!L28</f>
        <v>0</v>
      </c>
      <c r="N60" s="239"/>
      <c r="O60" s="330"/>
    </row>
    <row r="61" spans="1:17" x14ac:dyDescent="0.25">
      <c r="A61" s="91" t="s">
        <v>139</v>
      </c>
      <c r="B61" s="345" t="s">
        <v>210</v>
      </c>
      <c r="C61" s="241">
        <f>'Stille Reserven'!B32</f>
        <v>24492</v>
      </c>
      <c r="D61" s="241">
        <f>'Stille Reserven'!C32</f>
        <v>22441</v>
      </c>
      <c r="E61" s="241">
        <f>'Stille Reserven'!D32</f>
        <v>21735</v>
      </c>
      <c r="F61" s="241">
        <f>'Stille Reserven'!E32</f>
        <v>21864</v>
      </c>
      <c r="G61" s="241">
        <f>'Stille Reserven'!F32</f>
        <v>9553</v>
      </c>
      <c r="H61" s="241">
        <f>'Stille Reserven'!G32</f>
        <v>8656</v>
      </c>
      <c r="I61" s="241">
        <f>'Stille Reserven'!H32</f>
        <v>8656</v>
      </c>
      <c r="J61" s="241">
        <f>'Stille Reserven'!I32</f>
        <v>8656</v>
      </c>
      <c r="K61" s="241">
        <f>'Stille Reserven'!J32</f>
        <v>8656</v>
      </c>
      <c r="L61" s="241">
        <f>'Stille Reserven'!K32</f>
        <v>8656</v>
      </c>
      <c r="M61" s="241">
        <f>'Stille Reserven'!L32</f>
        <v>8656</v>
      </c>
      <c r="O61" s="132" t="s">
        <v>395</v>
      </c>
    </row>
    <row r="62" spans="1:17" s="109" customFormat="1" x14ac:dyDescent="0.3">
      <c r="A62" s="105" t="s">
        <v>16</v>
      </c>
      <c r="B62" s="344"/>
      <c r="C62" s="106">
        <f>SUM(C53:C61)</f>
        <v>830076.36</v>
      </c>
      <c r="D62" s="106">
        <f t="shared" ref="D62:M62" si="26">SUM(D53:D61)</f>
        <v>1016596.29</v>
      </c>
      <c r="E62" s="106">
        <f t="shared" si="26"/>
        <v>1160021.76</v>
      </c>
      <c r="F62" s="106">
        <f t="shared" si="26"/>
        <v>1118292.8500000001</v>
      </c>
      <c r="G62" s="106">
        <f t="shared" si="26"/>
        <v>291747.19</v>
      </c>
      <c r="H62" s="106">
        <f t="shared" si="26"/>
        <v>299988.25</v>
      </c>
      <c r="I62" s="107">
        <f t="shared" si="26"/>
        <v>1292585</v>
      </c>
      <c r="J62" s="107">
        <f t="shared" si="26"/>
        <v>1361454</v>
      </c>
      <c r="K62" s="107">
        <f t="shared" si="26"/>
        <v>1426431</v>
      </c>
      <c r="L62" s="107">
        <f t="shared" si="26"/>
        <v>1491548</v>
      </c>
      <c r="M62" s="107">
        <f t="shared" si="26"/>
        <v>1561759</v>
      </c>
      <c r="N62" s="175"/>
      <c r="O62" s="335"/>
      <c r="P62" s="108"/>
    </row>
    <row r="63" spans="1:17" x14ac:dyDescent="0.25">
      <c r="A63" s="91" t="s">
        <v>17</v>
      </c>
      <c r="B63" s="345" t="s">
        <v>461</v>
      </c>
      <c r="C63" s="100">
        <f>259726.47+200000</f>
        <v>459726.47</v>
      </c>
      <c r="D63" s="100">
        <f>100000+246471.27+100000-25000</f>
        <v>421471.27</v>
      </c>
      <c r="E63" s="100">
        <f>219693.58+200000</f>
        <v>419693.57999999996</v>
      </c>
      <c r="F63" s="100">
        <f>50086.35+300000</f>
        <v>350086.35</v>
      </c>
      <c r="G63" s="100">
        <f>16425.33+300000-4573.05</f>
        <v>311852.28000000003</v>
      </c>
      <c r="H63" s="100">
        <f>-6209.9+300000+72237</f>
        <v>366027.1</v>
      </c>
      <c r="I63" s="101">
        <v>200000</v>
      </c>
      <c r="J63" s="101">
        <f>I63</f>
        <v>200000</v>
      </c>
      <c r="K63" s="101">
        <f t="shared" ref="K63:M63" si="27">J63</f>
        <v>200000</v>
      </c>
      <c r="L63" s="101">
        <f t="shared" si="27"/>
        <v>200000</v>
      </c>
      <c r="M63" s="101">
        <f t="shared" si="27"/>
        <v>200000</v>
      </c>
      <c r="O63" s="132" t="s">
        <v>45</v>
      </c>
      <c r="Q63" s="91">
        <f>$Q$5</f>
        <v>-2</v>
      </c>
    </row>
    <row r="64" spans="1:17" x14ac:dyDescent="0.25">
      <c r="A64" s="91" t="s">
        <v>140</v>
      </c>
      <c r="B64" s="345" t="s">
        <v>461</v>
      </c>
      <c r="C64" s="100">
        <f>100000</f>
        <v>100000</v>
      </c>
      <c r="D64" s="100">
        <v>100000</v>
      </c>
      <c r="E64" s="100">
        <v>100000</v>
      </c>
      <c r="F64" s="100">
        <v>100000</v>
      </c>
      <c r="G64" s="100">
        <v>100000</v>
      </c>
      <c r="H64" s="100">
        <v>100000</v>
      </c>
      <c r="I64" s="101">
        <f>H64</f>
        <v>100000</v>
      </c>
      <c r="J64" s="101">
        <f>I64</f>
        <v>100000</v>
      </c>
      <c r="K64" s="101">
        <f>J64</f>
        <v>100000</v>
      </c>
      <c r="L64" s="101">
        <f>K64</f>
        <v>100000</v>
      </c>
      <c r="M64" s="101">
        <f>L64</f>
        <v>100000</v>
      </c>
      <c r="O64" s="132" t="s">
        <v>45</v>
      </c>
      <c r="Q64" s="91">
        <f>$Q$5</f>
        <v>-2</v>
      </c>
    </row>
    <row r="65" spans="1:17" x14ac:dyDescent="0.25">
      <c r="A65" s="91" t="s">
        <v>448</v>
      </c>
      <c r="B65" s="345" t="s">
        <v>461</v>
      </c>
      <c r="C65" s="100">
        <v>0</v>
      </c>
      <c r="D65" s="100">
        <v>0</v>
      </c>
      <c r="E65" s="100">
        <v>0</v>
      </c>
      <c r="F65" s="100">
        <v>0</v>
      </c>
      <c r="G65" s="100">
        <v>0</v>
      </c>
      <c r="H65" s="100">
        <v>0</v>
      </c>
      <c r="I65" s="101">
        <v>0</v>
      </c>
      <c r="J65" s="101">
        <v>0</v>
      </c>
      <c r="K65" s="101">
        <v>0</v>
      </c>
      <c r="L65" s="101">
        <v>0</v>
      </c>
      <c r="M65" s="101">
        <v>0</v>
      </c>
      <c r="O65" s="132" t="s">
        <v>146</v>
      </c>
      <c r="Q65" s="91">
        <f>$Q$5</f>
        <v>-2</v>
      </c>
    </row>
    <row r="66" spans="1:17" x14ac:dyDescent="0.25">
      <c r="A66" s="91" t="s">
        <v>447</v>
      </c>
      <c r="B66" s="345" t="s">
        <v>461</v>
      </c>
      <c r="C66" s="100">
        <v>0</v>
      </c>
      <c r="D66" s="100">
        <v>0</v>
      </c>
      <c r="E66" s="100">
        <v>0</v>
      </c>
      <c r="F66" s="100">
        <v>0</v>
      </c>
      <c r="G66" s="100">
        <v>0</v>
      </c>
      <c r="H66" s="100">
        <v>0</v>
      </c>
      <c r="I66" s="101">
        <f>H66</f>
        <v>0</v>
      </c>
      <c r="J66" s="101">
        <f t="shared" ref="J66:M66" si="28">I66</f>
        <v>0</v>
      </c>
      <c r="K66" s="101">
        <f t="shared" si="28"/>
        <v>0</v>
      </c>
      <c r="L66" s="101">
        <f t="shared" si="28"/>
        <v>0</v>
      </c>
      <c r="M66" s="101">
        <f t="shared" si="28"/>
        <v>0</v>
      </c>
      <c r="O66" s="132" t="s">
        <v>45</v>
      </c>
      <c r="Q66" s="91">
        <f>$Q$5</f>
        <v>-2</v>
      </c>
    </row>
    <row r="67" spans="1:17" x14ac:dyDescent="0.25">
      <c r="A67" s="91" t="s">
        <v>141</v>
      </c>
      <c r="B67" s="345" t="s">
        <v>461</v>
      </c>
      <c r="C67" s="100">
        <v>50000</v>
      </c>
      <c r="D67" s="100">
        <v>50000</v>
      </c>
      <c r="E67" s="100">
        <v>50000</v>
      </c>
      <c r="F67" s="100">
        <v>50000</v>
      </c>
      <c r="G67" s="100">
        <v>50000</v>
      </c>
      <c r="H67" s="100">
        <v>50000</v>
      </c>
      <c r="I67" s="101">
        <f>H67-I78</f>
        <v>50000</v>
      </c>
      <c r="J67" s="101">
        <f t="shared" ref="J67:M67" si="29">I67-J78</f>
        <v>50000</v>
      </c>
      <c r="K67" s="101">
        <f t="shared" si="29"/>
        <v>50000</v>
      </c>
      <c r="L67" s="101">
        <f t="shared" si="29"/>
        <v>50000</v>
      </c>
      <c r="M67" s="101">
        <f t="shared" si="29"/>
        <v>50000</v>
      </c>
      <c r="O67" s="132" t="s">
        <v>382</v>
      </c>
      <c r="Q67" s="91">
        <f>$Q$5</f>
        <v>-2</v>
      </c>
    </row>
    <row r="68" spans="1:17" x14ac:dyDescent="0.25">
      <c r="A68" s="91" t="s">
        <v>142</v>
      </c>
      <c r="B68" s="345" t="s">
        <v>461</v>
      </c>
      <c r="C68" s="100">
        <v>400492.69</v>
      </c>
      <c r="D68" s="241">
        <f t="shared" ref="D68:M68" si="30">D81</f>
        <v>379637.71000000049</v>
      </c>
      <c r="E68" s="241">
        <f t="shared" si="30"/>
        <v>450579.33000000054</v>
      </c>
      <c r="F68" s="241">
        <f t="shared" si="30"/>
        <v>540094.03000000073</v>
      </c>
      <c r="G68" s="241">
        <f t="shared" si="30"/>
        <v>549985.90000000084</v>
      </c>
      <c r="H68" s="241">
        <f t="shared" si="30"/>
        <v>617270.68000000075</v>
      </c>
      <c r="I68" s="241">
        <f t="shared" si="30"/>
        <v>368467.24862689112</v>
      </c>
      <c r="J68" s="241">
        <f t="shared" si="30"/>
        <v>408679.62856247794</v>
      </c>
      <c r="K68" s="241">
        <f t="shared" si="30"/>
        <v>454008.25798299967</v>
      </c>
      <c r="L68" s="241">
        <f t="shared" si="30"/>
        <v>500467.90243368782</v>
      </c>
      <c r="M68" s="241">
        <f t="shared" si="30"/>
        <v>549788.87453584059</v>
      </c>
    </row>
    <row r="69" spans="1:17" x14ac:dyDescent="0.25">
      <c r="A69" s="91" t="s">
        <v>388</v>
      </c>
      <c r="B69" s="345" t="s">
        <v>461</v>
      </c>
      <c r="C69" s="241">
        <f>'Stille Reserven'!B34</f>
        <v>357508</v>
      </c>
      <c r="D69" s="241">
        <f>'Stille Reserven'!C34</f>
        <v>327559</v>
      </c>
      <c r="E69" s="241">
        <f>'Stille Reserven'!D34</f>
        <v>317265</v>
      </c>
      <c r="F69" s="241">
        <f>'Stille Reserven'!E34</f>
        <v>319136</v>
      </c>
      <c r="G69" s="241">
        <f>'Stille Reserven'!F34</f>
        <v>139447</v>
      </c>
      <c r="H69" s="241">
        <f>'Stille Reserven'!G34</f>
        <v>126344</v>
      </c>
      <c r="I69" s="241">
        <f>'Stille Reserven'!H34</f>
        <v>126344</v>
      </c>
      <c r="J69" s="241">
        <f>'Stille Reserven'!I34</f>
        <v>126344</v>
      </c>
      <c r="K69" s="241">
        <f>'Stille Reserven'!J34</f>
        <v>126344</v>
      </c>
      <c r="L69" s="241">
        <f>'Stille Reserven'!K34</f>
        <v>126344</v>
      </c>
      <c r="M69" s="241">
        <f>'Stille Reserven'!L34</f>
        <v>126344</v>
      </c>
    </row>
    <row r="70" spans="1:17" s="109" customFormat="1" x14ac:dyDescent="0.3">
      <c r="A70" s="105" t="s">
        <v>18</v>
      </c>
      <c r="B70" s="105"/>
      <c r="C70" s="106">
        <f>SUM(C63:C69)</f>
        <v>1367727.16</v>
      </c>
      <c r="D70" s="106">
        <f t="shared" ref="D70:I70" si="31">SUM(D63:D69)</f>
        <v>1278667.9800000004</v>
      </c>
      <c r="E70" s="106">
        <f t="shared" si="31"/>
        <v>1337537.9100000006</v>
      </c>
      <c r="F70" s="106">
        <f t="shared" si="31"/>
        <v>1359316.3800000008</v>
      </c>
      <c r="G70" s="106">
        <f t="shared" si="31"/>
        <v>1151285.1800000009</v>
      </c>
      <c r="H70" s="106">
        <f t="shared" si="31"/>
        <v>1259641.7800000007</v>
      </c>
      <c r="I70" s="107">
        <f t="shared" si="31"/>
        <v>844811.24862689106</v>
      </c>
      <c r="J70" s="107">
        <f t="shared" ref="J70:M70" si="32">SUM(J63:J69)</f>
        <v>885023.62856247788</v>
      </c>
      <c r="K70" s="107">
        <f t="shared" si="32"/>
        <v>930352.25798299967</v>
      </c>
      <c r="L70" s="107">
        <f t="shared" si="32"/>
        <v>976811.90243368782</v>
      </c>
      <c r="M70" s="107">
        <f t="shared" si="32"/>
        <v>1026132.8745358406</v>
      </c>
      <c r="N70" s="175"/>
      <c r="O70" s="335"/>
      <c r="P70" s="108"/>
    </row>
    <row r="71" spans="1:17" s="99" customFormat="1" ht="15.75" x14ac:dyDescent="0.25">
      <c r="A71" s="95" t="s">
        <v>39</v>
      </c>
      <c r="B71" s="95"/>
      <c r="C71" s="96">
        <f t="shared" ref="C71:I71" si="33">C52+C62+C70</f>
        <v>2323636.62</v>
      </c>
      <c r="D71" s="96">
        <f t="shared" si="33"/>
        <v>2399808.2900000005</v>
      </c>
      <c r="E71" s="96">
        <f t="shared" si="33"/>
        <v>2579832.5000000009</v>
      </c>
      <c r="F71" s="96">
        <f t="shared" si="33"/>
        <v>2580482.7000000011</v>
      </c>
      <c r="G71" s="96">
        <f t="shared" si="33"/>
        <v>1515816.8600000008</v>
      </c>
      <c r="H71" s="96">
        <f t="shared" si="33"/>
        <v>1931244.5000000007</v>
      </c>
      <c r="I71" s="97">
        <f t="shared" si="33"/>
        <v>2455499.6800000006</v>
      </c>
      <c r="J71" s="97">
        <f t="shared" ref="J71:M71" si="34">J52+J62+J70</f>
        <v>2572771.2486268911</v>
      </c>
      <c r="K71" s="97">
        <f t="shared" si="34"/>
        <v>2700940.6285624779</v>
      </c>
      <c r="L71" s="97">
        <f t="shared" si="34"/>
        <v>2835023.2579829996</v>
      </c>
      <c r="M71" s="97">
        <f t="shared" si="34"/>
        <v>2977531.9024336878</v>
      </c>
      <c r="N71" s="98"/>
      <c r="O71" s="334"/>
      <c r="P71" s="98"/>
    </row>
    <row r="72" spans="1:17" s="116" customFormat="1" ht="12.75" x14ac:dyDescent="0.25">
      <c r="A72" s="115" t="s">
        <v>43</v>
      </c>
      <c r="B72" s="115"/>
      <c r="C72" s="129" t="str">
        <f>IF(ROUND(C34-C71,0)=0,"ok",C34-C71)</f>
        <v>ok</v>
      </c>
      <c r="D72" s="129" t="str">
        <f t="shared" ref="D72:M72" si="35">IF(ROUND(D34-D71,0)=0,"ok",D34-D71)</f>
        <v>ok</v>
      </c>
      <c r="E72" s="129" t="str">
        <f t="shared" si="35"/>
        <v>ok</v>
      </c>
      <c r="F72" s="129" t="str">
        <f t="shared" si="35"/>
        <v>ok</v>
      </c>
      <c r="G72" s="129" t="str">
        <f t="shared" si="35"/>
        <v>ok</v>
      </c>
      <c r="H72" s="129" t="str">
        <f t="shared" si="35"/>
        <v>ok</v>
      </c>
      <c r="I72" s="129" t="str">
        <f t="shared" si="35"/>
        <v>ok</v>
      </c>
      <c r="J72" s="129" t="str">
        <f t="shared" si="35"/>
        <v>ok</v>
      </c>
      <c r="K72" s="129" t="str">
        <f t="shared" si="35"/>
        <v>ok</v>
      </c>
      <c r="L72" s="129" t="str">
        <f t="shared" si="35"/>
        <v>ok</v>
      </c>
      <c r="M72" s="129" t="str">
        <f t="shared" si="35"/>
        <v>ok</v>
      </c>
      <c r="O72" s="336"/>
    </row>
    <row r="73" spans="1:17" x14ac:dyDescent="0.25">
      <c r="A73" s="159" t="s">
        <v>83</v>
      </c>
      <c r="B73" s="159"/>
      <c r="C73" s="182">
        <f>C70/C71</f>
        <v>0.58861491001979471</v>
      </c>
      <c r="D73" s="182">
        <f t="shared" ref="D73:H73" si="36">D70/D71</f>
        <v>0.53282088628837943</v>
      </c>
      <c r="E73" s="182">
        <f t="shared" si="36"/>
        <v>0.51845920616939278</v>
      </c>
      <c r="F73" s="182">
        <f t="shared" si="36"/>
        <v>0.5267682592873032</v>
      </c>
      <c r="G73" s="182">
        <f t="shared" si="36"/>
        <v>0.75951469493484869</v>
      </c>
      <c r="H73" s="182">
        <f t="shared" si="36"/>
        <v>0.65224355590397809</v>
      </c>
      <c r="I73" s="183">
        <f>I70/I71</f>
        <v>0.34404860872427029</v>
      </c>
      <c r="J73" s="183">
        <f t="shared" ref="J73:M73" si="37">J70/J71</f>
        <v>0.34399623714499383</v>
      </c>
      <c r="K73" s="183">
        <f t="shared" si="37"/>
        <v>0.34445490883602325</v>
      </c>
      <c r="L73" s="183">
        <f t="shared" si="37"/>
        <v>0.34455163628133639</v>
      </c>
      <c r="M73" s="183">
        <f t="shared" si="37"/>
        <v>0.34462531659094237</v>
      </c>
      <c r="N73" s="184">
        <f>Basisdaten!F42</f>
        <v>0.34399999999999997</v>
      </c>
      <c r="O73" s="337"/>
    </row>
    <row r="74" spans="1:17" ht="6" customHeight="1" x14ac:dyDescent="0.25">
      <c r="D74" s="148"/>
      <c r="E74" s="148"/>
      <c r="F74" s="148"/>
      <c r="G74" s="148"/>
      <c r="H74" s="148"/>
      <c r="I74" s="118"/>
    </row>
    <row r="75" spans="1:17" s="173" customFormat="1" ht="20.25" x14ac:dyDescent="0.25">
      <c r="A75" s="92" t="s">
        <v>19</v>
      </c>
      <c r="B75" s="92"/>
      <c r="C75" s="171">
        <f t="shared" ref="C75:H75" si="38">C$2</f>
        <v>2018</v>
      </c>
      <c r="D75" s="171">
        <f t="shared" si="38"/>
        <v>2019</v>
      </c>
      <c r="E75" s="171">
        <f t="shared" si="38"/>
        <v>2020</v>
      </c>
      <c r="F75" s="171">
        <f t="shared" si="38"/>
        <v>2021</v>
      </c>
      <c r="G75" s="171">
        <f t="shared" si="38"/>
        <v>2022</v>
      </c>
      <c r="H75" s="171">
        <f t="shared" si="38"/>
        <v>2023</v>
      </c>
      <c r="I75" s="172">
        <f>I$2</f>
        <v>2024</v>
      </c>
      <c r="J75" s="172">
        <f t="shared" ref="J75:M75" si="39">J$2</f>
        <v>2025</v>
      </c>
      <c r="K75" s="172">
        <f t="shared" si="39"/>
        <v>2026</v>
      </c>
      <c r="L75" s="172">
        <f t="shared" si="39"/>
        <v>2027</v>
      </c>
      <c r="M75" s="172">
        <f t="shared" si="39"/>
        <v>2028</v>
      </c>
      <c r="N75" s="172"/>
      <c r="O75" s="333"/>
      <c r="P75" s="172"/>
    </row>
    <row r="76" spans="1:17" x14ac:dyDescent="0.25">
      <c r="A76" s="91" t="s">
        <v>148</v>
      </c>
      <c r="C76" s="241">
        <f>C68</f>
        <v>400492.69</v>
      </c>
      <c r="D76" s="241">
        <f t="shared" ref="D76" si="40">C81</f>
        <v>400492.69</v>
      </c>
      <c r="E76" s="241">
        <f t="shared" ref="E76" si="41">D81</f>
        <v>379637.71000000049</v>
      </c>
      <c r="F76" s="241">
        <f t="shared" ref="F76" si="42">E81</f>
        <v>450579.33000000054</v>
      </c>
      <c r="G76" s="241">
        <f t="shared" ref="G76" si="43">F81</f>
        <v>540094.03000000073</v>
      </c>
      <c r="H76" s="241">
        <f t="shared" ref="H76" si="44">G81</f>
        <v>549985.90000000084</v>
      </c>
      <c r="I76" s="241">
        <f>H83</f>
        <v>317270.68000000075</v>
      </c>
      <c r="J76" s="241">
        <f t="shared" ref="J76" si="45">I81</f>
        <v>368467.24862689112</v>
      </c>
      <c r="K76" s="241">
        <f t="shared" ref="K76" si="46">J81</f>
        <v>408679.62856247794</v>
      </c>
      <c r="L76" s="241">
        <f t="shared" ref="L76" si="47">K81</f>
        <v>454008.25798299967</v>
      </c>
      <c r="M76" s="241">
        <f t="shared" ref="M76" si="48">L81</f>
        <v>500467.90243368782</v>
      </c>
    </row>
    <row r="77" spans="1:17" x14ac:dyDescent="0.25">
      <c r="A77" s="91" t="str">
        <f>A132</f>
        <v>Jahresgewinn/-verlust intern</v>
      </c>
      <c r="D77" s="241">
        <f t="shared" ref="D77:M77" si="49">D132</f>
        <v>21625.020000000484</v>
      </c>
      <c r="E77" s="241">
        <f t="shared" si="49"/>
        <v>105555.62000000007</v>
      </c>
      <c r="F77" s="241">
        <f t="shared" si="49"/>
        <v>134733.70000000019</v>
      </c>
      <c r="G77" s="241">
        <f t="shared" si="49"/>
        <v>-103167.12999999996</v>
      </c>
      <c r="H77" s="241">
        <f t="shared" si="49"/>
        <v>99450.779999999912</v>
      </c>
      <c r="I77" s="241">
        <f>I132</f>
        <v>258588</v>
      </c>
      <c r="J77" s="241">
        <f t="shared" si="49"/>
        <v>248588</v>
      </c>
      <c r="K77" s="241">
        <f t="shared" si="49"/>
        <v>262588</v>
      </c>
      <c r="L77" s="241">
        <f t="shared" si="49"/>
        <v>275588</v>
      </c>
      <c r="M77" s="241">
        <f t="shared" si="49"/>
        <v>290588</v>
      </c>
      <c r="N77" s="101"/>
    </row>
    <row r="78" spans="1:17" x14ac:dyDescent="0.25">
      <c r="A78" s="91" t="s">
        <v>20</v>
      </c>
      <c r="D78" s="241">
        <f>SUM(C66:C67)-SUM(D66:D67)</f>
        <v>0</v>
      </c>
      <c r="E78" s="241">
        <f t="shared" ref="E78:H78" si="50">SUM(D66:D67)-SUM(E66:E67)</f>
        <v>0</v>
      </c>
      <c r="F78" s="241">
        <f t="shared" si="50"/>
        <v>0</v>
      </c>
      <c r="G78" s="241">
        <f t="shared" si="50"/>
        <v>0</v>
      </c>
      <c r="H78" s="241">
        <f t="shared" si="50"/>
        <v>0</v>
      </c>
      <c r="I78" s="100">
        <v>0</v>
      </c>
      <c r="J78" s="100">
        <v>0</v>
      </c>
      <c r="K78" s="100">
        <v>0</v>
      </c>
      <c r="L78" s="100">
        <v>0</v>
      </c>
      <c r="M78" s="100">
        <v>0</v>
      </c>
    </row>
    <row r="79" spans="1:17" x14ac:dyDescent="0.25">
      <c r="A79" s="91" t="s">
        <v>144</v>
      </c>
      <c r="D79" s="100">
        <v>-25000</v>
      </c>
      <c r="E79" s="100">
        <v>0</v>
      </c>
      <c r="F79" s="100">
        <v>0</v>
      </c>
      <c r="G79" s="100">
        <v>0</v>
      </c>
      <c r="H79" s="100">
        <v>0</v>
      </c>
      <c r="I79" s="100">
        <v>-163803.43137310963</v>
      </c>
      <c r="J79" s="100">
        <v>-164787.62006441312</v>
      </c>
      <c r="K79" s="100">
        <v>-173671.37057947824</v>
      </c>
      <c r="L79" s="100">
        <v>-185540.35554931179</v>
      </c>
      <c r="M79" s="100">
        <v>-197679.02789784726</v>
      </c>
      <c r="O79" s="338"/>
      <c r="P79" s="120"/>
    </row>
    <row r="80" spans="1:17" x14ac:dyDescent="0.25">
      <c r="A80" s="91" t="s">
        <v>145</v>
      </c>
      <c r="D80" s="241">
        <f>-'Stille Reserven'!C61</f>
        <v>-17480</v>
      </c>
      <c r="E80" s="241">
        <f>-'Stille Reserven'!D61</f>
        <v>-34614</v>
      </c>
      <c r="F80" s="241">
        <f>-'Stille Reserven'!E61</f>
        <v>-45219</v>
      </c>
      <c r="G80" s="241">
        <f>-'Stille Reserven'!F61</f>
        <v>113059</v>
      </c>
      <c r="H80" s="241">
        <f>-'Stille Reserven'!G61</f>
        <v>-32166</v>
      </c>
      <c r="I80" s="241">
        <f>-'Stille Reserven'!H61</f>
        <v>-43588</v>
      </c>
      <c r="J80" s="241">
        <f>-'Stille Reserven'!I61</f>
        <v>-43588</v>
      </c>
      <c r="K80" s="241">
        <f>-'Stille Reserven'!J61</f>
        <v>-43588</v>
      </c>
      <c r="L80" s="241">
        <f>-'Stille Reserven'!K61</f>
        <v>-43588</v>
      </c>
      <c r="M80" s="241">
        <f>-'Stille Reserven'!L61</f>
        <v>-43588</v>
      </c>
    </row>
    <row r="81" spans="1:17" ht="17.25" thickBot="1" x14ac:dyDescent="0.3">
      <c r="A81" s="121" t="s">
        <v>457</v>
      </c>
      <c r="B81" s="121"/>
      <c r="C81" s="122">
        <f>SUM(C76:C80)</f>
        <v>400492.69</v>
      </c>
      <c r="D81" s="122">
        <f t="shared" ref="D81:M81" si="51">SUM(D76:D80)</f>
        <v>379637.71000000049</v>
      </c>
      <c r="E81" s="122">
        <f t="shared" si="51"/>
        <v>450579.33000000054</v>
      </c>
      <c r="F81" s="122">
        <f t="shared" si="51"/>
        <v>540094.03000000073</v>
      </c>
      <c r="G81" s="122">
        <f t="shared" si="51"/>
        <v>549985.90000000084</v>
      </c>
      <c r="H81" s="122">
        <f t="shared" si="51"/>
        <v>617270.68000000075</v>
      </c>
      <c r="I81" s="122">
        <f t="shared" si="51"/>
        <v>368467.24862689112</v>
      </c>
      <c r="J81" s="122">
        <f t="shared" si="51"/>
        <v>408679.62856247794</v>
      </c>
      <c r="K81" s="122">
        <f t="shared" si="51"/>
        <v>454008.25798299967</v>
      </c>
      <c r="L81" s="122">
        <f t="shared" si="51"/>
        <v>500467.90243368782</v>
      </c>
      <c r="M81" s="122">
        <f t="shared" si="51"/>
        <v>549788.87453584059</v>
      </c>
    </row>
    <row r="82" spans="1:17" ht="17.25" thickTop="1" x14ac:dyDescent="0.25">
      <c r="A82" s="91" t="s">
        <v>202</v>
      </c>
      <c r="C82" s="385"/>
      <c r="D82" s="385"/>
      <c r="E82" s="385"/>
      <c r="F82" s="385"/>
      <c r="G82" s="385"/>
      <c r="H82" s="388">
        <v>-300000</v>
      </c>
      <c r="I82" s="385"/>
      <c r="J82" s="385"/>
      <c r="K82" s="385"/>
      <c r="L82" s="385"/>
      <c r="M82" s="385"/>
    </row>
    <row r="83" spans="1:17" ht="17.25" thickBot="1" x14ac:dyDescent="0.3">
      <c r="A83" s="386" t="s">
        <v>503</v>
      </c>
      <c r="B83" s="386"/>
      <c r="C83" s="385"/>
      <c r="D83" s="385"/>
      <c r="E83" s="385"/>
      <c r="F83" s="385"/>
      <c r="G83" s="385"/>
      <c r="H83" s="387">
        <f>SUM(H81:H82)</f>
        <v>317270.68000000075</v>
      </c>
      <c r="I83" s="385"/>
      <c r="J83" s="385"/>
      <c r="K83" s="385"/>
      <c r="L83" s="385"/>
      <c r="M83" s="385"/>
    </row>
    <row r="84" spans="1:17" x14ac:dyDescent="0.25">
      <c r="C84" s="123"/>
      <c r="D84" s="148"/>
      <c r="E84" s="148"/>
      <c r="F84" s="148"/>
      <c r="G84" s="148"/>
      <c r="H84" s="148"/>
      <c r="M84" s="101"/>
    </row>
    <row r="85" spans="1:17" s="173" customFormat="1" ht="20.25" x14ac:dyDescent="0.25">
      <c r="A85" s="92" t="s">
        <v>203</v>
      </c>
      <c r="B85" s="92"/>
      <c r="C85" s="171">
        <f>C$2</f>
        <v>2018</v>
      </c>
      <c r="D85" s="171">
        <f t="shared" ref="D85:H85" si="52">D$2</f>
        <v>2019</v>
      </c>
      <c r="E85" s="171">
        <f t="shared" si="52"/>
        <v>2020</v>
      </c>
      <c r="F85" s="171">
        <f t="shared" si="52"/>
        <v>2021</v>
      </c>
      <c r="G85" s="171">
        <f t="shared" si="52"/>
        <v>2022</v>
      </c>
      <c r="H85" s="171">
        <f t="shared" si="52"/>
        <v>2023</v>
      </c>
      <c r="I85" s="172">
        <f>I$2</f>
        <v>2024</v>
      </c>
      <c r="J85" s="172">
        <f t="shared" ref="J85:M85" si="53">J$2</f>
        <v>2025</v>
      </c>
      <c r="K85" s="172">
        <f t="shared" si="53"/>
        <v>2026</v>
      </c>
      <c r="L85" s="172">
        <f t="shared" si="53"/>
        <v>2027</v>
      </c>
      <c r="M85" s="172">
        <f t="shared" si="53"/>
        <v>2028</v>
      </c>
      <c r="N85" s="172"/>
      <c r="O85" s="333"/>
      <c r="P85" s="172"/>
      <c r="Q85" s="243" t="s">
        <v>253</v>
      </c>
    </row>
    <row r="86" spans="1:17" x14ac:dyDescent="0.3">
      <c r="A86" s="91" t="s">
        <v>443</v>
      </c>
      <c r="C86" s="101"/>
      <c r="D86" s="100">
        <v>1997101.6</v>
      </c>
      <c r="E86" s="100">
        <v>1717570.06</v>
      </c>
      <c r="F86" s="100">
        <f>2153194.54+172842.73</f>
        <v>2326037.27</v>
      </c>
      <c r="G86" s="100">
        <v>2196594.71</v>
      </c>
      <c r="H86" s="100">
        <v>2449726.23</v>
      </c>
      <c r="I86" s="6">
        <f>ROUND(H86*(1+$N$86),$Q$86)</f>
        <v>2578000</v>
      </c>
      <c r="J86" s="6">
        <f t="shared" ref="J86:M86" si="54">ROUND(I86*(1+$N$86),$Q$86)</f>
        <v>2713000</v>
      </c>
      <c r="K86" s="6">
        <f t="shared" si="54"/>
        <v>2855000</v>
      </c>
      <c r="L86" s="6">
        <f t="shared" si="54"/>
        <v>3005000</v>
      </c>
      <c r="M86" s="6">
        <f t="shared" si="54"/>
        <v>3162000</v>
      </c>
      <c r="N86" s="7">
        <f>((SUM(H86:H87)/SUM(D86:D87))^(1/COUNT(E85:H85))-1)+P86</f>
        <v>5.2396386397635331E-2</v>
      </c>
      <c r="O86" s="314" t="str">
        <f>CONCATENATE("Wachstum der Jahre ",D85," bis ",H85,", korrigiert um:")</f>
        <v>Wachstum der Jahre 2019 bis 2023, korrigiert um:</v>
      </c>
      <c r="P86" s="117">
        <v>0</v>
      </c>
      <c r="Q86" s="91">
        <v>-3</v>
      </c>
    </row>
    <row r="87" spans="1:17" s="164" customFormat="1" ht="9.9499999999999993" customHeight="1" x14ac:dyDescent="0.25">
      <c r="A87" s="164" t="str">
        <f>CONCATENATE("Stille Reserven auf «",A86,"»")</f>
        <v>Stille Reserven auf «Erlös aus Lieferungen und Leistungen»</v>
      </c>
      <c r="C87" s="101"/>
      <c r="D87" s="240">
        <f>'Stille Reserven'!C37</f>
        <v>0</v>
      </c>
      <c r="E87" s="240">
        <f>'Stille Reserven'!D37</f>
        <v>0</v>
      </c>
      <c r="F87" s="240">
        <f>'Stille Reserven'!E37</f>
        <v>0</v>
      </c>
      <c r="G87" s="240">
        <f>'Stille Reserven'!F37</f>
        <v>0</v>
      </c>
      <c r="H87" s="240">
        <f>'Stille Reserven'!G37</f>
        <v>0</v>
      </c>
      <c r="I87" s="240">
        <f>'Stille Reserven'!H37</f>
        <v>0</v>
      </c>
      <c r="J87" s="240">
        <f>'Stille Reserven'!I37</f>
        <v>0</v>
      </c>
      <c r="K87" s="240">
        <f>'Stille Reserven'!J37</f>
        <v>0</v>
      </c>
      <c r="L87" s="240">
        <f>'Stille Reserven'!K37</f>
        <v>0</v>
      </c>
      <c r="M87" s="240">
        <f>'Stille Reserven'!L37</f>
        <v>0</v>
      </c>
      <c r="N87" s="239"/>
      <c r="O87" s="330"/>
    </row>
    <row r="88" spans="1:17" x14ac:dyDescent="0.3">
      <c r="A88" s="91" t="s">
        <v>394</v>
      </c>
      <c r="C88" s="101"/>
      <c r="D88" s="100">
        <v>11171.44</v>
      </c>
      <c r="E88" s="100">
        <v>9935.9699999999993</v>
      </c>
      <c r="F88" s="100">
        <v>19207.04</v>
      </c>
      <c r="G88" s="100">
        <v>0</v>
      </c>
      <c r="H88" s="100">
        <v>0</v>
      </c>
      <c r="I88" s="101">
        <f>ROUND(AVERAGE(D88:H88),$Q$88)</f>
        <v>8000</v>
      </c>
      <c r="J88" s="101">
        <f t="shared" ref="J88:M88" si="55">ROUND(AVERAGE(E88:I88),$Q$88)</f>
        <v>7000</v>
      </c>
      <c r="K88" s="101">
        <f t="shared" si="55"/>
        <v>7000</v>
      </c>
      <c r="L88" s="101">
        <f t="shared" si="55"/>
        <v>4000</v>
      </c>
      <c r="M88" s="101">
        <f t="shared" si="55"/>
        <v>5000</v>
      </c>
      <c r="N88" s="7"/>
      <c r="O88" s="314" t="s">
        <v>521</v>
      </c>
      <c r="P88" s="117">
        <v>0</v>
      </c>
      <c r="Q88" s="91">
        <f>$Q$86</f>
        <v>-3</v>
      </c>
    </row>
    <row r="89" spans="1:17" s="164" customFormat="1" ht="9.9499999999999993" customHeight="1" x14ac:dyDescent="0.25">
      <c r="A89" s="164" t="str">
        <f>CONCATENATE("Stille Reserven auf «",A88,"»")</f>
        <v>Stille Reserven auf «Übrige Erlöse»</v>
      </c>
      <c r="C89" s="101"/>
      <c r="D89" s="240">
        <f>'Stille Reserven'!C38</f>
        <v>0</v>
      </c>
      <c r="E89" s="240">
        <f>'Stille Reserven'!D38</f>
        <v>0</v>
      </c>
      <c r="F89" s="240">
        <f>'Stille Reserven'!E38</f>
        <v>0</v>
      </c>
      <c r="G89" s="240">
        <f>'Stille Reserven'!F38</f>
        <v>0</v>
      </c>
      <c r="H89" s="240">
        <f>'Stille Reserven'!G38</f>
        <v>0</v>
      </c>
      <c r="I89" s="240">
        <f>'Stille Reserven'!H38</f>
        <v>0</v>
      </c>
      <c r="J89" s="240">
        <f>'Stille Reserven'!I38</f>
        <v>0</v>
      </c>
      <c r="K89" s="240">
        <f>'Stille Reserven'!J38</f>
        <v>0</v>
      </c>
      <c r="L89" s="240">
        <f>'Stille Reserven'!K38</f>
        <v>0</v>
      </c>
      <c r="M89" s="240">
        <f>'Stille Reserven'!L38</f>
        <v>0</v>
      </c>
      <c r="N89" s="239"/>
      <c r="O89" s="330"/>
    </row>
    <row r="90" spans="1:17" x14ac:dyDescent="0.3">
      <c r="A90" s="91" t="s">
        <v>436</v>
      </c>
      <c r="C90" s="101"/>
      <c r="D90" s="100">
        <v>-13232.93</v>
      </c>
      <c r="E90" s="100">
        <v>-32019.74</v>
      </c>
      <c r="F90" s="100">
        <v>-63312.59</v>
      </c>
      <c r="G90" s="100">
        <v>-16910</v>
      </c>
      <c r="H90" s="100">
        <v>-32670</v>
      </c>
      <c r="I90" s="101">
        <f>ROUND(I86*$N$90,$Q$90)</f>
        <v>-38000</v>
      </c>
      <c r="J90" s="101">
        <f t="shared" ref="J90:M90" si="56">ROUND(J86*$N$90,$Q$90)</f>
        <v>-40000</v>
      </c>
      <c r="K90" s="101">
        <f t="shared" si="56"/>
        <v>-42000</v>
      </c>
      <c r="L90" s="101">
        <f t="shared" si="56"/>
        <v>-44000</v>
      </c>
      <c r="M90" s="101">
        <f t="shared" si="56"/>
        <v>-47000</v>
      </c>
      <c r="N90" s="7">
        <f>SUM(D90:H91)/SUM(D86:H87)</f>
        <v>-1.479786824999302E-2</v>
      </c>
      <c r="O90" s="314" t="str">
        <f>CONCATENATE("der Leistungserlöse der Jahre ",D85," bis ",H85,", korrigiert um:")</f>
        <v>der Leistungserlöse der Jahre 2019 bis 2023, korrigiert um:</v>
      </c>
      <c r="P90" s="117">
        <v>0</v>
      </c>
      <c r="Q90" s="91">
        <f>$Q$86</f>
        <v>-3</v>
      </c>
    </row>
    <row r="91" spans="1:17" s="164" customFormat="1" ht="9.9499999999999993" customHeight="1" x14ac:dyDescent="0.25">
      <c r="A91" s="164" t="str">
        <f>CONCATENATE("Stille Reserven auf «",A90,"»")</f>
        <v>Stille Reserven auf «Bestandesänderungen / Elösminderungen etc.»</v>
      </c>
      <c r="C91" s="101"/>
      <c r="D91" s="240">
        <f>'Stille Reserven'!C39</f>
        <v>0</v>
      </c>
      <c r="E91" s="240">
        <f>'Stille Reserven'!D39</f>
        <v>0</v>
      </c>
      <c r="F91" s="240">
        <f>'Stille Reserven'!E39</f>
        <v>0</v>
      </c>
      <c r="G91" s="240">
        <f>'Stille Reserven'!F39</f>
        <v>0</v>
      </c>
      <c r="H91" s="240">
        <f>'Stille Reserven'!G39</f>
        <v>0</v>
      </c>
      <c r="I91" s="240">
        <f>'Stille Reserven'!H39</f>
        <v>0</v>
      </c>
      <c r="J91" s="240">
        <f>'Stille Reserven'!I39</f>
        <v>0</v>
      </c>
      <c r="K91" s="240">
        <f>'Stille Reserven'!J39</f>
        <v>0</v>
      </c>
      <c r="L91" s="240">
        <f>'Stille Reserven'!K39</f>
        <v>0</v>
      </c>
      <c r="M91" s="240">
        <f>'Stille Reserven'!L39</f>
        <v>0</v>
      </c>
      <c r="N91" s="239"/>
      <c r="O91" s="330"/>
    </row>
    <row r="92" spans="1:17" s="109" customFormat="1" x14ac:dyDescent="0.3">
      <c r="A92" s="105" t="s">
        <v>24</v>
      </c>
      <c r="B92" s="105"/>
      <c r="C92" s="106"/>
      <c r="D92" s="106">
        <f>SUM(D86:D91)</f>
        <v>1995040.11</v>
      </c>
      <c r="E92" s="106">
        <f t="shared" ref="E92:M92" si="57">SUM(E86:E91)</f>
        <v>1695486.29</v>
      </c>
      <c r="F92" s="106">
        <f t="shared" si="57"/>
        <v>2281931.7200000002</v>
      </c>
      <c r="G92" s="106">
        <f t="shared" si="57"/>
        <v>2179684.71</v>
      </c>
      <c r="H92" s="106">
        <f t="shared" si="57"/>
        <v>2417056.23</v>
      </c>
      <c r="I92" s="107">
        <f t="shared" si="57"/>
        <v>2548000</v>
      </c>
      <c r="J92" s="107">
        <f t="shared" si="57"/>
        <v>2680000</v>
      </c>
      <c r="K92" s="107">
        <f t="shared" si="57"/>
        <v>2820000</v>
      </c>
      <c r="L92" s="107">
        <f t="shared" si="57"/>
        <v>2965000</v>
      </c>
      <c r="M92" s="107">
        <f t="shared" si="57"/>
        <v>3120000</v>
      </c>
      <c r="N92" s="175"/>
      <c r="O92" s="335"/>
      <c r="P92" s="108"/>
    </row>
    <row r="93" spans="1:17" ht="15" customHeight="1" x14ac:dyDescent="0.3">
      <c r="A93" s="91" t="s">
        <v>437</v>
      </c>
      <c r="C93" s="101"/>
      <c r="D93" s="125">
        <f>-143602.14-27394.53</f>
        <v>-170996.67</v>
      </c>
      <c r="E93" s="125">
        <f>-128836.55-29412.28</f>
        <v>-158248.83000000002</v>
      </c>
      <c r="F93" s="125">
        <f>-250785.31-105033.92-40084.15</f>
        <v>-395903.38</v>
      </c>
      <c r="G93" s="100">
        <v>-387629.01</v>
      </c>
      <c r="H93" s="125">
        <v>-404359.76</v>
      </c>
      <c r="I93" s="101">
        <f>-ROUND(I86*$N93,$Q$93)</f>
        <v>-344000</v>
      </c>
      <c r="J93" s="101">
        <f t="shared" ref="J93:M93" si="58">-ROUND(J86*$N93,$Q$93)</f>
        <v>-362000</v>
      </c>
      <c r="K93" s="101">
        <f t="shared" si="58"/>
        <v>-381000</v>
      </c>
      <c r="L93" s="101">
        <f t="shared" si="58"/>
        <v>-401000</v>
      </c>
      <c r="M93" s="101">
        <f t="shared" si="58"/>
        <v>-422000</v>
      </c>
      <c r="N93" s="7">
        <f>SUM(D93:H94)/-SUM(D92:H92)+P93</f>
        <v>0.13354329418789468</v>
      </c>
      <c r="O93" s="314" t="str">
        <f>CONCATENATE("in % der Umsatzerlöse der Jahre ",$D$85," bis ",$H$85,", korrigiert um:")</f>
        <v>in % der Umsatzerlöse der Jahre 2019 bis 2023, korrigiert um:</v>
      </c>
      <c r="P93" s="117">
        <v>-0.01</v>
      </c>
      <c r="Q93" s="91">
        <f>$Q$86</f>
        <v>-3</v>
      </c>
    </row>
    <row r="94" spans="1:17" s="164" customFormat="1" ht="9.9499999999999993" customHeight="1" x14ac:dyDescent="0.25">
      <c r="A94" s="164" t="str">
        <f>CONCATENATE("Stille Reserven auf «",A93,"»")</f>
        <v>Stille Reserven auf «Waren- und Materialaufwand»</v>
      </c>
      <c r="C94" s="101"/>
      <c r="D94" s="240">
        <f>'Stille Reserven'!C41</f>
        <v>0</v>
      </c>
      <c r="E94" s="240">
        <f>'Stille Reserven'!D41</f>
        <v>0</v>
      </c>
      <c r="F94" s="240">
        <f>'Stille Reserven'!E41</f>
        <v>0</v>
      </c>
      <c r="G94" s="240">
        <f>'Stille Reserven'!F41</f>
        <v>0</v>
      </c>
      <c r="H94" s="240">
        <f>'Stille Reserven'!G41</f>
        <v>0</v>
      </c>
      <c r="I94" s="240">
        <f>'Stille Reserven'!H41</f>
        <v>0</v>
      </c>
      <c r="J94" s="240">
        <f>'Stille Reserven'!I41</f>
        <v>0</v>
      </c>
      <c r="K94" s="240">
        <f>'Stille Reserven'!J41</f>
        <v>0</v>
      </c>
      <c r="L94" s="240">
        <f>'Stille Reserven'!K41</f>
        <v>0</v>
      </c>
      <c r="M94" s="240">
        <f>'Stille Reserven'!L41</f>
        <v>0</v>
      </c>
      <c r="N94" s="239"/>
      <c r="O94" s="330"/>
    </row>
    <row r="95" spans="1:17" ht="15" customHeight="1" x14ac:dyDescent="0.3">
      <c r="A95" s="91" t="s">
        <v>449</v>
      </c>
      <c r="C95" s="101"/>
      <c r="D95" s="100">
        <v>-351806.35</v>
      </c>
      <c r="E95" s="100">
        <v>-174873.93</v>
      </c>
      <c r="F95" s="125">
        <v>-212561.56</v>
      </c>
      <c r="G95" s="100">
        <v>-200000</v>
      </c>
      <c r="H95" s="100">
        <v>-222021.69</v>
      </c>
      <c r="I95" s="101">
        <f>-ROUND(I86*$N95,$Q$95)</f>
        <v>-280000</v>
      </c>
      <c r="J95" s="101">
        <f t="shared" ref="J95:M95" si="59">-ROUND(J86*$N95,$Q$95)</f>
        <v>-295000</v>
      </c>
      <c r="K95" s="101">
        <f t="shared" si="59"/>
        <v>-310000</v>
      </c>
      <c r="L95" s="101">
        <f t="shared" si="59"/>
        <v>-327000</v>
      </c>
      <c r="M95" s="101">
        <f t="shared" si="59"/>
        <v>-344000</v>
      </c>
      <c r="N95" s="10">
        <f>-SUM(D95:H96)/SUM(D86:H87)+P95</f>
        <v>0.10866101658982265</v>
      </c>
      <c r="O95" s="314" t="str">
        <f>CONCATENATE("in % der Betriebserlöse der Jahre ",D85," bis ",H85,", korrigiert um:")</f>
        <v>in % der Betriebserlöse der Jahre 2019 bis 2023, korrigiert um:</v>
      </c>
      <c r="P95" s="117">
        <v>0</v>
      </c>
      <c r="Q95" s="91">
        <f>$Q$86</f>
        <v>-3</v>
      </c>
    </row>
    <row r="96" spans="1:17" s="164" customFormat="1" ht="9.9499999999999993" customHeight="1" x14ac:dyDescent="0.25">
      <c r="A96" s="164" t="str">
        <f>CONCATENATE("Stille Reserven auf «",A95,"»")</f>
        <v>Stille Reserven auf «Fremdarbeiten»</v>
      </c>
      <c r="C96" s="101"/>
      <c r="D96" s="240">
        <f>'Stille Reserven'!C42</f>
        <v>0</v>
      </c>
      <c r="E96" s="240">
        <f>'Stille Reserven'!D42</f>
        <v>0</v>
      </c>
      <c r="F96" s="240">
        <f>'Stille Reserven'!E42</f>
        <v>0</v>
      </c>
      <c r="G96" s="240">
        <f>'Stille Reserven'!F42</f>
        <v>0</v>
      </c>
      <c r="H96" s="240">
        <f>'Stille Reserven'!G42</f>
        <v>0</v>
      </c>
      <c r="I96" s="240">
        <f>'Stille Reserven'!H42</f>
        <v>0</v>
      </c>
      <c r="J96" s="240">
        <f>'Stille Reserven'!I42</f>
        <v>0</v>
      </c>
      <c r="K96" s="240">
        <f>'Stille Reserven'!J42</f>
        <v>0</v>
      </c>
      <c r="L96" s="240">
        <f>'Stille Reserven'!K42</f>
        <v>0</v>
      </c>
      <c r="M96" s="240">
        <f>'Stille Reserven'!L42</f>
        <v>0</v>
      </c>
      <c r="N96" s="239"/>
      <c r="O96" s="330"/>
    </row>
    <row r="97" spans="1:17" s="109" customFormat="1" x14ac:dyDescent="0.3">
      <c r="A97" s="105" t="s">
        <v>44</v>
      </c>
      <c r="B97" s="105"/>
      <c r="C97" s="106"/>
      <c r="D97" s="106">
        <f>SUM(D92:D96)</f>
        <v>1472237.0900000003</v>
      </c>
      <c r="E97" s="106">
        <f t="shared" ref="E97:M97" si="60">SUM(E92:E96)</f>
        <v>1362363.53</v>
      </c>
      <c r="F97" s="106">
        <f t="shared" si="60"/>
        <v>1673466.7800000003</v>
      </c>
      <c r="G97" s="106">
        <f t="shared" si="60"/>
        <v>1592055.7</v>
      </c>
      <c r="H97" s="106">
        <f t="shared" si="60"/>
        <v>1790674.78</v>
      </c>
      <c r="I97" s="107">
        <f t="shared" si="60"/>
        <v>1924000</v>
      </c>
      <c r="J97" s="107">
        <f t="shared" si="60"/>
        <v>2023000</v>
      </c>
      <c r="K97" s="107">
        <f t="shared" si="60"/>
        <v>2129000</v>
      </c>
      <c r="L97" s="107">
        <f t="shared" si="60"/>
        <v>2237000</v>
      </c>
      <c r="M97" s="107">
        <f t="shared" si="60"/>
        <v>2354000</v>
      </c>
      <c r="N97" s="175"/>
      <c r="O97" s="335"/>
      <c r="P97" s="108"/>
    </row>
    <row r="98" spans="1:17" x14ac:dyDescent="0.3">
      <c r="A98" s="91" t="s">
        <v>22</v>
      </c>
      <c r="C98" s="101"/>
      <c r="D98" s="125">
        <f>-969628.65-142798-31820.18</f>
        <v>-1144246.8299999998</v>
      </c>
      <c r="E98" s="125">
        <f>-857057.1-126713.15-12612.97</f>
        <v>-996383.22</v>
      </c>
      <c r="F98" s="125">
        <f>-1028085.7-136962.35-13573.22</f>
        <v>-1178621.27</v>
      </c>
      <c r="G98" s="125">
        <v>-1220222.95</v>
      </c>
      <c r="H98" s="100">
        <v>-1311216.5900000001</v>
      </c>
      <c r="I98" s="101">
        <f>ROUND(-$N$98*I92,$Q$98)</f>
        <v>-1299000</v>
      </c>
      <c r="J98" s="101">
        <f t="shared" ref="J98:M98" si="61">ROUND(-$N$98*J92,$Q$98)</f>
        <v>-1367000</v>
      </c>
      <c r="K98" s="101">
        <f t="shared" si="61"/>
        <v>-1438000</v>
      </c>
      <c r="L98" s="101">
        <f t="shared" si="61"/>
        <v>-1512000</v>
      </c>
      <c r="M98" s="101">
        <f t="shared" si="61"/>
        <v>-1591000</v>
      </c>
      <c r="N98" s="10">
        <f>-SUM(D98:H99)/SUM(D92:H92)+P98</f>
        <v>0.50990683856038554</v>
      </c>
      <c r="O98" s="314" t="str">
        <f>CONCATENATE("in % der Umsatzerlöse der Jahre ",$D$85," bis ",$H$85,", korrigiert um:")</f>
        <v>in % der Umsatzerlöse der Jahre 2019 bis 2023, korrigiert um:</v>
      </c>
      <c r="P98" s="117">
        <v>-0.02</v>
      </c>
      <c r="Q98" s="91">
        <f>$Q$86</f>
        <v>-3</v>
      </c>
    </row>
    <row r="99" spans="1:17" s="164" customFormat="1" ht="9.9499999999999993" customHeight="1" x14ac:dyDescent="0.25">
      <c r="A99" s="164" t="str">
        <f>CONCATENATE("Stille Reserven auf «",A98,"»")</f>
        <v>Stille Reserven auf «Personalaufwand»</v>
      </c>
      <c r="C99" s="101"/>
      <c r="D99" s="240">
        <f>'Stille Reserven'!C43</f>
        <v>50000</v>
      </c>
      <c r="E99" s="240">
        <f>'Stille Reserven'!D43</f>
        <v>50000</v>
      </c>
      <c r="F99" s="240">
        <f>'Stille Reserven'!E43</f>
        <v>50000</v>
      </c>
      <c r="G99" s="240">
        <f>'Stille Reserven'!F43</f>
        <v>50000</v>
      </c>
      <c r="H99" s="240">
        <f>'Stille Reserven'!G43</f>
        <v>50000</v>
      </c>
      <c r="I99" s="240">
        <f>'Stille Reserven'!H43</f>
        <v>50000</v>
      </c>
      <c r="J99" s="240">
        <f>'Stille Reserven'!I43</f>
        <v>50000</v>
      </c>
      <c r="K99" s="240">
        <f>'Stille Reserven'!J43</f>
        <v>50000</v>
      </c>
      <c r="L99" s="240">
        <f>'Stille Reserven'!K43</f>
        <v>50000</v>
      </c>
      <c r="M99" s="240">
        <f>'Stille Reserven'!L43</f>
        <v>50000</v>
      </c>
      <c r="N99" s="239"/>
      <c r="O99" s="330"/>
    </row>
    <row r="100" spans="1:17" x14ac:dyDescent="0.3">
      <c r="A100" s="91" t="s">
        <v>23</v>
      </c>
      <c r="C100" s="101"/>
      <c r="D100" s="125">
        <f>-12000-30472.83-8475</f>
        <v>-50947.83</v>
      </c>
      <c r="E100" s="125">
        <f>-12000-37542.01-9322.5</f>
        <v>-58864.51</v>
      </c>
      <c r="F100" s="125">
        <f>-14815.04-48189.12-9322.5</f>
        <v>-72326.66</v>
      </c>
      <c r="G100" s="100">
        <v>-102420.07</v>
      </c>
      <c r="H100" s="100">
        <v>-105774.12</v>
      </c>
      <c r="I100" s="101">
        <f>ROUND(-I92*$N$100,$Q$100)</f>
        <v>-94000</v>
      </c>
      <c r="J100" s="101">
        <f t="shared" ref="J100:M100" si="62">ROUND(-J92*$N$100,$Q$100)</f>
        <v>-99000</v>
      </c>
      <c r="K100" s="101">
        <f t="shared" si="62"/>
        <v>-104000</v>
      </c>
      <c r="L100" s="101">
        <f t="shared" si="62"/>
        <v>-110000</v>
      </c>
      <c r="M100" s="101">
        <f t="shared" si="62"/>
        <v>-115000</v>
      </c>
      <c r="N100" s="10">
        <f>-SUM(D100:H101)/SUM(D92:H92)+P100</f>
        <v>3.6931198644677622E-2</v>
      </c>
      <c r="O100" s="314" t="str">
        <f>CONCATENATE("in % der Umsatzerlöse der Jahre ",$D$85," bis ",$H$85,", korrigiert um:")</f>
        <v>in % der Umsatzerlöse der Jahre 2019 bis 2023, korrigiert um:</v>
      </c>
      <c r="P100" s="117">
        <v>0</v>
      </c>
      <c r="Q100" s="91">
        <f>$Q$86</f>
        <v>-3</v>
      </c>
    </row>
    <row r="101" spans="1:17" s="164" customFormat="1" ht="9.9499999999999993" customHeight="1" x14ac:dyDescent="0.25">
      <c r="A101" s="164" t="str">
        <f>CONCATENATE("Stille Reserven auf «",A100,"»")</f>
        <v>Stille Reserven auf «Raumaufwand»</v>
      </c>
      <c r="C101" s="101"/>
      <c r="D101" s="240">
        <f>'Stille Reserven'!C44</f>
        <v>0</v>
      </c>
      <c r="E101" s="240">
        <f>'Stille Reserven'!D44</f>
        <v>0</v>
      </c>
      <c r="F101" s="240">
        <f>'Stille Reserven'!E44</f>
        <v>0</v>
      </c>
      <c r="G101" s="240">
        <f>'Stille Reserven'!F44</f>
        <v>0</v>
      </c>
      <c r="H101" s="240">
        <f>'Stille Reserven'!G44</f>
        <v>0</v>
      </c>
      <c r="I101" s="240">
        <f>'Stille Reserven'!H44</f>
        <v>0</v>
      </c>
      <c r="J101" s="240">
        <f>'Stille Reserven'!I44</f>
        <v>0</v>
      </c>
      <c r="K101" s="240">
        <f>'Stille Reserven'!J44</f>
        <v>0</v>
      </c>
      <c r="L101" s="240">
        <f>'Stille Reserven'!K44</f>
        <v>0</v>
      </c>
      <c r="M101" s="240">
        <f>'Stille Reserven'!L44</f>
        <v>0</v>
      </c>
      <c r="N101" s="239"/>
      <c r="O101" s="330"/>
    </row>
    <row r="102" spans="1:17" x14ac:dyDescent="0.3">
      <c r="A102" s="91" t="s">
        <v>25</v>
      </c>
      <c r="C102" s="101"/>
      <c r="D102" s="125">
        <f>-19537.05-20319.15-25480.02-1434.45</f>
        <v>-66770.67</v>
      </c>
      <c r="E102" s="125">
        <f>-29465.68-22910.85-15657.37-188.09</f>
        <v>-68221.989999999991</v>
      </c>
      <c r="F102" s="125">
        <f>-28273.25-25535.34-16915.82-1323.92</f>
        <v>-72048.33</v>
      </c>
      <c r="G102" s="125">
        <f>-39976.38-18067.93-28480.65-666.02</f>
        <v>-87190.98</v>
      </c>
      <c r="H102" s="125">
        <v>-92673.13</v>
      </c>
      <c r="I102" s="101">
        <f>-ROUND(I92*$N102,$Q$102)</f>
        <v>-93000</v>
      </c>
      <c r="J102" s="101">
        <f t="shared" ref="J102:M102" si="63">-ROUND(J92*$N102,$Q$102)</f>
        <v>-98000</v>
      </c>
      <c r="K102" s="101">
        <f t="shared" si="63"/>
        <v>-103000</v>
      </c>
      <c r="L102" s="101">
        <f t="shared" si="63"/>
        <v>-109000</v>
      </c>
      <c r="M102" s="101">
        <f t="shared" si="63"/>
        <v>-114000</v>
      </c>
      <c r="N102" s="10">
        <f>-SUM(D102:H103)/SUM(D92:H92)+P102</f>
        <v>3.6606851456159439E-2</v>
      </c>
      <c r="O102" s="314" t="str">
        <f>CONCATENATE("in % der Umsatzerlöse der Jahre ",$D$85," bis ",$H$85,", korrigiert um:")</f>
        <v>in % der Umsatzerlöse der Jahre 2019 bis 2023, korrigiert um:</v>
      </c>
      <c r="P102" s="117">
        <v>0</v>
      </c>
      <c r="Q102" s="91">
        <f>$Q$86</f>
        <v>-3</v>
      </c>
    </row>
    <row r="103" spans="1:17" s="164" customFormat="1" ht="9.9499999999999993" customHeight="1" x14ac:dyDescent="0.25">
      <c r="A103" s="164" t="str">
        <f>CONCATENATE("Stille Reserven auf «",A102,"»")</f>
        <v>Stille Reserven auf «Betriebsaufwand»</v>
      </c>
      <c r="C103" s="101"/>
      <c r="D103" s="240">
        <f>'Stille Reserven'!C45</f>
        <v>0</v>
      </c>
      <c r="E103" s="240">
        <f>'Stille Reserven'!D45</f>
        <v>0</v>
      </c>
      <c r="F103" s="240">
        <f>'Stille Reserven'!E45</f>
        <v>0</v>
      </c>
      <c r="G103" s="240">
        <f>'Stille Reserven'!F45</f>
        <v>0</v>
      </c>
      <c r="H103" s="240">
        <f>'Stille Reserven'!G45</f>
        <v>0</v>
      </c>
      <c r="I103" s="240">
        <f>'Stille Reserven'!H45</f>
        <v>0</v>
      </c>
      <c r="J103" s="240">
        <f>'Stille Reserven'!I45</f>
        <v>0</v>
      </c>
      <c r="K103" s="240">
        <f>'Stille Reserven'!J45</f>
        <v>0</v>
      </c>
      <c r="L103" s="240">
        <f>'Stille Reserven'!K45</f>
        <v>0</v>
      </c>
      <c r="M103" s="240">
        <f>'Stille Reserven'!L45</f>
        <v>0</v>
      </c>
      <c r="N103" s="239"/>
      <c r="O103" s="330"/>
    </row>
    <row r="104" spans="1:17" x14ac:dyDescent="0.3">
      <c r="A104" s="91" t="s">
        <v>26</v>
      </c>
      <c r="C104" s="101"/>
      <c r="D104" s="125">
        <f>-11336.5-4884.13-41617.76-22158.83</f>
        <v>-79997.22</v>
      </c>
      <c r="E104" s="125">
        <f>-10582.76-4171.22-8043.88-12574.2</f>
        <v>-35372.06</v>
      </c>
      <c r="F104" s="125">
        <f>-9977.31-11504.31-8379.68-29555.52</f>
        <v>-59416.82</v>
      </c>
      <c r="G104" s="125">
        <f>-73340.56-13871.01-6495.84</f>
        <v>-93707.409999999989</v>
      </c>
      <c r="H104" s="125">
        <f>-97542.57-15588.22-228.1</f>
        <v>-113358.89000000001</v>
      </c>
      <c r="I104" s="101">
        <f>-ROUND(I92*$N104,$Q$104)</f>
        <v>-92000</v>
      </c>
      <c r="J104" s="101">
        <f t="shared" ref="J104:M104" si="64">-ROUND(J92*$N104,$Q$104)</f>
        <v>-97000</v>
      </c>
      <c r="K104" s="101">
        <f t="shared" si="64"/>
        <v>-102000</v>
      </c>
      <c r="L104" s="101">
        <f t="shared" si="64"/>
        <v>-107000</v>
      </c>
      <c r="M104" s="101">
        <f t="shared" si="64"/>
        <v>-113000</v>
      </c>
      <c r="N104" s="10">
        <f>-SUM(D104:H105)/SUM(D92:H92)+P104</f>
        <v>3.6128792525552074E-2</v>
      </c>
      <c r="O104" s="314" t="str">
        <f>CONCATENATE("in % der Umsatzerlöse der Jahre ",$D$85," bis ",$H$85,", korrigiert um:")</f>
        <v>in % der Umsatzerlöse der Jahre 2019 bis 2023, korrigiert um:</v>
      </c>
      <c r="P104" s="117">
        <v>0</v>
      </c>
      <c r="Q104" s="91">
        <f>$Q$86</f>
        <v>-3</v>
      </c>
    </row>
    <row r="105" spans="1:17" s="164" customFormat="1" ht="9.9499999999999993" customHeight="1" x14ac:dyDescent="0.25">
      <c r="A105" s="164" t="str">
        <f>CONCATENATE("Stille Reserven auf «",A104,"»")</f>
        <v>Stille Reserven auf «Verwaltungsaufwand»</v>
      </c>
      <c r="C105" s="101"/>
      <c r="D105" s="240">
        <f>'Stille Reserven'!C46</f>
        <v>0</v>
      </c>
      <c r="E105" s="240">
        <f>'Stille Reserven'!D46</f>
        <v>0</v>
      </c>
      <c r="F105" s="240">
        <f>'Stille Reserven'!E46</f>
        <v>0</v>
      </c>
      <c r="G105" s="240">
        <f>'Stille Reserven'!F46</f>
        <v>0</v>
      </c>
      <c r="H105" s="240">
        <f>'Stille Reserven'!G46</f>
        <v>0</v>
      </c>
      <c r="I105" s="240">
        <f>'Stille Reserven'!H46</f>
        <v>0</v>
      </c>
      <c r="J105" s="240">
        <f>'Stille Reserven'!I46</f>
        <v>0</v>
      </c>
      <c r="K105" s="240">
        <f>'Stille Reserven'!J46</f>
        <v>0</v>
      </c>
      <c r="L105" s="240">
        <f>'Stille Reserven'!K46</f>
        <v>0</v>
      </c>
      <c r="M105" s="240">
        <f>'Stille Reserven'!L46</f>
        <v>0</v>
      </c>
      <c r="N105" s="239"/>
      <c r="O105" s="330"/>
    </row>
    <row r="106" spans="1:17" x14ac:dyDescent="0.3">
      <c r="A106" s="91" t="s">
        <v>162</v>
      </c>
      <c r="C106" s="101"/>
      <c r="D106" s="100">
        <v>0</v>
      </c>
      <c r="E106" s="100">
        <v>0</v>
      </c>
      <c r="F106" s="100">
        <v>0</v>
      </c>
      <c r="G106" s="100">
        <v>0</v>
      </c>
      <c r="H106" s="100">
        <v>0</v>
      </c>
      <c r="I106" s="101">
        <f>ROUND(H106*(1+$N$106),$Q$106)</f>
        <v>0</v>
      </c>
      <c r="J106" s="101">
        <f t="shared" ref="J106:M106" si="65">ROUND(I106*(1+$N$106),$Q$106)</f>
        <v>0</v>
      </c>
      <c r="K106" s="101">
        <f t="shared" si="65"/>
        <v>0</v>
      </c>
      <c r="L106" s="101">
        <f t="shared" si="65"/>
        <v>0</v>
      </c>
      <c r="M106" s="101">
        <f t="shared" si="65"/>
        <v>0</v>
      </c>
      <c r="N106" s="7">
        <v>0</v>
      </c>
      <c r="O106" s="314" t="s">
        <v>146</v>
      </c>
      <c r="P106" s="117">
        <v>0</v>
      </c>
      <c r="Q106" s="91">
        <f>$Q$86</f>
        <v>-3</v>
      </c>
    </row>
    <row r="107" spans="1:17" s="164" customFormat="1" ht="9.9499999999999993" customHeight="1" x14ac:dyDescent="0.25">
      <c r="A107" s="164" t="str">
        <f>CONCATENATE("Stille Reserven auf «",A106,"»")</f>
        <v>Stille Reserven auf «Liegenschaftenerfolg»</v>
      </c>
      <c r="C107" s="101"/>
      <c r="D107" s="240">
        <f>'Stille Reserven'!C47</f>
        <v>0</v>
      </c>
      <c r="E107" s="240">
        <f>'Stille Reserven'!D47</f>
        <v>0</v>
      </c>
      <c r="F107" s="240">
        <f>'Stille Reserven'!E47</f>
        <v>0</v>
      </c>
      <c r="G107" s="240">
        <f>'Stille Reserven'!F47</f>
        <v>0</v>
      </c>
      <c r="H107" s="240">
        <f>'Stille Reserven'!G47</f>
        <v>0</v>
      </c>
      <c r="I107" s="240">
        <f>'Stille Reserven'!H47</f>
        <v>0</v>
      </c>
      <c r="J107" s="240">
        <f>'Stille Reserven'!I47</f>
        <v>0</v>
      </c>
      <c r="K107" s="240">
        <f>'Stille Reserven'!J47</f>
        <v>0</v>
      </c>
      <c r="L107" s="240">
        <f>'Stille Reserven'!K47</f>
        <v>0</v>
      </c>
      <c r="M107" s="240">
        <f>'Stille Reserven'!L47</f>
        <v>0</v>
      </c>
      <c r="N107" s="239"/>
      <c r="O107" s="330"/>
    </row>
    <row r="108" spans="1:17" x14ac:dyDescent="0.3">
      <c r="A108" s="91" t="s">
        <v>384</v>
      </c>
      <c r="C108" s="101"/>
      <c r="D108" s="242">
        <f>'Stille Reserven'!C58</f>
        <v>-29949</v>
      </c>
      <c r="E108" s="242">
        <f>'Stille Reserven'!D58</f>
        <v>-10294</v>
      </c>
      <c r="F108" s="242">
        <f>'Stille Reserven'!E58</f>
        <v>1871</v>
      </c>
      <c r="G108" s="242">
        <f>'Stille Reserven'!F58</f>
        <v>-179689</v>
      </c>
      <c r="H108" s="242">
        <f>'Stille Reserven'!G58</f>
        <v>-13103</v>
      </c>
      <c r="I108" s="242">
        <f>'Stille Reserven'!H58</f>
        <v>0</v>
      </c>
      <c r="J108" s="242">
        <f>'Stille Reserven'!I58</f>
        <v>0</v>
      </c>
      <c r="K108" s="242">
        <f>'Stille Reserven'!J58</f>
        <v>0</v>
      </c>
      <c r="L108" s="242">
        <f>'Stille Reserven'!K58</f>
        <v>0</v>
      </c>
      <c r="M108" s="242">
        <f>'Stille Reserven'!L58</f>
        <v>0</v>
      </c>
      <c r="N108" s="10"/>
      <c r="O108" s="314"/>
    </row>
    <row r="109" spans="1:17" s="109" customFormat="1" x14ac:dyDescent="0.3">
      <c r="A109" s="105" t="s">
        <v>27</v>
      </c>
      <c r="B109" s="105"/>
      <c r="C109" s="106"/>
      <c r="D109" s="106">
        <f>SUM(D97:D108)</f>
        <v>150325.54000000047</v>
      </c>
      <c r="E109" s="106">
        <f t="shared" ref="E109:H109" si="66">SUM(E97:E108)</f>
        <v>243227.75000000006</v>
      </c>
      <c r="F109" s="106">
        <f t="shared" si="66"/>
        <v>342924.70000000019</v>
      </c>
      <c r="G109" s="106">
        <f t="shared" si="66"/>
        <v>-41174.709999999963</v>
      </c>
      <c r="H109" s="106">
        <f t="shared" si="66"/>
        <v>204549.04999999993</v>
      </c>
      <c r="I109" s="107">
        <f>SUM(I97:I108)</f>
        <v>396000</v>
      </c>
      <c r="J109" s="107">
        <f t="shared" ref="J109:M109" si="67">SUM(J97:J108)</f>
        <v>412000</v>
      </c>
      <c r="K109" s="107">
        <f t="shared" si="67"/>
        <v>432000</v>
      </c>
      <c r="L109" s="107">
        <f t="shared" si="67"/>
        <v>449000</v>
      </c>
      <c r="M109" s="107">
        <f t="shared" si="67"/>
        <v>471000</v>
      </c>
      <c r="N109" s="175"/>
      <c r="O109" s="335"/>
      <c r="P109" s="108"/>
    </row>
    <row r="110" spans="1:17" x14ac:dyDescent="0.3">
      <c r="A110" s="91" t="str">
        <f>CONCATENATE("Abschreibungen ",A22)</f>
        <v>Abschreibungen Mobile Sachanlagen</v>
      </c>
      <c r="C110" s="101"/>
      <c r="D110" s="100">
        <v>-80910.12</v>
      </c>
      <c r="E110" s="100">
        <v>-88035.99</v>
      </c>
      <c r="F110" s="125">
        <v>-153504.18</v>
      </c>
      <c r="G110" s="100">
        <v>-88097.66</v>
      </c>
      <c r="H110" s="100">
        <v>-69337.33</v>
      </c>
      <c r="I110" s="101">
        <f>-ROUND(SUM(H22:H23)*$N110,$Q$110)</f>
        <v>-59000</v>
      </c>
      <c r="J110" s="101">
        <f>-ROUND(SUM(I22:I23)*$N110,$Q$110)</f>
        <v>-88000</v>
      </c>
      <c r="K110" s="101">
        <f>-ROUND(SUM(J22:J23)*$N110,$Q$110)</f>
        <v>-93000</v>
      </c>
      <c r="L110" s="101">
        <f>-ROUND(SUM(K22:K23)*$N110,$Q$110)</f>
        <v>-97000</v>
      </c>
      <c r="M110" s="101">
        <f>-ROUND(SUM(L22:L23)*$N110,$Q$110)</f>
        <v>-102000</v>
      </c>
      <c r="N110" s="10">
        <f>-SUM(D110:H111)/SUM(C22:G23)+P110</f>
        <v>6.1295227272689143E-2</v>
      </c>
      <c r="O110" s="314" t="str">
        <f>CONCATENATE("in % der ",A22," Vorjahr, korrigiert um:")</f>
        <v>in % der Mobile Sachanlagen Vorjahr, korrigiert um:</v>
      </c>
      <c r="P110" s="117">
        <v>-0.08</v>
      </c>
      <c r="Q110" s="91">
        <f>$Q$86</f>
        <v>-3</v>
      </c>
    </row>
    <row r="111" spans="1:17" s="164" customFormat="1" ht="9.9499999999999993" customHeight="1" x14ac:dyDescent="0.25">
      <c r="A111" s="164" t="str">
        <f>CONCATENATE("Stille Reserven auf «",A110,"»")</f>
        <v>Stille Reserven auf «Abschreibungen Mobile Sachanlagen»</v>
      </c>
      <c r="C111" s="101"/>
      <c r="D111" s="240">
        <f>'Stille Reserven'!C48</f>
        <v>0</v>
      </c>
      <c r="E111" s="240">
        <f>'Stille Reserven'!D48</f>
        <v>0</v>
      </c>
      <c r="F111" s="240">
        <f>'Stille Reserven'!E48</f>
        <v>0</v>
      </c>
      <c r="G111" s="240">
        <f>'Stille Reserven'!F48</f>
        <v>0</v>
      </c>
      <c r="H111" s="240">
        <f>'Stille Reserven'!G48</f>
        <v>0</v>
      </c>
      <c r="I111" s="240">
        <f>'Stille Reserven'!H48</f>
        <v>0</v>
      </c>
      <c r="J111" s="240">
        <f>'Stille Reserven'!I48</f>
        <v>0</v>
      </c>
      <c r="K111" s="240">
        <f>'Stille Reserven'!J48</f>
        <v>0</v>
      </c>
      <c r="L111" s="240">
        <f>'Stille Reserven'!K48</f>
        <v>0</v>
      </c>
      <c r="M111" s="240">
        <f>'Stille Reserven'!L48</f>
        <v>0</v>
      </c>
      <c r="N111" s="239"/>
      <c r="O111" s="330"/>
    </row>
    <row r="112" spans="1:17" x14ac:dyDescent="0.3">
      <c r="A112" s="91" t="str">
        <f>CONCATENATE("Abschreibungen ",A24)</f>
        <v>Abschreibungen Anlagen in Leasing</v>
      </c>
      <c r="C112" s="101"/>
      <c r="D112" s="100">
        <v>0</v>
      </c>
      <c r="E112" s="100">
        <v>0</v>
      </c>
      <c r="F112" s="100">
        <v>0</v>
      </c>
      <c r="G112" s="100">
        <v>0</v>
      </c>
      <c r="H112" s="100">
        <v>0</v>
      </c>
      <c r="I112" s="101">
        <f>-ROUND(SUM(H24:H25)*$N112,$Q$112)</f>
        <v>0</v>
      </c>
      <c r="J112" s="101">
        <f>-ROUND(SUM(I24:I25)*$N112,$Q$112)</f>
        <v>0</v>
      </c>
      <c r="K112" s="101">
        <f>-ROUND(SUM(J24:J25)*$N112,$Q$112)</f>
        <v>0</v>
      </c>
      <c r="L112" s="101">
        <f>-ROUND(SUM(K24:K25)*$N112,$Q$112)</f>
        <v>0</v>
      </c>
      <c r="M112" s="101">
        <f>-ROUND(SUM(L24:L25)*$N112,$Q$112)</f>
        <v>0</v>
      </c>
      <c r="N112" s="10">
        <v>0</v>
      </c>
      <c r="O112" s="314" t="str">
        <f>CONCATENATE("in % der ",A24," Vorjahr, korrigiert um:")</f>
        <v>in % der Anlagen in Leasing Vorjahr, korrigiert um:</v>
      </c>
      <c r="P112" s="117">
        <v>0</v>
      </c>
      <c r="Q112" s="91">
        <f>$Q$86</f>
        <v>-3</v>
      </c>
    </row>
    <row r="113" spans="1:17" s="164" customFormat="1" ht="9.9499999999999993" customHeight="1" x14ac:dyDescent="0.25">
      <c r="A113" s="164" t="str">
        <f>CONCATENATE("Stille Reserven auf «",A112,"»")</f>
        <v>Stille Reserven auf «Abschreibungen Anlagen in Leasing»</v>
      </c>
      <c r="C113" s="101"/>
      <c r="D113" s="240">
        <f>'Stille Reserven'!C49</f>
        <v>0</v>
      </c>
      <c r="E113" s="240">
        <f>'Stille Reserven'!D49</f>
        <v>0</v>
      </c>
      <c r="F113" s="240">
        <f>'Stille Reserven'!E49</f>
        <v>0</v>
      </c>
      <c r="G113" s="240">
        <f>'Stille Reserven'!F49</f>
        <v>0</v>
      </c>
      <c r="H113" s="240">
        <f>'Stille Reserven'!G49</f>
        <v>0</v>
      </c>
      <c r="I113" s="240">
        <f>'Stille Reserven'!H49</f>
        <v>0</v>
      </c>
      <c r="J113" s="240">
        <f>'Stille Reserven'!I49</f>
        <v>0</v>
      </c>
      <c r="K113" s="240">
        <f>'Stille Reserven'!J49</f>
        <v>0</v>
      </c>
      <c r="L113" s="240">
        <f>'Stille Reserven'!K49</f>
        <v>0</v>
      </c>
      <c r="M113" s="240">
        <f>'Stille Reserven'!L49</f>
        <v>0</v>
      </c>
      <c r="N113" s="239"/>
      <c r="O113" s="330"/>
    </row>
    <row r="114" spans="1:17" x14ac:dyDescent="0.3">
      <c r="A114" s="91" t="str">
        <f>CONCATENATE("Abschreibungen ",A26)</f>
        <v>Abschreibungen Immobile Sachanlagen</v>
      </c>
      <c r="C114" s="101"/>
      <c r="D114" s="100"/>
      <c r="E114" s="100"/>
      <c r="F114" s="100"/>
      <c r="G114" s="100"/>
      <c r="H114" s="100"/>
      <c r="I114" s="101">
        <f>-ROUND(SUM(H26:H27)*$N114,Q114)</f>
        <v>0</v>
      </c>
      <c r="J114" s="101">
        <f t="shared" ref="J114:M114" si="68">-ROUND(SUM(I26:I27)*$N114,R114)</f>
        <v>0</v>
      </c>
      <c r="K114" s="101">
        <f t="shared" si="68"/>
        <v>0</v>
      </c>
      <c r="L114" s="101">
        <f t="shared" si="68"/>
        <v>0</v>
      </c>
      <c r="M114" s="101">
        <f t="shared" si="68"/>
        <v>0</v>
      </c>
      <c r="N114" s="10">
        <f>-SUM(D114:H115)/SUM(C26:G27)+P114</f>
        <v>0</v>
      </c>
      <c r="O114" s="314" t="str">
        <f>CONCATENATE("in % der ",A26," Vorjahr, korrigiert um: ")</f>
        <v xml:space="preserve">in % der Immobile Sachanlagen Vorjahr, korrigiert um: </v>
      </c>
      <c r="P114" s="117">
        <v>0</v>
      </c>
      <c r="Q114" s="91">
        <f>$Q$86</f>
        <v>-3</v>
      </c>
    </row>
    <row r="115" spans="1:17" s="164" customFormat="1" ht="9.9499999999999993" customHeight="1" x14ac:dyDescent="0.25">
      <c r="A115" s="164" t="str">
        <f>CONCATENATE("Stille Reserven auf «",A114,"»")</f>
        <v>Stille Reserven auf «Abschreibungen Immobile Sachanlagen»</v>
      </c>
      <c r="C115" s="101"/>
      <c r="D115" s="240">
        <f>'Stille Reserven'!C50</f>
        <v>0</v>
      </c>
      <c r="E115" s="240">
        <f>'Stille Reserven'!D50</f>
        <v>0</v>
      </c>
      <c r="F115" s="240">
        <f>'Stille Reserven'!E50</f>
        <v>0</v>
      </c>
      <c r="G115" s="240">
        <f>'Stille Reserven'!F50</f>
        <v>0</v>
      </c>
      <c r="H115" s="240">
        <f>'Stille Reserven'!G50</f>
        <v>0</v>
      </c>
      <c r="I115" s="240">
        <f>'Stille Reserven'!H50</f>
        <v>0</v>
      </c>
      <c r="J115" s="240">
        <f>'Stille Reserven'!I50</f>
        <v>0</v>
      </c>
      <c r="K115" s="240">
        <f>'Stille Reserven'!J50</f>
        <v>0</v>
      </c>
      <c r="L115" s="240">
        <f>'Stille Reserven'!K50</f>
        <v>0</v>
      </c>
      <c r="M115" s="240">
        <f>'Stille Reserven'!L50</f>
        <v>0</v>
      </c>
      <c r="N115" s="239"/>
      <c r="O115" s="330"/>
    </row>
    <row r="116" spans="1:17" x14ac:dyDescent="0.3">
      <c r="A116" s="91" t="str">
        <f>CONCATENATE("Abschreibungen ",A28)</f>
        <v>Abschreibungen Finanzielle Anlagen</v>
      </c>
      <c r="C116" s="101"/>
      <c r="D116" s="100">
        <v>0</v>
      </c>
      <c r="E116" s="100">
        <v>0</v>
      </c>
      <c r="F116" s="100">
        <v>0</v>
      </c>
      <c r="G116" s="100">
        <v>0</v>
      </c>
      <c r="H116" s="100">
        <v>0</v>
      </c>
      <c r="I116" s="101">
        <f>-ROUND(SUM(H28:H29)*$N116,$Q$116)</f>
        <v>0</v>
      </c>
      <c r="J116" s="101">
        <f>-ROUND(SUM(I28:I29)*$N116,$Q$116)</f>
        <v>0</v>
      </c>
      <c r="K116" s="101">
        <f>-ROUND(SUM(J28:J29)*$N116,$Q$116)</f>
        <v>0</v>
      </c>
      <c r="L116" s="101">
        <f>-ROUND(SUM(K28:K29)*$N116,$Q$116)</f>
        <v>0</v>
      </c>
      <c r="M116" s="101">
        <f>-ROUND(SUM(L28:L29)*$N116,$Q$116)</f>
        <v>0</v>
      </c>
      <c r="N116" s="10">
        <v>0</v>
      </c>
      <c r="O116" s="314" t="str">
        <f>CONCATENATE("in % der",A28," Vorjahr, korrigoert um:")</f>
        <v>in % derFinanzielle Anlagen Vorjahr, korrigoert um:</v>
      </c>
      <c r="P116" s="117">
        <v>0</v>
      </c>
      <c r="Q116" s="91">
        <f>$Q$86</f>
        <v>-3</v>
      </c>
    </row>
    <row r="117" spans="1:17" s="164" customFormat="1" ht="9.9499999999999993" customHeight="1" x14ac:dyDescent="0.25">
      <c r="A117" s="164" t="str">
        <f>CONCATENATE("Stille Reserven auf «",A116,"»")</f>
        <v>Stille Reserven auf «Abschreibungen Finanzielle Anlagen»</v>
      </c>
      <c r="C117" s="101"/>
      <c r="D117" s="240">
        <f>'Stille Reserven'!C51</f>
        <v>0</v>
      </c>
      <c r="E117" s="240">
        <f>'Stille Reserven'!D51</f>
        <v>0</v>
      </c>
      <c r="F117" s="240">
        <f>'Stille Reserven'!E51</f>
        <v>0</v>
      </c>
      <c r="G117" s="240">
        <f>'Stille Reserven'!F51</f>
        <v>0</v>
      </c>
      <c r="H117" s="240">
        <f>'Stille Reserven'!G51</f>
        <v>0</v>
      </c>
      <c r="I117" s="240">
        <f>'Stille Reserven'!H51</f>
        <v>0</v>
      </c>
      <c r="J117" s="240">
        <f>'Stille Reserven'!I51</f>
        <v>0</v>
      </c>
      <c r="K117" s="240">
        <f>'Stille Reserven'!J51</f>
        <v>0</v>
      </c>
      <c r="L117" s="240">
        <f>'Stille Reserven'!K51</f>
        <v>0</v>
      </c>
      <c r="M117" s="240">
        <f>'Stille Reserven'!L51</f>
        <v>0</v>
      </c>
      <c r="N117" s="239"/>
      <c r="O117" s="330"/>
    </row>
    <row r="118" spans="1:17" x14ac:dyDescent="0.3">
      <c r="A118" s="91" t="str">
        <f>CONCATENATE("Abschreibungen ",A30)</f>
        <v>Abschreibungen Immaterielle Anlagen</v>
      </c>
      <c r="C118" s="101"/>
      <c r="D118" s="100">
        <v>0</v>
      </c>
      <c r="E118" s="100">
        <v>0</v>
      </c>
      <c r="F118" s="100">
        <v>0</v>
      </c>
      <c r="G118" s="100">
        <f>G30-F30</f>
        <v>0</v>
      </c>
      <c r="H118" s="100">
        <f>H30-G30</f>
        <v>0</v>
      </c>
      <c r="I118" s="101">
        <f>-ROUND(H30*$N118,$Q$118)</f>
        <v>0</v>
      </c>
      <c r="J118" s="101">
        <f>-ROUND(I30*$N118,$Q$118)</f>
        <v>0</v>
      </c>
      <c r="K118" s="101">
        <f>-ROUND(J30*$N118,$Q$118)</f>
        <v>0</v>
      </c>
      <c r="L118" s="101">
        <f>-ROUND(K30*$N118,$Q$118)</f>
        <v>0</v>
      </c>
      <c r="M118" s="101">
        <f>-ROUND(L30*$N118,$Q$118)</f>
        <v>0</v>
      </c>
      <c r="N118" s="10">
        <v>0</v>
      </c>
      <c r="O118" s="314" t="str">
        <f>CONCATENATE("in % der",A30," Vorjahr, korrigiert um:")</f>
        <v>in % derImmaterielle Anlagen Vorjahr, korrigiert um:</v>
      </c>
      <c r="P118" s="117">
        <v>0</v>
      </c>
      <c r="Q118" s="91">
        <f>$Q$86</f>
        <v>-3</v>
      </c>
    </row>
    <row r="119" spans="1:17" s="164" customFormat="1" ht="9.9499999999999993" customHeight="1" x14ac:dyDescent="0.25">
      <c r="A119" s="164" t="str">
        <f>CONCATENATE("Stille Reserven auf «",A118,"»")</f>
        <v>Stille Reserven auf «Abschreibungen Immaterielle Anlagen»</v>
      </c>
      <c r="C119" s="101"/>
      <c r="D119" s="240">
        <f>'Stille Reserven'!C52</f>
        <v>0</v>
      </c>
      <c r="E119" s="240">
        <f>'Stille Reserven'!D52</f>
        <v>0</v>
      </c>
      <c r="F119" s="240">
        <f>'Stille Reserven'!E52</f>
        <v>0</v>
      </c>
      <c r="G119" s="240">
        <f>'Stille Reserven'!F52</f>
        <v>0</v>
      </c>
      <c r="H119" s="240">
        <f>'Stille Reserven'!G52</f>
        <v>0</v>
      </c>
      <c r="I119" s="240">
        <f>'Stille Reserven'!H52</f>
        <v>0</v>
      </c>
      <c r="J119" s="240">
        <f>'Stille Reserven'!I52</f>
        <v>0</v>
      </c>
      <c r="K119" s="240">
        <f>'Stille Reserven'!J52</f>
        <v>0</v>
      </c>
      <c r="L119" s="240">
        <f>'Stille Reserven'!K52</f>
        <v>0</v>
      </c>
      <c r="M119" s="240">
        <f>'Stille Reserven'!L52</f>
        <v>0</v>
      </c>
      <c r="N119" s="239"/>
      <c r="O119" s="330"/>
    </row>
    <row r="120" spans="1:17" x14ac:dyDescent="0.3">
      <c r="A120" s="91" t="str">
        <f>CONCATENATE("Abschreibungen ",A32)</f>
        <v>Abschreibungen Forderungen gegen. Nahestehenden</v>
      </c>
      <c r="C120" s="101"/>
      <c r="D120" s="100">
        <v>0</v>
      </c>
      <c r="E120" s="100">
        <v>0</v>
      </c>
      <c r="F120" s="100">
        <v>0</v>
      </c>
      <c r="G120" s="100">
        <v>0</v>
      </c>
      <c r="H120" s="100">
        <v>0</v>
      </c>
      <c r="I120" s="101">
        <f>-ROUND(H32*$N120,$Q$120)</f>
        <v>0</v>
      </c>
      <c r="J120" s="101">
        <f>-ROUND(I32*$N120,$Q$120)</f>
        <v>0</v>
      </c>
      <c r="K120" s="101">
        <f>-ROUND(J32*$N120,$Q$120)</f>
        <v>0</v>
      </c>
      <c r="L120" s="101">
        <f>-ROUND(K32*$N120,$Q$120)</f>
        <v>0</v>
      </c>
      <c r="M120" s="101">
        <f>-ROUND(L32*$N120,$Q$120)</f>
        <v>0</v>
      </c>
      <c r="N120" s="10">
        <v>0</v>
      </c>
      <c r="O120" s="314" t="str">
        <f>CONCATENATE("in % der ",A32," Vorjahr, korrigiert um:")</f>
        <v>in % der Forderungen gegen. Nahestehenden Vorjahr, korrigiert um:</v>
      </c>
      <c r="P120" s="117">
        <v>0</v>
      </c>
      <c r="Q120" s="91">
        <f>$Q$86</f>
        <v>-3</v>
      </c>
    </row>
    <row r="121" spans="1:17" s="164" customFormat="1" ht="9.9499999999999993" customHeight="1" x14ac:dyDescent="0.25">
      <c r="A121" s="164" t="str">
        <f>CONCATENATE("Stille Reserven auf «",A120,"»")</f>
        <v>Stille Reserven auf «Abschreibungen Forderungen gegen. Nahestehenden»</v>
      </c>
      <c r="C121" s="101"/>
      <c r="D121" s="240">
        <f>'Stille Reserven'!C53</f>
        <v>0</v>
      </c>
      <c r="E121" s="240">
        <f>'Stille Reserven'!D53</f>
        <v>0</v>
      </c>
      <c r="F121" s="240">
        <f>'Stille Reserven'!E53</f>
        <v>0</v>
      </c>
      <c r="G121" s="240">
        <f>'Stille Reserven'!F53</f>
        <v>0</v>
      </c>
      <c r="H121" s="240">
        <f>'Stille Reserven'!G53</f>
        <v>0</v>
      </c>
      <c r="I121" s="240">
        <f>'Stille Reserven'!H53</f>
        <v>0</v>
      </c>
      <c r="J121" s="240">
        <f>'Stille Reserven'!I53</f>
        <v>0</v>
      </c>
      <c r="K121" s="240">
        <f>'Stille Reserven'!J53</f>
        <v>0</v>
      </c>
      <c r="L121" s="240">
        <f>'Stille Reserven'!K53</f>
        <v>0</v>
      </c>
      <c r="M121" s="240">
        <f>'Stille Reserven'!L53</f>
        <v>0</v>
      </c>
      <c r="N121" s="239"/>
      <c r="O121" s="330"/>
    </row>
    <row r="122" spans="1:17" s="109" customFormat="1" x14ac:dyDescent="0.3">
      <c r="A122" s="105" t="s">
        <v>207</v>
      </c>
      <c r="B122" s="105"/>
      <c r="C122" s="106"/>
      <c r="D122" s="106">
        <f>SUM(D109:D121)</f>
        <v>69415.420000000478</v>
      </c>
      <c r="E122" s="106">
        <f t="shared" ref="E122:M122" si="69">SUM(E109:E121)</f>
        <v>155191.76000000007</v>
      </c>
      <c r="F122" s="106">
        <f t="shared" si="69"/>
        <v>189420.52000000019</v>
      </c>
      <c r="G122" s="106">
        <f t="shared" si="69"/>
        <v>-129272.36999999997</v>
      </c>
      <c r="H122" s="106">
        <f t="shared" si="69"/>
        <v>135211.71999999991</v>
      </c>
      <c r="I122" s="107">
        <f t="shared" si="69"/>
        <v>337000</v>
      </c>
      <c r="J122" s="107">
        <f t="shared" si="69"/>
        <v>324000</v>
      </c>
      <c r="K122" s="107">
        <f t="shared" si="69"/>
        <v>339000</v>
      </c>
      <c r="L122" s="107">
        <f t="shared" si="69"/>
        <v>352000</v>
      </c>
      <c r="M122" s="107">
        <f t="shared" si="69"/>
        <v>369000</v>
      </c>
      <c r="N122" s="175"/>
      <c r="O122" s="335"/>
      <c r="P122" s="108"/>
    </row>
    <row r="123" spans="1:17" x14ac:dyDescent="0.3">
      <c r="A123" s="91" t="s">
        <v>152</v>
      </c>
      <c r="C123" s="101"/>
      <c r="D123" s="100">
        <v>1500</v>
      </c>
      <c r="E123" s="100">
        <v>1500</v>
      </c>
      <c r="F123" s="100">
        <v>1500</v>
      </c>
      <c r="G123" s="125">
        <f>-15262.11+56837.58+1500</f>
        <v>43075.47</v>
      </c>
      <c r="H123" s="100">
        <v>9853.35</v>
      </c>
      <c r="I123" s="101">
        <v>0</v>
      </c>
      <c r="J123" s="101">
        <v>0</v>
      </c>
      <c r="K123" s="101">
        <v>0</v>
      </c>
      <c r="L123" s="101">
        <v>0</v>
      </c>
      <c r="M123" s="101">
        <v>0</v>
      </c>
      <c r="N123" s="1"/>
      <c r="O123" s="314" t="s">
        <v>146</v>
      </c>
      <c r="Q123" s="91">
        <f>$Q$86</f>
        <v>-3</v>
      </c>
    </row>
    <row r="124" spans="1:17" s="164" customFormat="1" ht="9.9499999999999993" customHeight="1" x14ac:dyDescent="0.25">
      <c r="A124" s="164" t="str">
        <f>CONCATENATE("Stille Reserven auf «",A123,"»")</f>
        <v>Stille Reserven auf «Ausserordentlicher Erfolg»</v>
      </c>
      <c r="C124" s="101"/>
      <c r="D124" s="240">
        <f>'Stille Reserven'!C54</f>
        <v>0</v>
      </c>
      <c r="E124" s="240">
        <f>'Stille Reserven'!D54</f>
        <v>0</v>
      </c>
      <c r="F124" s="240">
        <f>'Stille Reserven'!E54</f>
        <v>0</v>
      </c>
      <c r="G124" s="240">
        <f>'Stille Reserven'!F54</f>
        <v>0</v>
      </c>
      <c r="H124" s="240">
        <f>'Stille Reserven'!G54</f>
        <v>0</v>
      </c>
      <c r="I124" s="240">
        <f>'Stille Reserven'!H54</f>
        <v>0</v>
      </c>
      <c r="J124" s="240">
        <f>'Stille Reserven'!I54</f>
        <v>0</v>
      </c>
      <c r="K124" s="240">
        <f>'Stille Reserven'!J54</f>
        <v>0</v>
      </c>
      <c r="L124" s="240">
        <f>'Stille Reserven'!K54</f>
        <v>0</v>
      </c>
      <c r="M124" s="240">
        <f>'Stille Reserven'!L54</f>
        <v>0</v>
      </c>
      <c r="N124" s="239"/>
      <c r="O124" s="330"/>
    </row>
    <row r="125" spans="1:17" s="109" customFormat="1" x14ac:dyDescent="0.3">
      <c r="A125" s="105" t="s">
        <v>208</v>
      </c>
      <c r="B125" s="105"/>
      <c r="C125" s="106"/>
      <c r="D125" s="106">
        <f>SUM(D122:D124)</f>
        <v>70915.420000000478</v>
      </c>
      <c r="E125" s="106">
        <f t="shared" ref="E125:M125" si="70">SUM(E122:E124)</f>
        <v>156691.76000000007</v>
      </c>
      <c r="F125" s="106">
        <f t="shared" si="70"/>
        <v>190920.52000000019</v>
      </c>
      <c r="G125" s="106">
        <f t="shared" si="70"/>
        <v>-86196.899999999965</v>
      </c>
      <c r="H125" s="106">
        <f t="shared" si="70"/>
        <v>145065.06999999992</v>
      </c>
      <c r="I125" s="107">
        <f>SUM(I122:I124)</f>
        <v>337000</v>
      </c>
      <c r="J125" s="107">
        <f t="shared" si="70"/>
        <v>324000</v>
      </c>
      <c r="K125" s="107">
        <f t="shared" si="70"/>
        <v>339000</v>
      </c>
      <c r="L125" s="107">
        <f t="shared" si="70"/>
        <v>352000</v>
      </c>
      <c r="M125" s="107">
        <f t="shared" si="70"/>
        <v>369000</v>
      </c>
      <c r="N125" s="175"/>
      <c r="O125" s="335"/>
      <c r="P125" s="108"/>
    </row>
    <row r="126" spans="1:17" x14ac:dyDescent="0.3">
      <c r="A126" s="91" t="s">
        <v>150</v>
      </c>
      <c r="C126" s="101"/>
      <c r="D126" s="125">
        <f>-46942.85+7.8</f>
        <v>-46935.049999999996</v>
      </c>
      <c r="E126" s="125">
        <f>-35566.09+5.2</f>
        <v>-35560.89</v>
      </c>
      <c r="F126" s="125">
        <f>-41383.36+4944.04</f>
        <v>-36439.32</v>
      </c>
      <c r="G126" s="125">
        <f>-29080.79-6855.06+4820.92</f>
        <v>-31114.93</v>
      </c>
      <c r="H126" s="125">
        <v>-17102.39</v>
      </c>
      <c r="I126" s="101">
        <f>ROUND(AVERAGE(D126:H126),$Q$126)</f>
        <v>-33000</v>
      </c>
      <c r="J126" s="101">
        <f t="shared" ref="J126:M126" si="71">ROUND(AVERAGE(E126:I126),$Q$126)</f>
        <v>-31000</v>
      </c>
      <c r="K126" s="101">
        <f t="shared" si="71"/>
        <v>-30000</v>
      </c>
      <c r="L126" s="101">
        <f t="shared" si="71"/>
        <v>-28000</v>
      </c>
      <c r="M126" s="101">
        <f t="shared" si="71"/>
        <v>-28000</v>
      </c>
      <c r="N126" s="6"/>
      <c r="O126" s="314" t="s">
        <v>522</v>
      </c>
      <c r="Q126" s="91">
        <f>$Q$86</f>
        <v>-3</v>
      </c>
    </row>
    <row r="127" spans="1:17" s="164" customFormat="1" ht="9.9499999999999993" customHeight="1" x14ac:dyDescent="0.25">
      <c r="A127" s="164" t="str">
        <f>CONCATENATE("Stille Reserven auf «",A126,"»")</f>
        <v>Stille Reserven auf «Finanzerfolg»</v>
      </c>
      <c r="C127" s="101"/>
      <c r="D127" s="240">
        <f>'Stille Reserven'!C55</f>
        <v>0</v>
      </c>
      <c r="E127" s="240">
        <f>'Stille Reserven'!D55</f>
        <v>0</v>
      </c>
      <c r="F127" s="240">
        <f>'Stille Reserven'!E55</f>
        <v>0</v>
      </c>
      <c r="G127" s="240">
        <f>'Stille Reserven'!F55</f>
        <v>0</v>
      </c>
      <c r="H127" s="240">
        <f>'Stille Reserven'!G55</f>
        <v>0</v>
      </c>
      <c r="I127" s="240">
        <f>'Stille Reserven'!H55</f>
        <v>0</v>
      </c>
      <c r="J127" s="240">
        <f>'Stille Reserven'!I55</f>
        <v>0</v>
      </c>
      <c r="K127" s="240">
        <f>'Stille Reserven'!J55</f>
        <v>0</v>
      </c>
      <c r="L127" s="240">
        <f>'Stille Reserven'!K55</f>
        <v>0</v>
      </c>
      <c r="M127" s="240">
        <f>'Stille Reserven'!L55</f>
        <v>0</v>
      </c>
      <c r="N127" s="239"/>
      <c r="O127" s="330"/>
    </row>
    <row r="128" spans="1:17" s="109" customFormat="1" x14ac:dyDescent="0.3">
      <c r="A128" s="105" t="s">
        <v>28</v>
      </c>
      <c r="B128" s="105"/>
      <c r="C128" s="106"/>
      <c r="D128" s="106">
        <f>SUM(D125:D127)</f>
        <v>23980.370000000483</v>
      </c>
      <c r="E128" s="106">
        <f t="shared" ref="E128:H128" si="72">SUM(E125:E127)</f>
        <v>121130.87000000007</v>
      </c>
      <c r="F128" s="106">
        <f t="shared" si="72"/>
        <v>154481.20000000019</v>
      </c>
      <c r="G128" s="106">
        <f t="shared" si="72"/>
        <v>-117311.82999999996</v>
      </c>
      <c r="H128" s="106">
        <f t="shared" si="72"/>
        <v>127962.67999999992</v>
      </c>
      <c r="I128" s="107">
        <f>SUM(I125:I127)</f>
        <v>304000</v>
      </c>
      <c r="J128" s="107">
        <f t="shared" ref="J128:M128" si="73">SUM(J125:J127)</f>
        <v>293000</v>
      </c>
      <c r="K128" s="107">
        <f t="shared" si="73"/>
        <v>309000</v>
      </c>
      <c r="L128" s="107">
        <f t="shared" si="73"/>
        <v>324000</v>
      </c>
      <c r="M128" s="107">
        <f t="shared" si="73"/>
        <v>341000</v>
      </c>
      <c r="N128" s="175"/>
      <c r="O128" s="335"/>
      <c r="P128" s="108"/>
    </row>
    <row r="129" spans="1:17" x14ac:dyDescent="0.3">
      <c r="A129" s="91" t="s">
        <v>29</v>
      </c>
      <c r="C129" s="101"/>
      <c r="D129" s="100">
        <v>215.65</v>
      </c>
      <c r="E129" s="100">
        <v>-10483.25</v>
      </c>
      <c r="F129" s="100">
        <v>-13095.5</v>
      </c>
      <c r="G129" s="100">
        <v>-2485.3000000000002</v>
      </c>
      <c r="H129" s="100">
        <v>-23780.9</v>
      </c>
      <c r="I129" s="101">
        <f>-ROUND(I128*$N$129,$Q$129)</f>
        <v>-39000</v>
      </c>
      <c r="J129" s="101">
        <f t="shared" ref="J129:M129" si="74">-ROUND(J128*$N$129,$Q$129)</f>
        <v>-38000</v>
      </c>
      <c r="K129" s="101">
        <f t="shared" si="74"/>
        <v>-40000</v>
      </c>
      <c r="L129" s="101">
        <f t="shared" si="74"/>
        <v>-42000</v>
      </c>
      <c r="M129" s="101">
        <f t="shared" si="74"/>
        <v>-44000</v>
      </c>
      <c r="N129" s="10">
        <f>Basisdaten!G63</f>
        <v>0.12823231564754073</v>
      </c>
      <c r="O129" s="314" t="str">
        <f>CONCATENATE("in % des ",A128)</f>
        <v>in % des EBT</v>
      </c>
      <c r="Q129" s="91">
        <f>$Q$86</f>
        <v>-3</v>
      </c>
    </row>
    <row r="130" spans="1:17" x14ac:dyDescent="0.3">
      <c r="A130" s="91" t="s">
        <v>157</v>
      </c>
      <c r="C130" s="101"/>
      <c r="D130" s="241">
        <f>'Stille Reserven'!C60</f>
        <v>-2571</v>
      </c>
      <c r="E130" s="241">
        <f>'Stille Reserven'!D60</f>
        <v>-5092</v>
      </c>
      <c r="F130" s="241">
        <f>'Stille Reserven'!E60</f>
        <v>-6652</v>
      </c>
      <c r="G130" s="241">
        <f>'Stille Reserven'!F60</f>
        <v>16630</v>
      </c>
      <c r="H130" s="241">
        <f>'Stille Reserven'!G60</f>
        <v>-4731</v>
      </c>
      <c r="I130" s="241">
        <f>'Stille Reserven'!H60</f>
        <v>-6412</v>
      </c>
      <c r="J130" s="241">
        <f>'Stille Reserven'!I60</f>
        <v>-6412</v>
      </c>
      <c r="K130" s="241">
        <f>'Stille Reserven'!J60</f>
        <v>-6412</v>
      </c>
      <c r="L130" s="241">
        <f>'Stille Reserven'!K60</f>
        <v>-6412</v>
      </c>
      <c r="M130" s="241">
        <f>'Stille Reserven'!L60</f>
        <v>-6412</v>
      </c>
      <c r="N130" s="10"/>
      <c r="O130" s="314"/>
    </row>
    <row r="131" spans="1:17" x14ac:dyDescent="0.3">
      <c r="A131" s="91" t="s">
        <v>450</v>
      </c>
      <c r="C131" s="101"/>
      <c r="D131" s="100">
        <v>0</v>
      </c>
      <c r="E131" s="100">
        <v>0</v>
      </c>
      <c r="F131" s="100">
        <v>0</v>
      </c>
      <c r="G131" s="100">
        <v>0</v>
      </c>
      <c r="H131" s="100">
        <v>0</v>
      </c>
      <c r="I131" s="101">
        <f>ROUND(I128*$N$131,$Q$131)</f>
        <v>0</v>
      </c>
      <c r="J131" s="101">
        <f t="shared" ref="J131:M131" si="75">ROUND(J128*$N$131,$Q$131)</f>
        <v>0</v>
      </c>
      <c r="K131" s="101">
        <f t="shared" si="75"/>
        <v>0</v>
      </c>
      <c r="L131" s="101">
        <f t="shared" si="75"/>
        <v>0</v>
      </c>
      <c r="M131" s="101">
        <f t="shared" si="75"/>
        <v>0</v>
      </c>
      <c r="N131" s="10">
        <f>SUM(D131:H131)/SUM(D128:H128)</f>
        <v>0</v>
      </c>
      <c r="O131" s="314" t="s">
        <v>451</v>
      </c>
      <c r="Q131" s="91">
        <v>-2</v>
      </c>
    </row>
    <row r="132" spans="1:17" s="99" customFormat="1" ht="15.75" x14ac:dyDescent="0.25">
      <c r="A132" s="95" t="s">
        <v>149</v>
      </c>
      <c r="B132" s="95"/>
      <c r="C132" s="96"/>
      <c r="D132" s="96">
        <f>SUM(D128:D131)</f>
        <v>21625.020000000484</v>
      </c>
      <c r="E132" s="96">
        <f t="shared" ref="E132:H132" si="76">SUM(E128:E131)</f>
        <v>105555.62000000007</v>
      </c>
      <c r="F132" s="96">
        <f t="shared" si="76"/>
        <v>134733.70000000019</v>
      </c>
      <c r="G132" s="96">
        <f t="shared" si="76"/>
        <v>-103167.12999999996</v>
      </c>
      <c r="H132" s="96">
        <f t="shared" si="76"/>
        <v>99450.779999999912</v>
      </c>
      <c r="I132" s="97">
        <f>SUM(I128:I131)</f>
        <v>258588</v>
      </c>
      <c r="J132" s="97">
        <f t="shared" ref="J132:M132" si="77">SUM(J128:J131)</f>
        <v>248588</v>
      </c>
      <c r="K132" s="97">
        <f t="shared" si="77"/>
        <v>262588</v>
      </c>
      <c r="L132" s="97">
        <f t="shared" si="77"/>
        <v>275588</v>
      </c>
      <c r="M132" s="97">
        <f t="shared" si="77"/>
        <v>290588</v>
      </c>
      <c r="N132" s="98"/>
      <c r="O132" s="334"/>
      <c r="P132" s="98"/>
    </row>
    <row r="133" spans="1:17" x14ac:dyDescent="0.25">
      <c r="C133" s="126"/>
      <c r="D133" s="126"/>
      <c r="E133" s="126"/>
      <c r="F133" s="126"/>
      <c r="G133" s="126"/>
      <c r="H133" s="126"/>
    </row>
    <row r="134" spans="1:17" s="94" customFormat="1" ht="20.25" x14ac:dyDescent="0.25">
      <c r="A134" s="92" t="s">
        <v>385</v>
      </c>
      <c r="B134" s="92"/>
      <c r="C134" s="171">
        <f>C$2</f>
        <v>2018</v>
      </c>
      <c r="D134" s="171">
        <f t="shared" ref="D134:H134" si="78">D$2</f>
        <v>2019</v>
      </c>
      <c r="E134" s="171">
        <f t="shared" si="78"/>
        <v>2020</v>
      </c>
      <c r="F134" s="171">
        <f t="shared" si="78"/>
        <v>2021</v>
      </c>
      <c r="G134" s="171">
        <f t="shared" si="78"/>
        <v>2022</v>
      </c>
      <c r="H134" s="171">
        <f t="shared" si="78"/>
        <v>2023</v>
      </c>
      <c r="I134" s="172">
        <f>I$2</f>
        <v>2024</v>
      </c>
      <c r="J134" s="172">
        <f t="shared" ref="J134:M134" si="79">J$2</f>
        <v>2025</v>
      </c>
      <c r="K134" s="172">
        <f t="shared" si="79"/>
        <v>2026</v>
      </c>
      <c r="L134" s="172">
        <f t="shared" si="79"/>
        <v>2027</v>
      </c>
      <c r="M134" s="172">
        <f t="shared" si="79"/>
        <v>2028</v>
      </c>
      <c r="N134" s="93"/>
      <c r="O134" s="333"/>
      <c r="P134" s="93"/>
    </row>
    <row r="135" spans="1:17" ht="6" customHeight="1" x14ac:dyDescent="0.25">
      <c r="I135" s="127"/>
      <c r="J135" s="127"/>
      <c r="K135" s="127"/>
      <c r="L135" s="127"/>
      <c r="M135" s="127"/>
    </row>
    <row r="136" spans="1:17" s="99" customFormat="1" ht="15.75" x14ac:dyDescent="0.25">
      <c r="A136" s="95" t="s">
        <v>32</v>
      </c>
      <c r="B136" s="95"/>
      <c r="C136" s="96"/>
      <c r="D136" s="96"/>
      <c r="E136" s="96"/>
      <c r="F136" s="96"/>
      <c r="G136" s="96"/>
      <c r="H136" s="96"/>
      <c r="I136" s="128"/>
      <c r="J136" s="128"/>
      <c r="K136" s="128"/>
      <c r="L136" s="128"/>
      <c r="M136" s="128"/>
      <c r="N136" s="98"/>
      <c r="O136" s="334"/>
      <c r="P136" s="98"/>
    </row>
    <row r="137" spans="1:17" x14ac:dyDescent="0.25">
      <c r="A137" s="91" t="str">
        <f>A92</f>
        <v>Umsatzerlöse</v>
      </c>
      <c r="C137" s="101"/>
      <c r="D137" s="101">
        <f>D92</f>
        <v>1995040.11</v>
      </c>
      <c r="E137" s="101">
        <f t="shared" ref="E137:M137" si="80">E92</f>
        <v>1695486.29</v>
      </c>
      <c r="F137" s="101">
        <f t="shared" si="80"/>
        <v>2281931.7200000002</v>
      </c>
      <c r="G137" s="101">
        <f t="shared" ref="G137:H137" si="81">G92</f>
        <v>2179684.71</v>
      </c>
      <c r="H137" s="101">
        <f t="shared" si="81"/>
        <v>2417056.23</v>
      </c>
      <c r="I137" s="101">
        <f t="shared" si="80"/>
        <v>2548000</v>
      </c>
      <c r="J137" s="101">
        <f t="shared" si="80"/>
        <v>2680000</v>
      </c>
      <c r="K137" s="101">
        <f t="shared" si="80"/>
        <v>2820000</v>
      </c>
      <c r="L137" s="101">
        <f t="shared" si="80"/>
        <v>2965000</v>
      </c>
      <c r="M137" s="101">
        <f t="shared" si="80"/>
        <v>3120000</v>
      </c>
    </row>
    <row r="138" spans="1:17" x14ac:dyDescent="0.25">
      <c r="A138" s="91" t="str">
        <f>A93</f>
        <v>Waren- und Materialaufwand</v>
      </c>
      <c r="C138" s="101"/>
      <c r="D138" s="101">
        <f>SUM(D93:D94)</f>
        <v>-170996.67</v>
      </c>
      <c r="E138" s="101">
        <f t="shared" ref="E138:M138" si="82">SUM(E93:E94)</f>
        <v>-158248.83000000002</v>
      </c>
      <c r="F138" s="101">
        <f t="shared" si="82"/>
        <v>-395903.38</v>
      </c>
      <c r="G138" s="101">
        <f t="shared" ref="G138:H138" si="83">SUM(G93:G94)</f>
        <v>-387629.01</v>
      </c>
      <c r="H138" s="101">
        <f t="shared" si="83"/>
        <v>-404359.76</v>
      </c>
      <c r="I138" s="101">
        <f t="shared" si="82"/>
        <v>-344000</v>
      </c>
      <c r="J138" s="101">
        <f t="shared" si="82"/>
        <v>-362000</v>
      </c>
      <c r="K138" s="101">
        <f t="shared" si="82"/>
        <v>-381000</v>
      </c>
      <c r="L138" s="101">
        <f t="shared" si="82"/>
        <v>-401000</v>
      </c>
      <c r="M138" s="101">
        <f t="shared" si="82"/>
        <v>-422000</v>
      </c>
    </row>
    <row r="139" spans="1:17" x14ac:dyDescent="0.25">
      <c r="A139" s="91" t="str">
        <f>A95</f>
        <v>Fremdarbeiten</v>
      </c>
      <c r="C139" s="101"/>
      <c r="D139" s="101">
        <f>SUM(D95:D96)</f>
        <v>-351806.35</v>
      </c>
      <c r="E139" s="101">
        <f t="shared" ref="E139:M139" si="84">SUM(E95:E96)</f>
        <v>-174873.93</v>
      </c>
      <c r="F139" s="101">
        <f t="shared" si="84"/>
        <v>-212561.56</v>
      </c>
      <c r="G139" s="101">
        <f t="shared" ref="G139:H139" si="85">SUM(G95:G96)</f>
        <v>-200000</v>
      </c>
      <c r="H139" s="101">
        <f t="shared" si="85"/>
        <v>-222021.69</v>
      </c>
      <c r="I139" s="101">
        <f t="shared" si="84"/>
        <v>-280000</v>
      </c>
      <c r="J139" s="101">
        <f t="shared" si="84"/>
        <v>-295000</v>
      </c>
      <c r="K139" s="101">
        <f t="shared" si="84"/>
        <v>-310000</v>
      </c>
      <c r="L139" s="101">
        <f t="shared" si="84"/>
        <v>-327000</v>
      </c>
      <c r="M139" s="101">
        <f t="shared" si="84"/>
        <v>-344000</v>
      </c>
    </row>
    <row r="140" spans="1:17" x14ac:dyDescent="0.25">
      <c r="A140" s="91" t="str">
        <f>A98</f>
        <v>Personalaufwand</v>
      </c>
      <c r="C140" s="101"/>
      <c r="D140" s="101">
        <f>SUM(D98:D99)</f>
        <v>-1094246.8299999998</v>
      </c>
      <c r="E140" s="101">
        <f t="shared" ref="E140:M140" si="86">SUM(E98:E99)</f>
        <v>-946383.22</v>
      </c>
      <c r="F140" s="101">
        <f t="shared" si="86"/>
        <v>-1128621.27</v>
      </c>
      <c r="G140" s="101">
        <f t="shared" ref="G140:H140" si="87">SUM(G98:G99)</f>
        <v>-1170222.95</v>
      </c>
      <c r="H140" s="101">
        <f t="shared" si="87"/>
        <v>-1261216.5900000001</v>
      </c>
      <c r="I140" s="101">
        <f t="shared" si="86"/>
        <v>-1249000</v>
      </c>
      <c r="J140" s="101">
        <f t="shared" si="86"/>
        <v>-1317000</v>
      </c>
      <c r="K140" s="101">
        <f t="shared" si="86"/>
        <v>-1388000</v>
      </c>
      <c r="L140" s="101">
        <f t="shared" si="86"/>
        <v>-1462000</v>
      </c>
      <c r="M140" s="101">
        <f t="shared" si="86"/>
        <v>-1541000</v>
      </c>
    </row>
    <row r="141" spans="1:17" x14ac:dyDescent="0.25">
      <c r="A141" s="91" t="str">
        <f>A100</f>
        <v>Raumaufwand</v>
      </c>
      <c r="C141" s="101"/>
      <c r="D141" s="101">
        <f>SUM(D100:D101)</f>
        <v>-50947.83</v>
      </c>
      <c r="E141" s="101">
        <f t="shared" ref="E141:M141" si="88">SUM(E100:E101)</f>
        <v>-58864.51</v>
      </c>
      <c r="F141" s="101">
        <f t="shared" si="88"/>
        <v>-72326.66</v>
      </c>
      <c r="G141" s="101">
        <f t="shared" ref="G141:H141" si="89">SUM(G100:G101)</f>
        <v>-102420.07</v>
      </c>
      <c r="H141" s="101">
        <f t="shared" si="89"/>
        <v>-105774.12</v>
      </c>
      <c r="I141" s="101">
        <f t="shared" si="88"/>
        <v>-94000</v>
      </c>
      <c r="J141" s="101">
        <f t="shared" si="88"/>
        <v>-99000</v>
      </c>
      <c r="K141" s="101">
        <f t="shared" si="88"/>
        <v>-104000</v>
      </c>
      <c r="L141" s="101">
        <f t="shared" si="88"/>
        <v>-110000</v>
      </c>
      <c r="M141" s="101">
        <f t="shared" si="88"/>
        <v>-115000</v>
      </c>
    </row>
    <row r="142" spans="1:17" x14ac:dyDescent="0.25">
      <c r="A142" s="91" t="str">
        <f>A102</f>
        <v>Betriebsaufwand</v>
      </c>
      <c r="C142" s="101"/>
      <c r="D142" s="101">
        <f>SUM(D102:D103)</f>
        <v>-66770.67</v>
      </c>
      <c r="E142" s="101">
        <f t="shared" ref="E142:M142" si="90">SUM(E102:E103)</f>
        <v>-68221.989999999991</v>
      </c>
      <c r="F142" s="101">
        <f t="shared" si="90"/>
        <v>-72048.33</v>
      </c>
      <c r="G142" s="101">
        <f t="shared" ref="G142:H142" si="91">SUM(G102:G103)</f>
        <v>-87190.98</v>
      </c>
      <c r="H142" s="101">
        <f t="shared" si="91"/>
        <v>-92673.13</v>
      </c>
      <c r="I142" s="101">
        <f t="shared" si="90"/>
        <v>-93000</v>
      </c>
      <c r="J142" s="101">
        <f t="shared" si="90"/>
        <v>-98000</v>
      </c>
      <c r="K142" s="101">
        <f t="shared" si="90"/>
        <v>-103000</v>
      </c>
      <c r="L142" s="101">
        <f t="shared" si="90"/>
        <v>-109000</v>
      </c>
      <c r="M142" s="101">
        <f t="shared" si="90"/>
        <v>-114000</v>
      </c>
    </row>
    <row r="143" spans="1:17" x14ac:dyDescent="0.25">
      <c r="A143" s="91" t="str">
        <f>A104</f>
        <v>Verwaltungsaufwand</v>
      </c>
      <c r="C143" s="101"/>
      <c r="D143" s="101">
        <f>SUM(D104:D105)</f>
        <v>-79997.22</v>
      </c>
      <c r="E143" s="101">
        <f t="shared" ref="E143:M143" si="92">SUM(E104:E105)</f>
        <v>-35372.06</v>
      </c>
      <c r="F143" s="101">
        <f t="shared" si="92"/>
        <v>-59416.82</v>
      </c>
      <c r="G143" s="101">
        <f t="shared" ref="G143:H143" si="93">SUM(G104:G105)</f>
        <v>-93707.409999999989</v>
      </c>
      <c r="H143" s="101">
        <f t="shared" si="93"/>
        <v>-113358.89000000001</v>
      </c>
      <c r="I143" s="101">
        <f t="shared" si="92"/>
        <v>-92000</v>
      </c>
      <c r="J143" s="101">
        <f t="shared" si="92"/>
        <v>-97000</v>
      </c>
      <c r="K143" s="101">
        <f t="shared" si="92"/>
        <v>-102000</v>
      </c>
      <c r="L143" s="101">
        <f t="shared" si="92"/>
        <v>-107000</v>
      </c>
      <c r="M143" s="101">
        <f t="shared" si="92"/>
        <v>-113000</v>
      </c>
    </row>
    <row r="144" spans="1:17" x14ac:dyDescent="0.25">
      <c r="A144" s="91" t="str">
        <f>A106</f>
        <v>Liegenschaftenerfolg</v>
      </c>
      <c r="C144" s="101"/>
      <c r="D144" s="101">
        <f>SUM(D106:D107)</f>
        <v>0</v>
      </c>
      <c r="E144" s="101">
        <f t="shared" ref="E144:M144" si="94">SUM(E106:E107)</f>
        <v>0</v>
      </c>
      <c r="F144" s="101">
        <f t="shared" si="94"/>
        <v>0</v>
      </c>
      <c r="G144" s="101">
        <f t="shared" ref="G144:H144" si="95">SUM(G106:G107)</f>
        <v>0</v>
      </c>
      <c r="H144" s="101">
        <f t="shared" si="95"/>
        <v>0</v>
      </c>
      <c r="I144" s="101">
        <f t="shared" si="94"/>
        <v>0</v>
      </c>
      <c r="J144" s="101">
        <f t="shared" si="94"/>
        <v>0</v>
      </c>
      <c r="K144" s="101">
        <f t="shared" si="94"/>
        <v>0</v>
      </c>
      <c r="L144" s="101">
        <f t="shared" si="94"/>
        <v>0</v>
      </c>
      <c r="M144" s="101">
        <f t="shared" si="94"/>
        <v>0</v>
      </c>
    </row>
    <row r="145" spans="1:16" x14ac:dyDescent="0.25">
      <c r="A145" s="91" t="str">
        <f>A123</f>
        <v>Ausserordentlicher Erfolg</v>
      </c>
      <c r="C145" s="101"/>
      <c r="D145" s="101">
        <f>SUM(D123:D124)</f>
        <v>1500</v>
      </c>
      <c r="E145" s="101">
        <f t="shared" ref="E145:M145" si="96">SUM(E123:E124)</f>
        <v>1500</v>
      </c>
      <c r="F145" s="101">
        <f t="shared" si="96"/>
        <v>1500</v>
      </c>
      <c r="G145" s="101">
        <f t="shared" ref="G145:H145" si="97">SUM(G123:G124)</f>
        <v>43075.47</v>
      </c>
      <c r="H145" s="101">
        <f t="shared" si="97"/>
        <v>9853.35</v>
      </c>
      <c r="I145" s="101">
        <f t="shared" si="96"/>
        <v>0</v>
      </c>
      <c r="J145" s="101">
        <f t="shared" si="96"/>
        <v>0</v>
      </c>
      <c r="K145" s="101">
        <f t="shared" si="96"/>
        <v>0</v>
      </c>
      <c r="L145" s="101">
        <f t="shared" si="96"/>
        <v>0</v>
      </c>
      <c r="M145" s="101">
        <f t="shared" si="96"/>
        <v>0</v>
      </c>
    </row>
    <row r="146" spans="1:16" x14ac:dyDescent="0.25">
      <c r="A146" s="91" t="str">
        <f>A126</f>
        <v>Finanzerfolg</v>
      </c>
      <c r="C146" s="101"/>
      <c r="D146" s="101">
        <f>SUM(D126:D127)</f>
        <v>-46935.049999999996</v>
      </c>
      <c r="E146" s="101">
        <f t="shared" ref="E146:M146" si="98">SUM(E126:E127)</f>
        <v>-35560.89</v>
      </c>
      <c r="F146" s="101">
        <f t="shared" si="98"/>
        <v>-36439.32</v>
      </c>
      <c r="G146" s="101">
        <f t="shared" ref="G146:H146" si="99">SUM(G126:G127)</f>
        <v>-31114.93</v>
      </c>
      <c r="H146" s="101">
        <f t="shared" si="99"/>
        <v>-17102.39</v>
      </c>
      <c r="I146" s="101">
        <f t="shared" si="98"/>
        <v>-33000</v>
      </c>
      <c r="J146" s="101">
        <f t="shared" si="98"/>
        <v>-31000</v>
      </c>
      <c r="K146" s="101">
        <f t="shared" si="98"/>
        <v>-30000</v>
      </c>
      <c r="L146" s="101">
        <f t="shared" si="98"/>
        <v>-28000</v>
      </c>
      <c r="M146" s="101">
        <f t="shared" si="98"/>
        <v>-28000</v>
      </c>
    </row>
    <row r="147" spans="1:16" x14ac:dyDescent="0.25">
      <c r="A147" s="91" t="str">
        <f>A129</f>
        <v>Steueraufwand</v>
      </c>
      <c r="C147" s="101"/>
      <c r="D147" s="101">
        <f t="shared" ref="D147:M147" si="100">D129</f>
        <v>215.65</v>
      </c>
      <c r="E147" s="101">
        <f t="shared" si="100"/>
        <v>-10483.25</v>
      </c>
      <c r="F147" s="101">
        <f t="shared" si="100"/>
        <v>-13095.5</v>
      </c>
      <c r="G147" s="101">
        <f t="shared" ref="G147:H147" si="101">G129</f>
        <v>-2485.3000000000002</v>
      </c>
      <c r="H147" s="101">
        <f t="shared" si="101"/>
        <v>-23780.9</v>
      </c>
      <c r="I147" s="101">
        <f t="shared" si="100"/>
        <v>-39000</v>
      </c>
      <c r="J147" s="101">
        <f t="shared" si="100"/>
        <v>-38000</v>
      </c>
      <c r="K147" s="101">
        <f t="shared" si="100"/>
        <v>-40000</v>
      </c>
      <c r="L147" s="101">
        <f t="shared" si="100"/>
        <v>-42000</v>
      </c>
      <c r="M147" s="101">
        <f t="shared" si="100"/>
        <v>-44000</v>
      </c>
    </row>
    <row r="148" spans="1:16" x14ac:dyDescent="0.25">
      <c r="A148" s="91" t="str">
        <f>A130</f>
        <v>Steueraufwand auf Veränderung stille Reserven</v>
      </c>
      <c r="D148" s="126">
        <f>D130</f>
        <v>-2571</v>
      </c>
      <c r="E148" s="126">
        <f t="shared" ref="E148:M148" si="102">E130</f>
        <v>-5092</v>
      </c>
      <c r="F148" s="126">
        <f t="shared" si="102"/>
        <v>-6652</v>
      </c>
      <c r="G148" s="126">
        <f t="shared" ref="G148:H148" si="103">G130</f>
        <v>16630</v>
      </c>
      <c r="H148" s="126">
        <f t="shared" si="103"/>
        <v>-4731</v>
      </c>
      <c r="I148" s="126">
        <f t="shared" si="102"/>
        <v>-6412</v>
      </c>
      <c r="J148" s="126">
        <f t="shared" si="102"/>
        <v>-6412</v>
      </c>
      <c r="K148" s="126">
        <f t="shared" si="102"/>
        <v>-6412</v>
      </c>
      <c r="L148" s="126">
        <f t="shared" si="102"/>
        <v>-6412</v>
      </c>
      <c r="M148" s="126">
        <f t="shared" si="102"/>
        <v>-6412</v>
      </c>
    </row>
    <row r="149" spans="1:16" x14ac:dyDescent="0.25">
      <c r="A149" s="91" t="str">
        <f t="shared" ref="A149:M149" si="104">A131</f>
        <v>Erfolgsanteile Minderheitsanteile</v>
      </c>
      <c r="C149" s="101">
        <f t="shared" si="104"/>
        <v>0</v>
      </c>
      <c r="D149" s="101">
        <f t="shared" si="104"/>
        <v>0</v>
      </c>
      <c r="E149" s="101">
        <f t="shared" si="104"/>
        <v>0</v>
      </c>
      <c r="F149" s="101">
        <f t="shared" si="104"/>
        <v>0</v>
      </c>
      <c r="G149" s="101">
        <f t="shared" ref="G149:H149" si="105">G131</f>
        <v>0</v>
      </c>
      <c r="H149" s="101">
        <f t="shared" si="105"/>
        <v>0</v>
      </c>
      <c r="I149" s="101">
        <f t="shared" si="104"/>
        <v>0</v>
      </c>
      <c r="J149" s="101">
        <f t="shared" si="104"/>
        <v>0</v>
      </c>
      <c r="K149" s="101">
        <f t="shared" si="104"/>
        <v>0</v>
      </c>
      <c r="L149" s="101">
        <f t="shared" si="104"/>
        <v>0</v>
      </c>
      <c r="M149" s="101">
        <f t="shared" si="104"/>
        <v>0</v>
      </c>
    </row>
    <row r="150" spans="1:16" x14ac:dyDescent="0.25">
      <c r="A150" s="91" t="str">
        <f>CONCATENATE("Veränderungen ",A57)</f>
        <v>Veränderungen Steuerrückstellungen</v>
      </c>
      <c r="C150" s="101"/>
      <c r="D150" s="101">
        <f t="shared" ref="D150:M150" si="106">SUM(D57:D58)-SUM(C57:C58)</f>
        <v>0</v>
      </c>
      <c r="E150" s="101">
        <f t="shared" si="106"/>
        <v>0</v>
      </c>
      <c r="F150" s="101">
        <f t="shared" si="106"/>
        <v>0</v>
      </c>
      <c r="G150" s="101">
        <f t="shared" si="106"/>
        <v>0</v>
      </c>
      <c r="H150" s="101">
        <f t="shared" si="106"/>
        <v>0</v>
      </c>
      <c r="I150" s="101">
        <f t="shared" si="106"/>
        <v>0</v>
      </c>
      <c r="J150" s="101">
        <f t="shared" si="106"/>
        <v>0</v>
      </c>
      <c r="K150" s="101">
        <f t="shared" si="106"/>
        <v>0</v>
      </c>
      <c r="L150" s="101">
        <f t="shared" si="106"/>
        <v>0</v>
      </c>
      <c r="M150" s="101">
        <f t="shared" si="106"/>
        <v>0</v>
      </c>
    </row>
    <row r="151" spans="1:16" x14ac:dyDescent="0.25">
      <c r="A151" s="91" t="str">
        <f>CONCATENATE("Veränderungen ",A59)</f>
        <v>Veränderungen Übrige oper. Rückstellungen</v>
      </c>
      <c r="C151" s="101"/>
      <c r="D151" s="247">
        <f t="shared" ref="D151:M151" si="107">SUM(D59:D60)-SUM(C59:C60)</f>
        <v>-11616</v>
      </c>
      <c r="E151" s="247">
        <f t="shared" si="107"/>
        <v>1676</v>
      </c>
      <c r="F151" s="247">
        <f t="shared" si="107"/>
        <v>23682</v>
      </c>
      <c r="G151" s="247">
        <f t="shared" si="107"/>
        <v>-15936</v>
      </c>
      <c r="H151" s="247">
        <f t="shared" si="107"/>
        <v>4848</v>
      </c>
      <c r="I151" s="247">
        <f t="shared" si="107"/>
        <v>0</v>
      </c>
      <c r="J151" s="247">
        <f t="shared" si="107"/>
        <v>0</v>
      </c>
      <c r="K151" s="247">
        <f t="shared" si="107"/>
        <v>0</v>
      </c>
      <c r="L151" s="247">
        <f t="shared" si="107"/>
        <v>0</v>
      </c>
      <c r="M151" s="247">
        <f t="shared" si="107"/>
        <v>0</v>
      </c>
    </row>
    <row r="152" spans="1:16" x14ac:dyDescent="0.25">
      <c r="A152" s="91" t="str">
        <f>CONCATENATE("Veränderungen ",A61)</f>
        <v>Veränderungen latente Steuern</v>
      </c>
      <c r="C152" s="101"/>
      <c r="D152" s="247">
        <f t="shared" ref="D152:M152" si="108">D61-C61</f>
        <v>-2051</v>
      </c>
      <c r="E152" s="247">
        <f t="shared" si="108"/>
        <v>-706</v>
      </c>
      <c r="F152" s="247">
        <f t="shared" si="108"/>
        <v>129</v>
      </c>
      <c r="G152" s="247">
        <f t="shared" si="108"/>
        <v>-12311</v>
      </c>
      <c r="H152" s="247">
        <f t="shared" si="108"/>
        <v>-897</v>
      </c>
      <c r="I152" s="247">
        <f t="shared" si="108"/>
        <v>0</v>
      </c>
      <c r="J152" s="247">
        <f t="shared" si="108"/>
        <v>0</v>
      </c>
      <c r="K152" s="247">
        <f t="shared" si="108"/>
        <v>0</v>
      </c>
      <c r="L152" s="247">
        <f t="shared" si="108"/>
        <v>0</v>
      </c>
      <c r="M152" s="247">
        <f t="shared" si="108"/>
        <v>0</v>
      </c>
      <c r="N152" s="247"/>
    </row>
    <row r="153" spans="1:16" x14ac:dyDescent="0.25">
      <c r="A153" s="91" t="str">
        <f>'Stille Reserven'!A59</f>
        <v>Erfolgskorrektur stille Reserven vor Steuern</v>
      </c>
      <c r="C153" s="101"/>
      <c r="D153" s="247">
        <f>'Stille Reserven'!C59</f>
        <v>20051</v>
      </c>
      <c r="E153" s="247">
        <f>'Stille Reserven'!D59</f>
        <v>39706</v>
      </c>
      <c r="F153" s="247">
        <f>'Stille Reserven'!E59</f>
        <v>51871</v>
      </c>
      <c r="G153" s="247">
        <f>'Stille Reserven'!F59</f>
        <v>-129689</v>
      </c>
      <c r="H153" s="247">
        <f>'Stille Reserven'!G59</f>
        <v>36897</v>
      </c>
      <c r="I153" s="247">
        <f>'Stille Reserven'!H59</f>
        <v>50000</v>
      </c>
      <c r="J153" s="247">
        <f>'Stille Reserven'!I59</f>
        <v>50000</v>
      </c>
      <c r="K153" s="247">
        <f>'Stille Reserven'!J59</f>
        <v>50000</v>
      </c>
      <c r="L153" s="247">
        <f>'Stille Reserven'!K59</f>
        <v>50000</v>
      </c>
      <c r="M153" s="247">
        <f>'Stille Reserven'!L59</f>
        <v>50000</v>
      </c>
      <c r="N153" s="247">
        <f>'Stille Reserven'!M61</f>
        <v>0</v>
      </c>
    </row>
    <row r="154" spans="1:16" s="109" customFormat="1" x14ac:dyDescent="0.25">
      <c r="A154" s="105" t="s">
        <v>30</v>
      </c>
      <c r="B154" s="105"/>
      <c r="C154" s="106"/>
      <c r="D154" s="106">
        <f t="shared" ref="D154:M154" si="109">SUM(D137:D153)</f>
        <v>138868.14000000048</v>
      </c>
      <c r="E154" s="106">
        <f t="shared" si="109"/>
        <v>244561.61000000004</v>
      </c>
      <c r="F154" s="106">
        <f t="shared" si="109"/>
        <v>362048.88000000018</v>
      </c>
      <c r="G154" s="106">
        <f t="shared" ref="G154:H154" si="110">SUM(G137:G153)</f>
        <v>6683.530000000057</v>
      </c>
      <c r="H154" s="106">
        <f t="shared" si="110"/>
        <v>222739.10999999996</v>
      </c>
      <c r="I154" s="107">
        <f t="shared" si="109"/>
        <v>367588</v>
      </c>
      <c r="J154" s="107">
        <f t="shared" si="109"/>
        <v>386588</v>
      </c>
      <c r="K154" s="107">
        <f t="shared" si="109"/>
        <v>405588</v>
      </c>
      <c r="L154" s="107">
        <f t="shared" si="109"/>
        <v>422588</v>
      </c>
      <c r="M154" s="107">
        <f t="shared" si="109"/>
        <v>442588</v>
      </c>
      <c r="N154" s="108"/>
      <c r="O154" s="339"/>
      <c r="P154" s="108"/>
    </row>
    <row r="155" spans="1:16" x14ac:dyDescent="0.25">
      <c r="A155" s="91" t="str">
        <f>CONCATENATE("Veränderungen ",A7)</f>
        <v>Veränderungen Forderungen aus L&amp;L</v>
      </c>
      <c r="C155" s="101"/>
      <c r="D155" s="247">
        <f t="shared" ref="D155:M155" si="111">SUM(C7:C8)-SUM(D7:D8)</f>
        <v>-39721.589999999997</v>
      </c>
      <c r="E155" s="101">
        <f t="shared" si="111"/>
        <v>33287.479999999996</v>
      </c>
      <c r="F155" s="101">
        <f t="shared" si="111"/>
        <v>-87568.659999999989</v>
      </c>
      <c r="G155" s="101">
        <f t="shared" si="111"/>
        <v>-7120.3800000000047</v>
      </c>
      <c r="H155" s="101">
        <f t="shared" si="111"/>
        <v>22421.079999999987</v>
      </c>
      <c r="I155" s="101">
        <f t="shared" si="111"/>
        <v>-19246.619999999995</v>
      </c>
      <c r="J155" s="101">
        <f t="shared" si="111"/>
        <v>-10400</v>
      </c>
      <c r="K155" s="101">
        <f t="shared" si="111"/>
        <v>-11000</v>
      </c>
      <c r="L155" s="101">
        <f t="shared" si="111"/>
        <v>-11600</v>
      </c>
      <c r="M155" s="101">
        <f t="shared" si="111"/>
        <v>-12100</v>
      </c>
    </row>
    <row r="156" spans="1:16" x14ac:dyDescent="0.25">
      <c r="A156" s="91" t="str">
        <f>CONCATENATE("Veränderungen ",A9)</f>
        <v>Veränderungen Übrige kurzfristige Forderungen</v>
      </c>
      <c r="C156" s="101"/>
      <c r="D156" s="247">
        <f t="shared" ref="D156:M156" si="112">SUM(C9:C10)-SUM(D9:D10)</f>
        <v>361.31999999999971</v>
      </c>
      <c r="E156" s="101">
        <f t="shared" si="112"/>
        <v>-821.59999999999991</v>
      </c>
      <c r="F156" s="101">
        <f t="shared" si="112"/>
        <v>-3932.64</v>
      </c>
      <c r="G156" s="101">
        <f t="shared" si="112"/>
        <v>-432.73000000000047</v>
      </c>
      <c r="H156" s="101">
        <f t="shared" si="112"/>
        <v>2000</v>
      </c>
      <c r="I156" s="101">
        <f t="shared" si="112"/>
        <v>-725.47999999999956</v>
      </c>
      <c r="J156" s="101">
        <f t="shared" si="112"/>
        <v>-371</v>
      </c>
      <c r="K156" s="101">
        <f t="shared" si="112"/>
        <v>-370</v>
      </c>
      <c r="L156" s="101">
        <f t="shared" si="112"/>
        <v>-382</v>
      </c>
      <c r="M156" s="101">
        <f t="shared" si="112"/>
        <v>-409</v>
      </c>
    </row>
    <row r="157" spans="1:16" x14ac:dyDescent="0.25">
      <c r="A157" s="91" t="str">
        <f>CONCATENATE("Veränderungen ",A11)</f>
        <v>Veränderungen Vorräte / nicht fakturierte Dienstleistungen</v>
      </c>
      <c r="C157" s="101"/>
      <c r="D157" s="247">
        <f t="shared" ref="D157:M157" si="113">SUM(C11:C12)-SUM(D11:D12)</f>
        <v>-27837</v>
      </c>
      <c r="E157" s="101">
        <f t="shared" si="113"/>
        <v>-42941.400000000023</v>
      </c>
      <c r="F157" s="101">
        <f t="shared" si="113"/>
        <v>35975</v>
      </c>
      <c r="G157" s="101">
        <f t="shared" si="113"/>
        <v>21910</v>
      </c>
      <c r="H157" s="101">
        <f t="shared" si="113"/>
        <v>57000</v>
      </c>
      <c r="I157" s="101">
        <f t="shared" si="113"/>
        <v>-277040</v>
      </c>
      <c r="J157" s="101">
        <f t="shared" si="113"/>
        <v>-30400</v>
      </c>
      <c r="K157" s="101">
        <f t="shared" si="113"/>
        <v>-31900</v>
      </c>
      <c r="L157" s="101">
        <f t="shared" si="113"/>
        <v>-33800</v>
      </c>
      <c r="M157" s="101">
        <f t="shared" si="113"/>
        <v>-35300</v>
      </c>
    </row>
    <row r="158" spans="1:16" x14ac:dyDescent="0.25">
      <c r="A158" s="91" t="str">
        <f>CONCATENATE("Veränderungen ",A13)</f>
        <v>Veränderungen Angefangene Arbeiten</v>
      </c>
      <c r="C158" s="101"/>
      <c r="D158" s="247">
        <f t="shared" ref="D158:M158" si="114">SUM(C13:C14)-SUM(D13:D14)</f>
        <v>0</v>
      </c>
      <c r="E158" s="101">
        <f t="shared" si="114"/>
        <v>0</v>
      </c>
      <c r="F158" s="101">
        <f t="shared" si="114"/>
        <v>0</v>
      </c>
      <c r="G158" s="101">
        <f t="shared" si="114"/>
        <v>0</v>
      </c>
      <c r="H158" s="101">
        <f t="shared" si="114"/>
        <v>0</v>
      </c>
      <c r="I158" s="101">
        <f t="shared" si="114"/>
        <v>0</v>
      </c>
      <c r="J158" s="101">
        <f t="shared" si="114"/>
        <v>0</v>
      </c>
      <c r="K158" s="101">
        <f t="shared" si="114"/>
        <v>0</v>
      </c>
      <c r="L158" s="101">
        <f t="shared" si="114"/>
        <v>0</v>
      </c>
      <c r="M158" s="101">
        <f t="shared" si="114"/>
        <v>0</v>
      </c>
    </row>
    <row r="159" spans="1:16" x14ac:dyDescent="0.25">
      <c r="A159" s="91" t="str">
        <f>CONCATENATE("Veränderungen ",A15)</f>
        <v>Veränderungen Vorauszahlungen an Lieferanten</v>
      </c>
      <c r="C159" s="101"/>
      <c r="D159" s="247">
        <f t="shared" ref="D159:M159" si="115">SUM(C15:C16)-SUM(D15:D16)</f>
        <v>0</v>
      </c>
      <c r="E159" s="101">
        <f t="shared" si="115"/>
        <v>0</v>
      </c>
      <c r="F159" s="101">
        <f t="shared" si="115"/>
        <v>0</v>
      </c>
      <c r="G159" s="101">
        <f t="shared" si="115"/>
        <v>0</v>
      </c>
      <c r="H159" s="101">
        <f t="shared" si="115"/>
        <v>0</v>
      </c>
      <c r="I159" s="101">
        <f t="shared" si="115"/>
        <v>0</v>
      </c>
      <c r="J159" s="101">
        <f t="shared" si="115"/>
        <v>0</v>
      </c>
      <c r="K159" s="101">
        <f t="shared" si="115"/>
        <v>0</v>
      </c>
      <c r="L159" s="101">
        <f t="shared" si="115"/>
        <v>0</v>
      </c>
      <c r="M159" s="101">
        <f t="shared" si="115"/>
        <v>0</v>
      </c>
    </row>
    <row r="160" spans="1:16" x14ac:dyDescent="0.25">
      <c r="A160" s="91" t="str">
        <f>CONCATENATE("Veränderungen ",A17)</f>
        <v>Veränderungen Aktive Rechnungsabgrenzung Zinsen</v>
      </c>
      <c r="C160" s="101"/>
      <c r="D160" s="247">
        <f t="shared" ref="D160:M160" si="116">SUM(C17:C18)-SUM(D17:D18)</f>
        <v>0</v>
      </c>
      <c r="E160" s="101">
        <f t="shared" si="116"/>
        <v>0</v>
      </c>
      <c r="F160" s="101">
        <f t="shared" si="116"/>
        <v>0</v>
      </c>
      <c r="G160" s="101">
        <f t="shared" si="116"/>
        <v>0</v>
      </c>
      <c r="H160" s="101">
        <f t="shared" si="116"/>
        <v>0</v>
      </c>
      <c r="I160" s="101">
        <f t="shared" si="116"/>
        <v>0</v>
      </c>
      <c r="J160" s="101">
        <f t="shared" si="116"/>
        <v>0</v>
      </c>
      <c r="K160" s="101">
        <f t="shared" si="116"/>
        <v>0</v>
      </c>
      <c r="L160" s="101">
        <f t="shared" si="116"/>
        <v>0</v>
      </c>
      <c r="M160" s="101">
        <f t="shared" si="116"/>
        <v>0</v>
      </c>
    </row>
    <row r="161" spans="1:16" x14ac:dyDescent="0.25">
      <c r="A161" s="91" t="str">
        <f>CONCATENATE("Veränderungen ",A19)</f>
        <v>Veränderungen Übrige aktive Rechnungsabgrenzung</v>
      </c>
      <c r="C161" s="101"/>
      <c r="D161" s="247">
        <f t="shared" ref="D161:M161" si="117">SUM(C19:C20)-SUM(D19:D20)</f>
        <v>6709.3100000000013</v>
      </c>
      <c r="E161" s="101">
        <f t="shared" si="117"/>
        <v>-8584.99</v>
      </c>
      <c r="F161" s="101">
        <f t="shared" si="117"/>
        <v>4572.7199999999993</v>
      </c>
      <c r="G161" s="101">
        <f t="shared" si="117"/>
        <v>-3925</v>
      </c>
      <c r="H161" s="101">
        <f t="shared" si="117"/>
        <v>-10846.5</v>
      </c>
      <c r="I161" s="101">
        <f t="shared" si="117"/>
        <v>11151.5</v>
      </c>
      <c r="J161" s="101">
        <f t="shared" si="117"/>
        <v>-200</v>
      </c>
      <c r="K161" s="101">
        <f t="shared" si="117"/>
        <v>-1300</v>
      </c>
      <c r="L161" s="101">
        <f t="shared" si="117"/>
        <v>-100</v>
      </c>
      <c r="M161" s="101">
        <f t="shared" si="117"/>
        <v>-900</v>
      </c>
    </row>
    <row r="162" spans="1:16" x14ac:dyDescent="0.25">
      <c r="A162" s="91" t="str">
        <f>CONCATENATE("Veränderungen ",A38)</f>
        <v>Veränderungen Verbindlichkeiten aus L&amp;L</v>
      </c>
      <c r="C162" s="101"/>
      <c r="D162" s="247">
        <f t="shared" ref="D162:M162" si="118">SUM(D38:D39)-SUM(C38:C39)</f>
        <v>-30874.309999999998</v>
      </c>
      <c r="E162" s="101">
        <f t="shared" si="118"/>
        <v>2288.0299999999988</v>
      </c>
      <c r="F162" s="101">
        <f t="shared" si="118"/>
        <v>21875.940000000002</v>
      </c>
      <c r="G162" s="101">
        <f t="shared" si="118"/>
        <v>-24397.300000000003</v>
      </c>
      <c r="H162" s="101">
        <f t="shared" si="118"/>
        <v>185645.5</v>
      </c>
      <c r="I162" s="101">
        <f t="shared" si="118"/>
        <v>-130964.95000000001</v>
      </c>
      <c r="J162" s="101">
        <f t="shared" si="118"/>
        <v>5400</v>
      </c>
      <c r="K162" s="101">
        <f t="shared" si="118"/>
        <v>5700</v>
      </c>
      <c r="L162" s="101">
        <f t="shared" si="118"/>
        <v>6000</v>
      </c>
      <c r="M162" s="101">
        <f t="shared" si="118"/>
        <v>6300</v>
      </c>
    </row>
    <row r="163" spans="1:16" x14ac:dyDescent="0.25">
      <c r="A163" s="91" t="str">
        <f>CONCATENATE("Veränderungen ",A40)</f>
        <v>Veränderungen Übrige Verbindlichkeiten</v>
      </c>
      <c r="C163" s="101"/>
      <c r="D163" s="247">
        <f t="shared" ref="D163:M163" si="119">SUM(D40:D41)-SUM(C40:C41)</f>
        <v>-7461.8200000000006</v>
      </c>
      <c r="E163" s="247">
        <f t="shared" si="119"/>
        <v>5076.9000000000005</v>
      </c>
      <c r="F163" s="247">
        <f t="shared" si="119"/>
        <v>-5880.13</v>
      </c>
      <c r="G163" s="247">
        <f t="shared" si="119"/>
        <v>-2416.6800000000003</v>
      </c>
      <c r="H163" s="247">
        <f t="shared" si="119"/>
        <v>18087.48</v>
      </c>
      <c r="I163" s="247">
        <f t="shared" si="119"/>
        <v>-9897.52</v>
      </c>
      <c r="J163" s="247">
        <f t="shared" si="119"/>
        <v>606</v>
      </c>
      <c r="K163" s="247">
        <f t="shared" si="119"/>
        <v>580</v>
      </c>
      <c r="L163" s="247">
        <f t="shared" si="119"/>
        <v>637</v>
      </c>
      <c r="M163" s="247">
        <f t="shared" si="119"/>
        <v>638</v>
      </c>
    </row>
    <row r="164" spans="1:16" x14ac:dyDescent="0.25">
      <c r="A164" s="91" t="str">
        <f>CONCATENATE("Veränderungen ",A44)</f>
        <v>Veränderungen übrige kurzfristige Verbindlichkeiten</v>
      </c>
      <c r="C164" s="101"/>
      <c r="D164" s="247">
        <f>SUM(D44:D45)-SUM(C44:C45)</f>
        <v>0</v>
      </c>
      <c r="E164" s="101">
        <f t="shared" ref="E164:M164" si="120">SUM(E42:E43)-SUM(D42:D43)</f>
        <v>0</v>
      </c>
      <c r="F164" s="101">
        <f t="shared" si="120"/>
        <v>0</v>
      </c>
      <c r="G164" s="101">
        <f t="shared" si="120"/>
        <v>0</v>
      </c>
      <c r="H164" s="101">
        <f t="shared" si="120"/>
        <v>0</v>
      </c>
      <c r="I164" s="101">
        <f t="shared" si="120"/>
        <v>0</v>
      </c>
      <c r="J164" s="101">
        <f t="shared" si="120"/>
        <v>0</v>
      </c>
      <c r="K164" s="101">
        <f t="shared" si="120"/>
        <v>0</v>
      </c>
      <c r="L164" s="101">
        <f t="shared" si="120"/>
        <v>0</v>
      </c>
      <c r="M164" s="101">
        <f t="shared" si="120"/>
        <v>0</v>
      </c>
    </row>
    <row r="165" spans="1:16" x14ac:dyDescent="0.25">
      <c r="A165" s="91" t="str">
        <f>CONCATENATE("Veränderungen ",A46)</f>
        <v>Veränderungen Passive Rechnungsabgrenzung Zinsen</v>
      </c>
      <c r="C165" s="101"/>
      <c r="D165" s="247">
        <f t="shared" ref="D165:M165" si="121">SUM(D46:D47)-SUM(C46:C47)</f>
        <v>0</v>
      </c>
      <c r="E165" s="101">
        <f t="shared" si="121"/>
        <v>0</v>
      </c>
      <c r="F165" s="101">
        <f t="shared" si="121"/>
        <v>0</v>
      </c>
      <c r="G165" s="101">
        <f t="shared" si="121"/>
        <v>0</v>
      </c>
      <c r="H165" s="101">
        <f t="shared" si="121"/>
        <v>0</v>
      </c>
      <c r="I165" s="101">
        <f t="shared" si="121"/>
        <v>0</v>
      </c>
      <c r="J165" s="101">
        <f t="shared" si="121"/>
        <v>0</v>
      </c>
      <c r="K165" s="101">
        <f t="shared" si="121"/>
        <v>0</v>
      </c>
      <c r="L165" s="101">
        <f t="shared" si="121"/>
        <v>0</v>
      </c>
      <c r="M165" s="101">
        <f t="shared" si="121"/>
        <v>0</v>
      </c>
    </row>
    <row r="166" spans="1:16" x14ac:dyDescent="0.25">
      <c r="A166" s="91" t="str">
        <f>CONCATENATE("Veränderungen ",A48)</f>
        <v>Veränderungen Übrige passive Rechnungsabgrenzung</v>
      </c>
      <c r="C166" s="101"/>
      <c r="D166" s="247">
        <f t="shared" ref="D166:M166" si="122">SUM(D48:D49)-SUM(C48:C49)</f>
        <v>-7952.9499999999971</v>
      </c>
      <c r="E166" s="101">
        <f t="shared" si="122"/>
        <v>-4636.1200000000026</v>
      </c>
      <c r="F166" s="101">
        <f t="shared" si="122"/>
        <v>4604.8300000000017</v>
      </c>
      <c r="G166" s="101">
        <f t="shared" si="122"/>
        <v>-3275</v>
      </c>
      <c r="H166" s="101">
        <f t="shared" si="122"/>
        <v>95097</v>
      </c>
      <c r="I166" s="101">
        <f t="shared" si="122"/>
        <v>-76452</v>
      </c>
      <c r="J166" s="101">
        <f t="shared" si="122"/>
        <v>1200</v>
      </c>
      <c r="K166" s="101">
        <f t="shared" si="122"/>
        <v>2700</v>
      </c>
      <c r="L166" s="101">
        <f t="shared" si="122"/>
        <v>4000</v>
      </c>
      <c r="M166" s="101">
        <f t="shared" si="122"/>
        <v>3900</v>
      </c>
    </row>
    <row r="167" spans="1:16" x14ac:dyDescent="0.25">
      <c r="A167" s="91" t="str">
        <f>'Stille Reserven'!A57</f>
        <v>Erfolgskorrektur Total</v>
      </c>
      <c r="C167" s="101"/>
      <c r="D167" s="101">
        <f>-'Stille Reserven'!C57</f>
        <v>-50000</v>
      </c>
      <c r="E167" s="101">
        <f>-'Stille Reserven'!D57</f>
        <v>-50000</v>
      </c>
      <c r="F167" s="101">
        <f>-'Stille Reserven'!E57</f>
        <v>-50000</v>
      </c>
      <c r="G167" s="101">
        <f>-'Stille Reserven'!F57</f>
        <v>-50000</v>
      </c>
      <c r="H167" s="101">
        <f>-'Stille Reserven'!G57</f>
        <v>-50000</v>
      </c>
      <c r="I167" s="101">
        <f>-'Stille Reserven'!H57</f>
        <v>-50000</v>
      </c>
      <c r="J167" s="101">
        <f>-'Stille Reserven'!I57</f>
        <v>-50000</v>
      </c>
      <c r="K167" s="101">
        <f>-'Stille Reserven'!J57</f>
        <v>-50000</v>
      </c>
      <c r="L167" s="101">
        <f>-'Stille Reserven'!K57</f>
        <v>-50000</v>
      </c>
      <c r="M167" s="101">
        <f>-'Stille Reserven'!L57</f>
        <v>-50000</v>
      </c>
    </row>
    <row r="168" spans="1:16" s="109" customFormat="1" x14ac:dyDescent="0.25">
      <c r="A168" s="105" t="s">
        <v>31</v>
      </c>
      <c r="B168" s="105"/>
      <c r="C168" s="106"/>
      <c r="D168" s="106">
        <f t="shared" ref="D168:M168" si="123">SUM(D154:D167)</f>
        <v>-17908.899999999507</v>
      </c>
      <c r="E168" s="106">
        <f t="shared" si="123"/>
        <v>178229.91000000003</v>
      </c>
      <c r="F168" s="106">
        <f t="shared" si="123"/>
        <v>281695.94000000018</v>
      </c>
      <c r="G168" s="106">
        <f t="shared" ref="G168:H168" si="124">SUM(G154:G167)</f>
        <v>-62973.559999999954</v>
      </c>
      <c r="H168" s="106">
        <f t="shared" si="124"/>
        <v>542143.66999999993</v>
      </c>
      <c r="I168" s="107">
        <f t="shared" si="123"/>
        <v>-185587.07</v>
      </c>
      <c r="J168" s="107">
        <f t="shared" si="123"/>
        <v>302423</v>
      </c>
      <c r="K168" s="107">
        <f t="shared" si="123"/>
        <v>319998</v>
      </c>
      <c r="L168" s="107">
        <f t="shared" si="123"/>
        <v>337343</v>
      </c>
      <c r="M168" s="107">
        <f t="shared" si="123"/>
        <v>354717</v>
      </c>
      <c r="N168" s="108"/>
      <c r="O168" s="339"/>
      <c r="P168" s="108"/>
    </row>
    <row r="169" spans="1:16" ht="6" customHeight="1" x14ac:dyDescent="0.25">
      <c r="C169" s="101"/>
      <c r="D169" s="101"/>
      <c r="E169" s="101"/>
      <c r="F169" s="101"/>
      <c r="G169" s="101"/>
      <c r="H169" s="101"/>
      <c r="I169" s="101"/>
      <c r="J169" s="101"/>
      <c r="K169" s="101"/>
      <c r="L169" s="101"/>
      <c r="M169" s="101"/>
    </row>
    <row r="170" spans="1:16" s="99" customFormat="1" ht="15.75" x14ac:dyDescent="0.25">
      <c r="A170" s="95" t="s">
        <v>33</v>
      </c>
      <c r="B170" s="95"/>
      <c r="C170" s="96"/>
      <c r="D170" s="96"/>
      <c r="E170" s="96"/>
      <c r="F170" s="96"/>
      <c r="G170" s="96"/>
      <c r="H170" s="96"/>
      <c r="I170" s="97"/>
      <c r="J170" s="97"/>
      <c r="K170" s="97"/>
      <c r="L170" s="97"/>
      <c r="M170" s="97"/>
      <c r="N170" s="98"/>
      <c r="O170" s="334"/>
      <c r="P170" s="98"/>
    </row>
    <row r="171" spans="1:16" x14ac:dyDescent="0.25">
      <c r="A171" s="91" t="str">
        <f>CONCATENATE("Veränderungen ",A22)</f>
        <v>Veränderungen Mobile Sachanlagen</v>
      </c>
      <c r="C171" s="101"/>
      <c r="D171" s="247">
        <f t="shared" ref="D171:M171" si="125">SUM(C22:C23)-SUM(D22:D23)</f>
        <v>-317736.2300000001</v>
      </c>
      <c r="E171" s="101">
        <f t="shared" si="125"/>
        <v>84469.830000000075</v>
      </c>
      <c r="F171" s="101">
        <f t="shared" si="125"/>
        <v>14111.880000000005</v>
      </c>
      <c r="G171" s="101">
        <f t="shared" si="125"/>
        <v>82203.640000000014</v>
      </c>
      <c r="H171" s="101">
        <f t="shared" si="125"/>
        <v>-334215.18000000005</v>
      </c>
      <c r="I171" s="101">
        <f t="shared" si="125"/>
        <v>-467189.45999999996</v>
      </c>
      <c r="J171" s="101">
        <f t="shared" si="125"/>
        <v>-73000</v>
      </c>
      <c r="K171" s="101">
        <f t="shared" si="125"/>
        <v>-77400</v>
      </c>
      <c r="L171" s="101">
        <f t="shared" si="125"/>
        <v>-80200</v>
      </c>
      <c r="M171" s="101">
        <f t="shared" si="125"/>
        <v>-85700</v>
      </c>
    </row>
    <row r="172" spans="1:16" x14ac:dyDescent="0.25">
      <c r="A172" s="91" t="str">
        <f>CONCATENATE("Veränderungen ",A24)</f>
        <v>Veränderungen Anlagen in Leasing</v>
      </c>
      <c r="C172" s="101"/>
      <c r="D172" s="247">
        <f t="shared" ref="D172:M172" si="126">SUM(C24:C25)-SUM(D24:D25)</f>
        <v>0</v>
      </c>
      <c r="E172" s="101">
        <f t="shared" si="126"/>
        <v>0</v>
      </c>
      <c r="F172" s="101">
        <f t="shared" si="126"/>
        <v>0</v>
      </c>
      <c r="G172" s="101">
        <f t="shared" si="126"/>
        <v>0</v>
      </c>
      <c r="H172" s="101">
        <f t="shared" si="126"/>
        <v>0</v>
      </c>
      <c r="I172" s="101">
        <f t="shared" si="126"/>
        <v>0</v>
      </c>
      <c r="J172" s="101">
        <f t="shared" si="126"/>
        <v>0</v>
      </c>
      <c r="K172" s="101">
        <f t="shared" si="126"/>
        <v>0</v>
      </c>
      <c r="L172" s="101">
        <f t="shared" si="126"/>
        <v>0</v>
      </c>
      <c r="M172" s="101">
        <f t="shared" si="126"/>
        <v>0</v>
      </c>
    </row>
    <row r="173" spans="1:16" x14ac:dyDescent="0.25">
      <c r="A173" s="91" t="str">
        <f>CONCATENATE("Veränderungen ",A26)</f>
        <v>Veränderungen Immobile Sachanlagen</v>
      </c>
      <c r="C173" s="101"/>
      <c r="D173" s="247">
        <f t="shared" ref="D173:M173" si="127">SUM(C26:C27)-SUM(D26:D27)</f>
        <v>40000</v>
      </c>
      <c r="E173" s="101">
        <f t="shared" si="127"/>
        <v>20000</v>
      </c>
      <c r="F173" s="101">
        <f t="shared" si="127"/>
        <v>20000</v>
      </c>
      <c r="G173" s="101">
        <f t="shared" si="127"/>
        <v>770000</v>
      </c>
      <c r="H173" s="101">
        <f t="shared" si="127"/>
        <v>0</v>
      </c>
      <c r="I173" s="101">
        <f t="shared" si="127"/>
        <v>0</v>
      </c>
      <c r="J173" s="101">
        <f t="shared" si="127"/>
        <v>0</v>
      </c>
      <c r="K173" s="101">
        <f t="shared" si="127"/>
        <v>0</v>
      </c>
      <c r="L173" s="101">
        <f t="shared" si="127"/>
        <v>0</v>
      </c>
      <c r="M173" s="101">
        <f t="shared" si="127"/>
        <v>0</v>
      </c>
    </row>
    <row r="174" spans="1:16" x14ac:dyDescent="0.25">
      <c r="A174" s="91" t="str">
        <f>CONCATENATE("Veränderungen ",A28)</f>
        <v>Veränderungen Finanzielle Anlagen</v>
      </c>
      <c r="C174" s="101"/>
      <c r="D174" s="247">
        <f t="shared" ref="D174:M174" si="128">SUM(C28:C29)-SUM(D28:D29)</f>
        <v>0</v>
      </c>
      <c r="E174" s="101">
        <f t="shared" si="128"/>
        <v>0</v>
      </c>
      <c r="F174" s="101">
        <f t="shared" si="128"/>
        <v>0</v>
      </c>
      <c r="G174" s="101">
        <f t="shared" si="128"/>
        <v>200</v>
      </c>
      <c r="H174" s="101">
        <f t="shared" si="128"/>
        <v>-2000</v>
      </c>
      <c r="I174" s="101">
        <f t="shared" si="128"/>
        <v>0</v>
      </c>
      <c r="J174" s="101">
        <f t="shared" si="128"/>
        <v>0</v>
      </c>
      <c r="K174" s="101">
        <f t="shared" si="128"/>
        <v>0</v>
      </c>
      <c r="L174" s="101">
        <f t="shared" si="128"/>
        <v>0</v>
      </c>
      <c r="M174" s="101">
        <f t="shared" si="128"/>
        <v>0</v>
      </c>
    </row>
    <row r="175" spans="1:16" x14ac:dyDescent="0.25">
      <c r="A175" s="91" t="str">
        <f>CONCATENATE("Veränderungen ",A30)</f>
        <v>Veränderungen Immaterielle Anlagen</v>
      </c>
      <c r="C175" s="101"/>
      <c r="D175" s="247">
        <f t="shared" ref="D175:M175" si="129">SUM(C30:C31)-SUM(D30:D31)</f>
        <v>0</v>
      </c>
      <c r="E175" s="101">
        <f t="shared" si="129"/>
        <v>0</v>
      </c>
      <c r="F175" s="101">
        <f t="shared" si="129"/>
        <v>0</v>
      </c>
      <c r="G175" s="101">
        <f t="shared" si="129"/>
        <v>0</v>
      </c>
      <c r="H175" s="101">
        <f t="shared" si="129"/>
        <v>0</v>
      </c>
      <c r="I175" s="101">
        <f t="shared" si="129"/>
        <v>0</v>
      </c>
      <c r="J175" s="101">
        <f t="shared" si="129"/>
        <v>0</v>
      </c>
      <c r="K175" s="101">
        <f t="shared" si="129"/>
        <v>0</v>
      </c>
      <c r="L175" s="101">
        <f t="shared" si="129"/>
        <v>0</v>
      </c>
      <c r="M175" s="101">
        <f t="shared" si="129"/>
        <v>0</v>
      </c>
    </row>
    <row r="176" spans="1:16" x14ac:dyDescent="0.25">
      <c r="A176" s="91" t="str">
        <f>CONCATENATE("Veränderungen ",A32)</f>
        <v>Veränderungen Forderungen gegen. Nahestehenden</v>
      </c>
      <c r="C176" s="101"/>
      <c r="D176" s="247">
        <f t="shared" ref="D176:M176" si="130">C32-D32</f>
        <v>0</v>
      </c>
      <c r="E176" s="101">
        <f t="shared" si="130"/>
        <v>0</v>
      </c>
      <c r="F176" s="101">
        <f t="shared" si="130"/>
        <v>0</v>
      </c>
      <c r="G176" s="101">
        <f t="shared" si="130"/>
        <v>0</v>
      </c>
      <c r="H176" s="101">
        <f t="shared" si="130"/>
        <v>0</v>
      </c>
      <c r="I176" s="101">
        <f t="shared" si="130"/>
        <v>0</v>
      </c>
      <c r="J176" s="101">
        <f t="shared" si="130"/>
        <v>0</v>
      </c>
      <c r="K176" s="101">
        <f t="shared" si="130"/>
        <v>0</v>
      </c>
      <c r="L176" s="101">
        <f t="shared" si="130"/>
        <v>0</v>
      </c>
      <c r="M176" s="101">
        <f t="shared" si="130"/>
        <v>0</v>
      </c>
    </row>
    <row r="177" spans="1:16" x14ac:dyDescent="0.25">
      <c r="A177" s="91" t="str">
        <f>A110</f>
        <v>Abschreibungen Mobile Sachanlagen</v>
      </c>
      <c r="C177" s="101"/>
      <c r="D177" s="247">
        <f t="shared" ref="D177:M177" si="131">SUM(D110:D111)</f>
        <v>-80910.12</v>
      </c>
      <c r="E177" s="101">
        <f t="shared" si="131"/>
        <v>-88035.99</v>
      </c>
      <c r="F177" s="101">
        <f t="shared" si="131"/>
        <v>-153504.18</v>
      </c>
      <c r="G177" s="101">
        <f t="shared" ref="G177:H177" si="132">SUM(G110:G111)</f>
        <v>-88097.66</v>
      </c>
      <c r="H177" s="101">
        <f t="shared" si="132"/>
        <v>-69337.33</v>
      </c>
      <c r="I177" s="101">
        <f t="shared" si="131"/>
        <v>-59000</v>
      </c>
      <c r="J177" s="101">
        <f t="shared" si="131"/>
        <v>-88000</v>
      </c>
      <c r="K177" s="101">
        <f t="shared" si="131"/>
        <v>-93000</v>
      </c>
      <c r="L177" s="101">
        <f t="shared" si="131"/>
        <v>-97000</v>
      </c>
      <c r="M177" s="101">
        <f t="shared" si="131"/>
        <v>-102000</v>
      </c>
    </row>
    <row r="178" spans="1:16" x14ac:dyDescent="0.25">
      <c r="A178" s="91" t="str">
        <f>A112</f>
        <v>Abschreibungen Anlagen in Leasing</v>
      </c>
      <c r="C178" s="101"/>
      <c r="D178" s="247">
        <f t="shared" ref="D178:M178" si="133">SUM(D112:D113)</f>
        <v>0</v>
      </c>
      <c r="E178" s="101">
        <f t="shared" si="133"/>
        <v>0</v>
      </c>
      <c r="F178" s="101">
        <f t="shared" si="133"/>
        <v>0</v>
      </c>
      <c r="G178" s="101">
        <f t="shared" ref="G178:H178" si="134">SUM(G112:G113)</f>
        <v>0</v>
      </c>
      <c r="H178" s="101">
        <f t="shared" si="134"/>
        <v>0</v>
      </c>
      <c r="I178" s="101">
        <f t="shared" si="133"/>
        <v>0</v>
      </c>
      <c r="J178" s="101">
        <f t="shared" si="133"/>
        <v>0</v>
      </c>
      <c r="K178" s="101">
        <f t="shared" si="133"/>
        <v>0</v>
      </c>
      <c r="L178" s="101">
        <f t="shared" si="133"/>
        <v>0</v>
      </c>
      <c r="M178" s="101">
        <f t="shared" si="133"/>
        <v>0</v>
      </c>
    </row>
    <row r="179" spans="1:16" x14ac:dyDescent="0.25">
      <c r="A179" s="91" t="str">
        <f>A114</f>
        <v>Abschreibungen Immobile Sachanlagen</v>
      </c>
      <c r="C179" s="101"/>
      <c r="D179" s="247">
        <f t="shared" ref="D179:M179" si="135">SUM(D114:D115)</f>
        <v>0</v>
      </c>
      <c r="E179" s="101">
        <f t="shared" si="135"/>
        <v>0</v>
      </c>
      <c r="F179" s="101">
        <f t="shared" si="135"/>
        <v>0</v>
      </c>
      <c r="G179" s="101">
        <f t="shared" ref="G179:H179" si="136">SUM(G114:G115)</f>
        <v>0</v>
      </c>
      <c r="H179" s="101">
        <f t="shared" si="136"/>
        <v>0</v>
      </c>
      <c r="I179" s="101">
        <f t="shared" si="135"/>
        <v>0</v>
      </c>
      <c r="J179" s="101">
        <f t="shared" si="135"/>
        <v>0</v>
      </c>
      <c r="K179" s="101">
        <f t="shared" si="135"/>
        <v>0</v>
      </c>
      <c r="L179" s="101">
        <f t="shared" si="135"/>
        <v>0</v>
      </c>
      <c r="M179" s="101">
        <f t="shared" si="135"/>
        <v>0</v>
      </c>
    </row>
    <row r="180" spans="1:16" x14ac:dyDescent="0.25">
      <c r="A180" s="91" t="str">
        <f>A116</f>
        <v>Abschreibungen Finanzielle Anlagen</v>
      </c>
      <c r="C180" s="101"/>
      <c r="D180" s="247">
        <f t="shared" ref="D180:M180" si="137">SUM(D116:D117)</f>
        <v>0</v>
      </c>
      <c r="E180" s="101">
        <f t="shared" si="137"/>
        <v>0</v>
      </c>
      <c r="F180" s="101">
        <f t="shared" si="137"/>
        <v>0</v>
      </c>
      <c r="G180" s="101">
        <f t="shared" ref="G180:H180" si="138">SUM(G116:G117)</f>
        <v>0</v>
      </c>
      <c r="H180" s="101">
        <f t="shared" si="138"/>
        <v>0</v>
      </c>
      <c r="I180" s="101">
        <f t="shared" si="137"/>
        <v>0</v>
      </c>
      <c r="J180" s="101">
        <f t="shared" si="137"/>
        <v>0</v>
      </c>
      <c r="K180" s="101">
        <f t="shared" si="137"/>
        <v>0</v>
      </c>
      <c r="L180" s="101">
        <f t="shared" si="137"/>
        <v>0</v>
      </c>
      <c r="M180" s="101">
        <f t="shared" si="137"/>
        <v>0</v>
      </c>
    </row>
    <row r="181" spans="1:16" x14ac:dyDescent="0.25">
      <c r="A181" s="91" t="str">
        <f>A118</f>
        <v>Abschreibungen Immaterielle Anlagen</v>
      </c>
      <c r="C181" s="101"/>
      <c r="D181" s="247">
        <f t="shared" ref="D181:M181" si="139">SUM(D118:D119)</f>
        <v>0</v>
      </c>
      <c r="E181" s="101">
        <f t="shared" si="139"/>
        <v>0</v>
      </c>
      <c r="F181" s="101">
        <f t="shared" si="139"/>
        <v>0</v>
      </c>
      <c r="G181" s="101">
        <f t="shared" ref="G181:H181" si="140">SUM(G118:G119)</f>
        <v>0</v>
      </c>
      <c r="H181" s="101">
        <f t="shared" si="140"/>
        <v>0</v>
      </c>
      <c r="I181" s="101">
        <f t="shared" si="139"/>
        <v>0</v>
      </c>
      <c r="J181" s="101">
        <f t="shared" si="139"/>
        <v>0</v>
      </c>
      <c r="K181" s="101">
        <f t="shared" si="139"/>
        <v>0</v>
      </c>
      <c r="L181" s="101">
        <f t="shared" si="139"/>
        <v>0</v>
      </c>
      <c r="M181" s="101">
        <f t="shared" si="139"/>
        <v>0</v>
      </c>
    </row>
    <row r="182" spans="1:16" x14ac:dyDescent="0.25">
      <c r="A182" s="91" t="str">
        <f>A120</f>
        <v>Abschreibungen Forderungen gegen. Nahestehenden</v>
      </c>
      <c r="C182" s="101"/>
      <c r="D182" s="247">
        <f t="shared" ref="D182:M182" si="141">SUM(D120:D121)</f>
        <v>0</v>
      </c>
      <c r="E182" s="101">
        <f t="shared" si="141"/>
        <v>0</v>
      </c>
      <c r="F182" s="101">
        <f t="shared" si="141"/>
        <v>0</v>
      </c>
      <c r="G182" s="101">
        <f t="shared" ref="G182:H182" si="142">SUM(G120:G121)</f>
        <v>0</v>
      </c>
      <c r="H182" s="101">
        <f t="shared" si="142"/>
        <v>0</v>
      </c>
      <c r="I182" s="101">
        <f t="shared" si="141"/>
        <v>0</v>
      </c>
      <c r="J182" s="101">
        <f t="shared" si="141"/>
        <v>0</v>
      </c>
      <c r="K182" s="101">
        <f t="shared" si="141"/>
        <v>0</v>
      </c>
      <c r="L182" s="101">
        <f t="shared" si="141"/>
        <v>0</v>
      </c>
      <c r="M182" s="101">
        <f t="shared" si="141"/>
        <v>0</v>
      </c>
    </row>
    <row r="183" spans="1:16" s="109" customFormat="1" x14ac:dyDescent="0.25">
      <c r="A183" s="105" t="s">
        <v>34</v>
      </c>
      <c r="B183" s="105"/>
      <c r="C183" s="106"/>
      <c r="D183" s="106">
        <f>SUM(D171:D182)</f>
        <v>-358646.35000000009</v>
      </c>
      <c r="E183" s="106">
        <f t="shared" ref="E183:F183" si="143">SUM(E171:E182)</f>
        <v>16433.840000000069</v>
      </c>
      <c r="F183" s="106">
        <f t="shared" si="143"/>
        <v>-119392.29999999999</v>
      </c>
      <c r="G183" s="106">
        <f t="shared" ref="G183:H183" si="144">SUM(G171:G182)</f>
        <v>764305.98</v>
      </c>
      <c r="H183" s="106">
        <f t="shared" si="144"/>
        <v>-405552.51000000007</v>
      </c>
      <c r="I183" s="107">
        <f t="shared" ref="I183:J183" si="145">SUM(I171:I182)</f>
        <v>-526189.46</v>
      </c>
      <c r="J183" s="107">
        <f t="shared" si="145"/>
        <v>-161000</v>
      </c>
      <c r="K183" s="107">
        <f t="shared" ref="K183:M183" si="146">SUM(K171:K182)</f>
        <v>-170400</v>
      </c>
      <c r="L183" s="107">
        <f t="shared" si="146"/>
        <v>-177200</v>
      </c>
      <c r="M183" s="107">
        <f t="shared" si="146"/>
        <v>-187700</v>
      </c>
      <c r="N183" s="108"/>
      <c r="O183" s="339"/>
      <c r="P183" s="108"/>
    </row>
    <row r="184" spans="1:16" ht="6" customHeight="1" x14ac:dyDescent="0.25">
      <c r="C184" s="101"/>
      <c r="D184" s="101"/>
      <c r="E184" s="101"/>
      <c r="F184" s="101"/>
      <c r="G184" s="101"/>
      <c r="H184" s="101"/>
      <c r="I184" s="101"/>
      <c r="J184" s="101"/>
      <c r="K184" s="101"/>
      <c r="L184" s="101"/>
      <c r="M184" s="101"/>
    </row>
    <row r="185" spans="1:16" s="99" customFormat="1" ht="15.75" x14ac:dyDescent="0.25">
      <c r="A185" s="95" t="s">
        <v>35</v>
      </c>
      <c r="B185" s="95"/>
      <c r="C185" s="96"/>
      <c r="D185" s="96"/>
      <c r="E185" s="96"/>
      <c r="F185" s="96"/>
      <c r="G185" s="96"/>
      <c r="H185" s="96"/>
      <c r="I185" s="97"/>
      <c r="J185" s="97"/>
      <c r="K185" s="97"/>
      <c r="L185" s="97"/>
      <c r="M185" s="97"/>
      <c r="N185" s="98"/>
      <c r="O185" s="334"/>
      <c r="P185" s="98"/>
    </row>
    <row r="186" spans="1:16" x14ac:dyDescent="0.25">
      <c r="A186" s="91" t="str">
        <f>CONCATENATE("Veränderungen ",A42)</f>
        <v>Veränderungen Kurzfristige verzinsliche Verbindlichkeiten</v>
      </c>
      <c r="C186" s="101"/>
      <c r="D186" s="247">
        <f>SUM(D42:D43)-SUM(C42:C43)</f>
        <v>0</v>
      </c>
      <c r="E186" s="247">
        <f t="shared" ref="E186:M186" si="147">SUM(E44:E45)-SUM(D44:D45)</f>
        <v>0</v>
      </c>
      <c r="F186" s="247">
        <f t="shared" si="147"/>
        <v>0</v>
      </c>
      <c r="G186" s="247">
        <f t="shared" si="147"/>
        <v>0</v>
      </c>
      <c r="H186" s="247">
        <f t="shared" si="147"/>
        <v>0</v>
      </c>
      <c r="I186" s="247">
        <f t="shared" si="147"/>
        <v>0</v>
      </c>
      <c r="J186" s="247">
        <f t="shared" si="147"/>
        <v>0</v>
      </c>
      <c r="K186" s="247">
        <f t="shared" si="147"/>
        <v>0</v>
      </c>
      <c r="L186" s="247">
        <f t="shared" si="147"/>
        <v>0</v>
      </c>
      <c r="M186" s="247">
        <f t="shared" si="147"/>
        <v>0</v>
      </c>
    </row>
    <row r="187" spans="1:16" x14ac:dyDescent="0.25">
      <c r="A187" s="91" t="str">
        <f>CONCATENATE("Veränderungen ",A51)</f>
        <v>Veränderungen Verbindlichkeiten aus Ausschüttungen</v>
      </c>
      <c r="C187" s="101"/>
      <c r="D187" s="247">
        <f t="shared" ref="D187:M187" si="148">D51-C51</f>
        <v>25000</v>
      </c>
      <c r="E187" s="247">
        <f t="shared" si="148"/>
        <v>-25000</v>
      </c>
      <c r="F187" s="247">
        <f t="shared" si="148"/>
        <v>0</v>
      </c>
      <c r="G187" s="247">
        <f t="shared" si="148"/>
        <v>0</v>
      </c>
      <c r="H187" s="247">
        <f t="shared" si="148"/>
        <v>0</v>
      </c>
      <c r="I187" s="247">
        <f t="shared" si="148"/>
        <v>163803.43137310963</v>
      </c>
      <c r="J187" s="247">
        <f t="shared" si="148"/>
        <v>984.18869130348321</v>
      </c>
      <c r="K187" s="247">
        <f t="shared" si="148"/>
        <v>8883.7505150651268</v>
      </c>
      <c r="L187" s="247">
        <f t="shared" si="148"/>
        <v>11868.984969833546</v>
      </c>
      <c r="M187" s="247">
        <f t="shared" si="148"/>
        <v>12138.672348535474</v>
      </c>
    </row>
    <row r="188" spans="1:16" x14ac:dyDescent="0.25">
      <c r="A188" s="91" t="str">
        <f>A79</f>
        <v>Gewinnausschüttung offen</v>
      </c>
      <c r="C188" s="101"/>
      <c r="D188" s="247">
        <f t="shared" ref="D188:M188" si="149">D79</f>
        <v>-25000</v>
      </c>
      <c r="E188" s="247">
        <f t="shared" si="149"/>
        <v>0</v>
      </c>
      <c r="F188" s="247">
        <f t="shared" si="149"/>
        <v>0</v>
      </c>
      <c r="G188" s="247">
        <f t="shared" si="149"/>
        <v>0</v>
      </c>
      <c r="H188" s="247">
        <f t="shared" si="149"/>
        <v>0</v>
      </c>
      <c r="I188" s="247">
        <f t="shared" si="149"/>
        <v>-163803.43137310963</v>
      </c>
      <c r="J188" s="247">
        <f t="shared" si="149"/>
        <v>-164787.62006441312</v>
      </c>
      <c r="K188" s="247">
        <f t="shared" si="149"/>
        <v>-173671.37057947824</v>
      </c>
      <c r="L188" s="247">
        <f t="shared" si="149"/>
        <v>-185540.35554931179</v>
      </c>
      <c r="M188" s="247">
        <f t="shared" si="149"/>
        <v>-197679.02789784726</v>
      </c>
    </row>
    <row r="189" spans="1:16" x14ac:dyDescent="0.25">
      <c r="A189" s="91" t="str">
        <f>A82</f>
        <v xml:space="preserve">Gewinnausschüttung Umfinanzierung </v>
      </c>
      <c r="C189" s="101"/>
      <c r="D189" s="247">
        <v>0</v>
      </c>
      <c r="E189" s="247">
        <v>0</v>
      </c>
      <c r="F189" s="247">
        <v>0</v>
      </c>
      <c r="G189" s="247">
        <v>0</v>
      </c>
      <c r="H189" s="247">
        <v>0</v>
      </c>
      <c r="I189" s="247">
        <f>H82</f>
        <v>-300000</v>
      </c>
      <c r="J189" s="247">
        <v>0</v>
      </c>
      <c r="K189" s="247">
        <v>0</v>
      </c>
      <c r="L189" s="247">
        <v>0</v>
      </c>
      <c r="M189" s="247">
        <v>0</v>
      </c>
    </row>
    <row r="190" spans="1:16" x14ac:dyDescent="0.25">
      <c r="A190" s="91" t="str">
        <f>A80</f>
        <v>Gewinnausschüttung verdeckt</v>
      </c>
      <c r="C190" s="101"/>
      <c r="D190" s="247">
        <f t="shared" ref="D190:M190" si="150">D80</f>
        <v>-17480</v>
      </c>
      <c r="E190" s="247">
        <f t="shared" si="150"/>
        <v>-34614</v>
      </c>
      <c r="F190" s="247">
        <f t="shared" si="150"/>
        <v>-45219</v>
      </c>
      <c r="G190" s="247">
        <f t="shared" ref="G190:H190" si="151">G80</f>
        <v>113059</v>
      </c>
      <c r="H190" s="247">
        <f t="shared" si="151"/>
        <v>-32166</v>
      </c>
      <c r="I190" s="247">
        <f t="shared" si="150"/>
        <v>-43588</v>
      </c>
      <c r="J190" s="247">
        <f t="shared" si="150"/>
        <v>-43588</v>
      </c>
      <c r="K190" s="247">
        <f t="shared" si="150"/>
        <v>-43588</v>
      </c>
      <c r="L190" s="247">
        <f t="shared" si="150"/>
        <v>-43588</v>
      </c>
      <c r="M190" s="247">
        <f t="shared" si="150"/>
        <v>-43588</v>
      </c>
    </row>
    <row r="191" spans="1:16" x14ac:dyDescent="0.25">
      <c r="A191" s="91" t="str">
        <f>CONCATENATE("Veränderungen ",A53)</f>
        <v>Veränderungen Langfr. oper. Finanzverbindlichkeiten</v>
      </c>
      <c r="C191" s="101"/>
      <c r="D191" s="247">
        <f t="shared" ref="D191:M191" si="152">SUM(D53:D54)-SUM(C53:C54)</f>
        <v>-15000</v>
      </c>
      <c r="E191" s="247">
        <f t="shared" si="152"/>
        <v>198450</v>
      </c>
      <c r="F191" s="247">
        <f t="shared" si="152"/>
        <v>-10000</v>
      </c>
      <c r="G191" s="247">
        <f t="shared" si="152"/>
        <v>-760907.81</v>
      </c>
      <c r="H191" s="247">
        <f t="shared" si="152"/>
        <v>24107.059999999998</v>
      </c>
      <c r="I191" s="247">
        <f t="shared" si="152"/>
        <v>940629.75</v>
      </c>
      <c r="J191" s="247">
        <f t="shared" si="152"/>
        <v>52469</v>
      </c>
      <c r="K191" s="247">
        <f t="shared" si="152"/>
        <v>81677</v>
      </c>
      <c r="L191" s="247">
        <f t="shared" si="152"/>
        <v>75317</v>
      </c>
      <c r="M191" s="247">
        <f t="shared" si="152"/>
        <v>72811</v>
      </c>
    </row>
    <row r="192" spans="1:16" x14ac:dyDescent="0.25">
      <c r="A192" s="91" t="str">
        <f>CONCATENATE("Veränderungen ",A55)</f>
        <v>Veränderungen Leasingverbindlichkeiten</v>
      </c>
      <c r="C192" s="101"/>
      <c r="D192" s="247">
        <f t="shared" ref="D192:M192" si="153">SUM(D55:D56)-SUM(C55:C56)</f>
        <v>215186.93000000005</v>
      </c>
      <c r="E192" s="247">
        <f t="shared" si="153"/>
        <v>-55994.530000000028</v>
      </c>
      <c r="F192" s="247">
        <f t="shared" si="153"/>
        <v>-55539.91</v>
      </c>
      <c r="G192" s="247">
        <f t="shared" si="153"/>
        <v>-37390.850000000006</v>
      </c>
      <c r="H192" s="247">
        <f t="shared" si="153"/>
        <v>-19817</v>
      </c>
      <c r="I192" s="247">
        <f t="shared" si="153"/>
        <v>51967</v>
      </c>
      <c r="J192" s="247">
        <f t="shared" si="153"/>
        <v>16400</v>
      </c>
      <c r="K192" s="247">
        <f t="shared" si="153"/>
        <v>-16700</v>
      </c>
      <c r="L192" s="247">
        <f t="shared" si="153"/>
        <v>-10200</v>
      </c>
      <c r="M192" s="247">
        <f t="shared" si="153"/>
        <v>-2600</v>
      </c>
    </row>
    <row r="193" spans="1:16" x14ac:dyDescent="0.25">
      <c r="A193" s="91" t="str">
        <f>CONCATENATE("Veränderungen ",A63)</f>
        <v>Veränderungen Verbindlichkeiten geg. Nahestehenden</v>
      </c>
      <c r="C193" s="101"/>
      <c r="D193" s="247">
        <f t="shared" ref="D193:M193" si="154">D63-C63</f>
        <v>-38255.199999999953</v>
      </c>
      <c r="E193" s="247">
        <f t="shared" si="154"/>
        <v>-1777.6900000000605</v>
      </c>
      <c r="F193" s="247">
        <f t="shared" si="154"/>
        <v>-69607.229999999981</v>
      </c>
      <c r="G193" s="247">
        <f t="shared" si="154"/>
        <v>-38234.069999999949</v>
      </c>
      <c r="H193" s="247">
        <f t="shared" si="154"/>
        <v>54174.819999999949</v>
      </c>
      <c r="I193" s="247">
        <f t="shared" si="154"/>
        <v>-166027.09999999998</v>
      </c>
      <c r="J193" s="247">
        <f t="shared" si="154"/>
        <v>0</v>
      </c>
      <c r="K193" s="247">
        <f t="shared" si="154"/>
        <v>0</v>
      </c>
      <c r="L193" s="247">
        <f t="shared" si="154"/>
        <v>0</v>
      </c>
      <c r="M193" s="247">
        <f t="shared" si="154"/>
        <v>0</v>
      </c>
    </row>
    <row r="194" spans="1:16" x14ac:dyDescent="0.25">
      <c r="A194" s="91" t="str">
        <f>CONCATENATE("Veränderungen ",A64)</f>
        <v>Veränderungen Grundkapital</v>
      </c>
      <c r="C194" s="101"/>
      <c r="D194" s="247">
        <f t="shared" ref="D194:M194" si="155">D64-C64</f>
        <v>0</v>
      </c>
      <c r="E194" s="247">
        <f t="shared" si="155"/>
        <v>0</v>
      </c>
      <c r="F194" s="247">
        <f t="shared" si="155"/>
        <v>0</v>
      </c>
      <c r="G194" s="247">
        <f t="shared" si="155"/>
        <v>0</v>
      </c>
      <c r="H194" s="247">
        <f t="shared" si="155"/>
        <v>0</v>
      </c>
      <c r="I194" s="247">
        <f t="shared" si="155"/>
        <v>0</v>
      </c>
      <c r="J194" s="247">
        <f t="shared" si="155"/>
        <v>0</v>
      </c>
      <c r="K194" s="247">
        <f t="shared" si="155"/>
        <v>0</v>
      </c>
      <c r="L194" s="247">
        <f t="shared" si="155"/>
        <v>0</v>
      </c>
      <c r="M194" s="247">
        <f t="shared" si="155"/>
        <v>0</v>
      </c>
    </row>
    <row r="195" spans="1:16" x14ac:dyDescent="0.25">
      <c r="A195" s="91" t="str">
        <f>CONCATENATE("Veränderungen ",A65)</f>
        <v>Veränderungen Minderheitsanteile</v>
      </c>
      <c r="C195" s="101"/>
      <c r="D195" s="247">
        <f t="shared" ref="D195:M195" si="156">D65-C65</f>
        <v>0</v>
      </c>
      <c r="E195" s="247">
        <f t="shared" si="156"/>
        <v>0</v>
      </c>
      <c r="F195" s="247">
        <f t="shared" si="156"/>
        <v>0</v>
      </c>
      <c r="G195" s="247">
        <f t="shared" si="156"/>
        <v>0</v>
      </c>
      <c r="H195" s="247">
        <f t="shared" si="156"/>
        <v>0</v>
      </c>
      <c r="I195" s="247">
        <f t="shared" si="156"/>
        <v>0</v>
      </c>
      <c r="J195" s="247">
        <f t="shared" si="156"/>
        <v>0</v>
      </c>
      <c r="K195" s="247">
        <f t="shared" si="156"/>
        <v>0</v>
      </c>
      <c r="L195" s="247">
        <f t="shared" si="156"/>
        <v>0</v>
      </c>
      <c r="M195" s="247">
        <f t="shared" si="156"/>
        <v>0</v>
      </c>
    </row>
    <row r="196" spans="1:16" x14ac:dyDescent="0.25">
      <c r="A196" s="91" t="str">
        <f>CONCATENATE("Veränderungen ",A66)</f>
        <v>Veränderungen Kapitalreserven</v>
      </c>
      <c r="C196" s="101"/>
      <c r="D196" s="247">
        <f>D66-C66</f>
        <v>0</v>
      </c>
      <c r="E196" s="247">
        <f>E66-D66</f>
        <v>0</v>
      </c>
      <c r="F196" s="247">
        <v>0</v>
      </c>
      <c r="G196" s="247">
        <v>0</v>
      </c>
      <c r="H196" s="247">
        <f>H78+H66+H67-G66-G67</f>
        <v>0</v>
      </c>
      <c r="I196" s="247">
        <f>I66-H66</f>
        <v>0</v>
      </c>
      <c r="J196" s="247">
        <f>J66-I66</f>
        <v>0</v>
      </c>
      <c r="K196" s="247">
        <f>K66-J66</f>
        <v>0</v>
      </c>
      <c r="L196" s="247">
        <f>L66-K66</f>
        <v>0</v>
      </c>
      <c r="M196" s="247">
        <f>M66-L66</f>
        <v>0</v>
      </c>
    </row>
    <row r="197" spans="1:16" x14ac:dyDescent="0.25">
      <c r="A197" s="91" t="str">
        <f>CONCATENATE("Veränderungen ",A69)</f>
        <v>Veränderungen Stille Reserven</v>
      </c>
      <c r="C197" s="101"/>
      <c r="D197" s="247">
        <f t="shared" ref="D197:M197" si="157">-C69+D69</f>
        <v>-29949</v>
      </c>
      <c r="E197" s="247">
        <f t="shared" si="157"/>
        <v>-10294</v>
      </c>
      <c r="F197" s="247">
        <f t="shared" si="157"/>
        <v>1871</v>
      </c>
      <c r="G197" s="247">
        <f t="shared" si="157"/>
        <v>-179689</v>
      </c>
      <c r="H197" s="247">
        <f t="shared" si="157"/>
        <v>-13103</v>
      </c>
      <c r="I197" s="247">
        <f t="shared" si="157"/>
        <v>0</v>
      </c>
      <c r="J197" s="247">
        <f t="shared" si="157"/>
        <v>0</v>
      </c>
      <c r="K197" s="247">
        <f t="shared" si="157"/>
        <v>0</v>
      </c>
      <c r="L197" s="247">
        <f t="shared" si="157"/>
        <v>0</v>
      </c>
      <c r="M197" s="247">
        <f t="shared" si="157"/>
        <v>0</v>
      </c>
    </row>
    <row r="198" spans="1:16" s="109" customFormat="1" x14ac:dyDescent="0.25">
      <c r="A198" s="105" t="s">
        <v>37</v>
      </c>
      <c r="B198" s="105"/>
      <c r="C198" s="106"/>
      <c r="D198" s="106">
        <f t="shared" ref="D198:M198" si="158">SUM(D186:D197)</f>
        <v>114502.7300000001</v>
      </c>
      <c r="E198" s="106">
        <f t="shared" si="158"/>
        <v>70769.779999999912</v>
      </c>
      <c r="F198" s="106">
        <f t="shared" si="158"/>
        <v>-178495.13999999998</v>
      </c>
      <c r="G198" s="106">
        <f t="shared" ref="G198:H198" si="159">SUM(G186:G197)</f>
        <v>-903162.73</v>
      </c>
      <c r="H198" s="106">
        <f t="shared" si="159"/>
        <v>13195.879999999946</v>
      </c>
      <c r="I198" s="107">
        <f t="shared" si="158"/>
        <v>482981.65</v>
      </c>
      <c r="J198" s="107">
        <f t="shared" si="158"/>
        <v>-138522.43137310963</v>
      </c>
      <c r="K198" s="107">
        <f t="shared" si="158"/>
        <v>-143398.62006441312</v>
      </c>
      <c r="L198" s="107">
        <f t="shared" si="158"/>
        <v>-152142.37057947824</v>
      </c>
      <c r="M198" s="107">
        <f t="shared" si="158"/>
        <v>-158917.35554931179</v>
      </c>
      <c r="N198" s="108"/>
      <c r="O198" s="339"/>
      <c r="P198" s="108"/>
    </row>
    <row r="199" spans="1:16" ht="6" customHeight="1" x14ac:dyDescent="0.25">
      <c r="C199" s="101"/>
      <c r="D199" s="101"/>
      <c r="E199" s="101"/>
      <c r="F199" s="101"/>
      <c r="G199" s="101"/>
      <c r="H199" s="101"/>
      <c r="I199" s="101"/>
      <c r="J199" s="101"/>
      <c r="K199" s="101"/>
      <c r="L199" s="101"/>
      <c r="M199" s="101"/>
    </row>
    <row r="200" spans="1:16" s="99" customFormat="1" ht="15.75" x14ac:dyDescent="0.25">
      <c r="A200" s="95" t="s">
        <v>38</v>
      </c>
      <c r="B200" s="95"/>
      <c r="C200" s="96"/>
      <c r="D200" s="96">
        <f t="shared" ref="D200:M200" si="160">D168+D183+D198</f>
        <v>-262052.51999999949</v>
      </c>
      <c r="E200" s="96">
        <f t="shared" si="160"/>
        <v>265433.53000000003</v>
      </c>
      <c r="F200" s="96">
        <f t="shared" si="160"/>
        <v>-16191.499999999796</v>
      </c>
      <c r="G200" s="96">
        <f t="shared" ref="G200:H200" si="161">G168+G183+G198</f>
        <v>-201830.30999999994</v>
      </c>
      <c r="H200" s="96">
        <f t="shared" si="161"/>
        <v>149787.0399999998</v>
      </c>
      <c r="I200" s="97">
        <f t="shared" si="160"/>
        <v>-228794.88</v>
      </c>
      <c r="J200" s="97">
        <f t="shared" si="160"/>
        <v>2900.5686268903664</v>
      </c>
      <c r="K200" s="97">
        <f t="shared" si="160"/>
        <v>6199.3799355868832</v>
      </c>
      <c r="L200" s="97">
        <f t="shared" si="160"/>
        <v>8000.6294205217564</v>
      </c>
      <c r="M200" s="97">
        <f t="shared" si="160"/>
        <v>8099.6444506882108</v>
      </c>
      <c r="N200" s="98"/>
      <c r="O200" s="334"/>
      <c r="P200" s="98"/>
    </row>
    <row r="201" spans="1:16" s="116" customFormat="1" ht="12.75" x14ac:dyDescent="0.25">
      <c r="A201" s="115" t="s">
        <v>43</v>
      </c>
      <c r="B201" s="115"/>
      <c r="C201" s="129"/>
      <c r="D201" s="399" t="str">
        <f t="shared" ref="D201:E201" si="162">IF(ROUND(D5-C5,-1)=ROUND(D200,-1),"ok",(D5-C5)-D200)</f>
        <v>ok</v>
      </c>
      <c r="E201" s="399" t="str">
        <f t="shared" si="162"/>
        <v>ok</v>
      </c>
      <c r="F201" s="399" t="str">
        <f>IF(ROUND(F5-E5,-1)=ROUND(F200,-1),"ok",(F5-E5)-F200)</f>
        <v>ok</v>
      </c>
      <c r="G201" s="399" t="str">
        <f t="shared" ref="G201" si="163">IF(ROUND(G5-F5,-1)=ROUND(G200,-1),"ok",(G5-F5)-G200)</f>
        <v>ok</v>
      </c>
      <c r="H201" s="399" t="str">
        <f t="shared" ref="H201:I201" si="164">IF(ROUND(H5-G5,-1)=ROUND(H200,-1),"ok",(H5-G5)-H200)</f>
        <v>ok</v>
      </c>
      <c r="I201" s="399" t="str">
        <f t="shared" si="164"/>
        <v>ok</v>
      </c>
      <c r="J201" s="399" t="str">
        <f t="shared" ref="J201" si="165">IF(ROUND(J5-I5,-1)=ROUND(J200,-1),"ok",(J5-I5)-J200)</f>
        <v>ok</v>
      </c>
      <c r="K201" s="399" t="str">
        <f t="shared" ref="K201:L201" si="166">IF(ROUND(K5-J5,-1)=ROUND(K200,-1),"ok",(K5-J5)-K200)</f>
        <v>ok</v>
      </c>
      <c r="L201" s="399" t="str">
        <f t="shared" si="166"/>
        <v>ok</v>
      </c>
      <c r="M201" s="399" t="str">
        <f t="shared" ref="M201" si="167">IF(ROUND(M5-L5,-1)=ROUND(M200,-1),"ok",(M5-L5)-M200)</f>
        <v>ok</v>
      </c>
      <c r="O201" s="340"/>
    </row>
    <row r="202" spans="1:16" x14ac:dyDescent="0.25">
      <c r="C202" s="130"/>
      <c r="D202" s="130"/>
      <c r="E202" s="130"/>
      <c r="F202" s="130"/>
      <c r="G202" s="130"/>
      <c r="H202" s="130"/>
      <c r="I202" s="130"/>
      <c r="J202" s="130"/>
      <c r="K202" s="130"/>
      <c r="L202" s="130"/>
      <c r="M202" s="130"/>
    </row>
    <row r="203" spans="1:16" s="173" customFormat="1" ht="20.25" x14ac:dyDescent="0.25">
      <c r="A203" s="92" t="s">
        <v>48</v>
      </c>
      <c r="B203" s="92"/>
      <c r="C203" s="171">
        <f>C$2</f>
        <v>2018</v>
      </c>
      <c r="D203" s="171">
        <f t="shared" ref="D203:H203" si="168">D$2</f>
        <v>2019</v>
      </c>
      <c r="E203" s="171">
        <f t="shared" si="168"/>
        <v>2020</v>
      </c>
      <c r="F203" s="171">
        <f t="shared" si="168"/>
        <v>2021</v>
      </c>
      <c r="G203" s="171">
        <f t="shared" si="168"/>
        <v>2022</v>
      </c>
      <c r="H203" s="171">
        <f t="shared" si="168"/>
        <v>2023</v>
      </c>
      <c r="I203" s="172">
        <f>I$2</f>
        <v>2024</v>
      </c>
      <c r="J203" s="172">
        <f t="shared" ref="J203:M203" si="169">J$2</f>
        <v>2025</v>
      </c>
      <c r="K203" s="172">
        <f t="shared" si="169"/>
        <v>2026</v>
      </c>
      <c r="L203" s="172">
        <f t="shared" si="169"/>
        <v>2027</v>
      </c>
      <c r="M203" s="172">
        <f t="shared" si="169"/>
        <v>2028</v>
      </c>
      <c r="N203" s="172"/>
      <c r="O203" s="333"/>
      <c r="P203" s="172"/>
    </row>
    <row r="204" spans="1:16" s="99" customFormat="1" ht="15.75" x14ac:dyDescent="0.25">
      <c r="A204" s="95" t="s">
        <v>138</v>
      </c>
      <c r="B204" s="95"/>
      <c r="C204" s="96"/>
      <c r="D204" s="96"/>
      <c r="E204" s="96"/>
      <c r="F204" s="96"/>
      <c r="G204" s="96"/>
      <c r="H204" s="96"/>
      <c r="I204" s="131"/>
      <c r="J204" s="131"/>
      <c r="K204" s="131"/>
      <c r="L204" s="131"/>
      <c r="M204" s="131"/>
      <c r="N204" s="98"/>
      <c r="O204" s="334"/>
      <c r="P204" s="98"/>
    </row>
    <row r="205" spans="1:16" s="132" customFormat="1" ht="12.75" x14ac:dyDescent="0.25">
      <c r="A205" s="132" t="s">
        <v>49</v>
      </c>
      <c r="C205" s="132" t="s">
        <v>49</v>
      </c>
      <c r="D205" s="132" t="s">
        <v>57</v>
      </c>
      <c r="I205" s="133">
        <f>Basisdaten!$F$15</f>
        <v>1.4999999999999999E-2</v>
      </c>
      <c r="J205" s="133">
        <f>Basisdaten!$F$15</f>
        <v>1.4999999999999999E-2</v>
      </c>
      <c r="K205" s="133">
        <f>Basisdaten!$F$15</f>
        <v>1.4999999999999999E-2</v>
      </c>
      <c r="L205" s="133">
        <f>Basisdaten!$F$15</f>
        <v>1.4999999999999999E-2</v>
      </c>
      <c r="M205" s="133">
        <f>Basisdaten!$F$15</f>
        <v>1.4999999999999999E-2</v>
      </c>
    </row>
    <row r="206" spans="1:16" s="132" customFormat="1" ht="12.75" x14ac:dyDescent="0.25">
      <c r="A206" s="132" t="s">
        <v>50</v>
      </c>
      <c r="C206" s="132" t="s">
        <v>50</v>
      </c>
      <c r="D206" s="134" t="s">
        <v>218</v>
      </c>
      <c r="E206" s="134"/>
      <c r="G206" s="134">
        <f>Basisdaten!F16</f>
        <v>6.8000000000000005E-2</v>
      </c>
      <c r="I206" s="133">
        <f>$G$206+I205</f>
        <v>8.3000000000000004E-2</v>
      </c>
      <c r="J206" s="133">
        <f>$G$206+J205</f>
        <v>8.3000000000000004E-2</v>
      </c>
      <c r="K206" s="133">
        <f>$G$206+K205</f>
        <v>8.3000000000000004E-2</v>
      </c>
      <c r="L206" s="133">
        <f>$G$206+L205</f>
        <v>8.3000000000000004E-2</v>
      </c>
      <c r="M206" s="133">
        <f>$G$206+M205</f>
        <v>8.3000000000000004E-2</v>
      </c>
    </row>
    <row r="207" spans="1:16" s="132" customFormat="1" ht="12.75" x14ac:dyDescent="0.25">
      <c r="A207" s="132" t="s">
        <v>51</v>
      </c>
      <c r="C207" s="132" t="s">
        <v>428</v>
      </c>
      <c r="D207" s="132" t="s">
        <v>58</v>
      </c>
      <c r="E207" s="132" t="s">
        <v>359</v>
      </c>
      <c r="I207" s="135">
        <f>Basisdaten!$I$13</f>
        <v>1.0722693888310841</v>
      </c>
      <c r="J207" s="135">
        <f>Basisdaten!$I$13</f>
        <v>1.0722693888310841</v>
      </c>
      <c r="K207" s="135">
        <f>Basisdaten!$I$13</f>
        <v>1.0722693888310841</v>
      </c>
      <c r="L207" s="135">
        <f>Basisdaten!$I$13</f>
        <v>1.0722693888310841</v>
      </c>
      <c r="M207" s="135">
        <f>Basisdaten!$I$13</f>
        <v>1.0722693888310841</v>
      </c>
    </row>
    <row r="208" spans="1:16" s="132" customFormat="1" ht="12.75" x14ac:dyDescent="0.25">
      <c r="A208" s="132" t="str">
        <f>CONCATENATE("Finanzierungsverhältnis ",Basisdaten!K54)</f>
        <v>Finanzierungsverhältnis nominell, gesamtes Fremdkapital</v>
      </c>
      <c r="C208" s="132" t="s">
        <v>236</v>
      </c>
      <c r="D208" s="132" t="str">
        <f>Basisdaten!K54</f>
        <v>nominell, gesamtes Fremdkapital</v>
      </c>
      <c r="I208" s="135">
        <f>(I52+I62)/I70</f>
        <v>1.9065660335264623</v>
      </c>
      <c r="J208" s="135">
        <f>(J52+J62)/J70</f>
        <v>1.9070085425919985</v>
      </c>
      <c r="K208" s="135">
        <f>(K52+K62)/K70</f>
        <v>1.903137607703675</v>
      </c>
      <c r="L208" s="135">
        <f>(L52+L62)/L70</f>
        <v>1.9023225975437568</v>
      </c>
      <c r="M208" s="135">
        <f>(M52+M62)/M70</f>
        <v>1.9017020858829226</v>
      </c>
    </row>
    <row r="209" spans="1:16" s="132" customFormat="1" ht="12.75" x14ac:dyDescent="0.25">
      <c r="A209" s="132" t="str">
        <f>CONCATENATE("Finanzierungsverhältnis ",Basisdaten!K55)</f>
        <v>Finanzierungsverhältnis nominell, zu verzinsendes Fremdkapital</v>
      </c>
      <c r="C209" s="132" t="s">
        <v>236</v>
      </c>
      <c r="D209" s="132" t="str">
        <f>Basisdaten!K55</f>
        <v>nominell, zu verzinsendes Fremdkapital</v>
      </c>
      <c r="I209" s="135">
        <f>SUMIF($B$38:$B$61,"ja",I38:I61)/I70</f>
        <v>1.3753711280342613</v>
      </c>
      <c r="J209" s="135">
        <f>SUMIF($B$38:$B$61,"ja",J38:J61)/J70</f>
        <v>1.390695073304602</v>
      </c>
      <c r="K209" s="135">
        <f>SUMIF($B$38:$B$61,"ja",K38:K61)/K70</f>
        <v>1.3927789059267031</v>
      </c>
      <c r="L209" s="135">
        <f>SUMIF($B$38:$B$61,"ja",L38:L61)/L70</f>
        <v>1.3931976019225318</v>
      </c>
      <c r="M209" s="135">
        <f>SUMIF($B$38:$B$61,"ja",M38:M61)/M70</f>
        <v>1.3946566136937606</v>
      </c>
    </row>
    <row r="210" spans="1:16" s="132" customFormat="1" ht="12.75" x14ac:dyDescent="0.25">
      <c r="A210" s="132" t="str">
        <f>CONCATENATE("Finanzierungsverhältnis ",Basisdaten!K56)</f>
        <v>Finanzierungsverhältnis wertig, gesamtes Fremdkapital</v>
      </c>
      <c r="C210" s="132" t="s">
        <v>236</v>
      </c>
      <c r="D210" s="132" t="str">
        <f>Basisdaten!K56</f>
        <v>wertig, gesamtes Fremdkapital</v>
      </c>
      <c r="I210" s="135">
        <f>I208</f>
        <v>1.9065660335264623</v>
      </c>
      <c r="J210" s="135">
        <f t="shared" ref="J210:M210" si="170">J208</f>
        <v>1.9070085425919985</v>
      </c>
      <c r="K210" s="135">
        <f t="shared" si="170"/>
        <v>1.903137607703675</v>
      </c>
      <c r="L210" s="135">
        <f t="shared" si="170"/>
        <v>1.9023225975437568</v>
      </c>
      <c r="M210" s="135">
        <f t="shared" si="170"/>
        <v>1.9017020858829226</v>
      </c>
    </row>
    <row r="211" spans="1:16" s="132" customFormat="1" ht="12.75" x14ac:dyDescent="0.25">
      <c r="A211" s="132" t="s">
        <v>53</v>
      </c>
      <c r="C211" s="132" t="s">
        <v>429</v>
      </c>
      <c r="I211" s="136">
        <f>I207*(1+(1-I220)*I208)</f>
        <v>2.854469742687491</v>
      </c>
      <c r="J211" s="136">
        <f>J207*(1+(1-J220)*J208)</f>
        <v>2.8548833867991106</v>
      </c>
      <c r="K211" s="136">
        <f>K207*(1+(1-K220)*K208)</f>
        <v>2.851264953759598</v>
      </c>
      <c r="L211" s="136">
        <f>L207*(1+(1-L220)*L208)</f>
        <v>2.8505031068736995</v>
      </c>
      <c r="M211" s="136">
        <f>M207*(1+(1-M220)*M208)</f>
        <v>2.8499230713112982</v>
      </c>
    </row>
    <row r="212" spans="1:16" s="132" customFormat="1" ht="12.75" x14ac:dyDescent="0.25">
      <c r="A212" s="132" t="str">
        <f>Basisdaten!B18</f>
        <v>Zuschlag für erschwerte Übertragbarkeit</v>
      </c>
      <c r="C212" s="132" t="str">
        <f>Basisdaten!E18</f>
        <v>rImmo</v>
      </c>
      <c r="D212" s="132" t="str">
        <f>Basisdaten!G18</f>
        <v>Zuschlag 1% - 3% für Übertragungserschwernis</v>
      </c>
      <c r="I212" s="133">
        <f>Basisdaten!$F$18</f>
        <v>1.4999999999999999E-2</v>
      </c>
      <c r="J212" s="133">
        <f>Basisdaten!$F$18</f>
        <v>1.4999999999999999E-2</v>
      </c>
      <c r="K212" s="133">
        <f>Basisdaten!$F$18</f>
        <v>1.4999999999999999E-2</v>
      </c>
      <c r="L212" s="133">
        <f>Basisdaten!$F$18</f>
        <v>1.4999999999999999E-2</v>
      </c>
      <c r="M212" s="133">
        <f>Basisdaten!$F$18</f>
        <v>1.4999999999999999E-2</v>
      </c>
    </row>
    <row r="213" spans="1:16" s="132" customFormat="1" ht="12.75" x14ac:dyDescent="0.25">
      <c r="A213" s="132" t="str">
        <f>Basisdaten!B19</f>
        <v>Zuschlag für kleine Unternehmungen</v>
      </c>
      <c r="C213" s="132" t="str">
        <f>Basisdaten!E19</f>
        <v>rSCP</v>
      </c>
      <c r="D213" s="132" t="str">
        <f>Basisdaten!G19</f>
        <v>Zuschlag 0.5% - 1% für kleine Unternehmungen</v>
      </c>
      <c r="I213" s="133">
        <f>Basisdaten!$F$19</f>
        <v>5.0000000000000001E-3</v>
      </c>
      <c r="J213" s="133">
        <f>Basisdaten!$F$19</f>
        <v>5.0000000000000001E-3</v>
      </c>
      <c r="K213" s="133">
        <f>Basisdaten!$F$19</f>
        <v>5.0000000000000001E-3</v>
      </c>
      <c r="L213" s="133">
        <f>Basisdaten!$F$19</f>
        <v>5.0000000000000001E-3</v>
      </c>
      <c r="M213" s="133">
        <f>Basisdaten!$F$19</f>
        <v>5.0000000000000001E-3</v>
      </c>
    </row>
    <row r="214" spans="1:16" s="132" customFormat="1" ht="12.75" x14ac:dyDescent="0.25">
      <c r="A214" s="132" t="str">
        <f>Basisdaten!B20</f>
        <v>Zuschlag für spezifisches Unternehmerrisiko</v>
      </c>
      <c r="C214" s="132" t="str">
        <f>Basisdaten!E20</f>
        <v>rB</v>
      </c>
      <c r="D214" s="132" t="str">
        <f>Basisdaten!G20</f>
        <v>Zuschlag 2.5% - 4% für spezifisches Unternehmerrisiko</v>
      </c>
      <c r="I214" s="133">
        <f>Basisdaten!$F$20</f>
        <v>0.03</v>
      </c>
      <c r="J214" s="133">
        <f>Basisdaten!$F$20</f>
        <v>0.03</v>
      </c>
      <c r="K214" s="133">
        <f>Basisdaten!$F$20</f>
        <v>0.03</v>
      </c>
      <c r="L214" s="133">
        <f>Basisdaten!$F$20</f>
        <v>0.03</v>
      </c>
      <c r="M214" s="133">
        <f>Basisdaten!$F$20</f>
        <v>0.03</v>
      </c>
    </row>
    <row r="215" spans="1:16" s="132" customFormat="1" ht="12.75" x14ac:dyDescent="0.25">
      <c r="A215" s="132" t="str">
        <f>Basisdaten!B21</f>
        <v>Zuschlag für partielle Gewinnausschüttung</v>
      </c>
      <c r="C215" s="132" t="str">
        <f>Basisdaten!E21</f>
        <v>rPPD</v>
      </c>
      <c r="D215" s="132" t="str">
        <f>Basisdaten!G21</f>
        <v>Zuschlag 0.0% - 1% für partielle Gewinnausschüttung</v>
      </c>
      <c r="I215" s="133">
        <f>Basisdaten!$F$21</f>
        <v>0</v>
      </c>
      <c r="J215" s="133">
        <f>Basisdaten!$F$21</f>
        <v>0</v>
      </c>
      <c r="K215" s="133">
        <f>Basisdaten!$F$21</f>
        <v>0</v>
      </c>
      <c r="L215" s="133">
        <f>Basisdaten!$F$21</f>
        <v>0</v>
      </c>
      <c r="M215" s="133">
        <f>Basisdaten!$F$21</f>
        <v>0</v>
      </c>
    </row>
    <row r="216" spans="1:16" s="132" customFormat="1" ht="12.75" x14ac:dyDescent="0.25">
      <c r="A216" s="132" t="str">
        <f>Basisdaten!B22</f>
        <v>Zuschlag für Minderheitsanteile</v>
      </c>
      <c r="D216" s="132" t="str">
        <f>Basisdaten!G22</f>
        <v>Zuschlag 0.0% - 3% für die Übertragung von Minderheitsanteilen</v>
      </c>
      <c r="I216" s="133">
        <f>Basisdaten!$F$22</f>
        <v>0</v>
      </c>
      <c r="J216" s="133">
        <f>Basisdaten!$F$22</f>
        <v>0</v>
      </c>
      <c r="K216" s="133">
        <f>Basisdaten!$F$22</f>
        <v>0</v>
      </c>
      <c r="L216" s="133">
        <f>Basisdaten!$F$22</f>
        <v>0</v>
      </c>
      <c r="M216" s="133">
        <f>Basisdaten!$F$22</f>
        <v>0</v>
      </c>
    </row>
    <row r="217" spans="1:16" s="132" customFormat="1" ht="12.75" x14ac:dyDescent="0.25">
      <c r="A217" s="132" t="str">
        <f>Basisdaten!B23</f>
        <v>Sonderzuschlag für allgemeines Geschäftsrisiko</v>
      </c>
      <c r="C217" s="132" t="str">
        <f>Basisdaten!E23</f>
        <v>rSPEC</v>
      </c>
      <c r="D217" s="132" t="str">
        <f>Basisdaten!G23</f>
        <v>Zuschlag 0.0% bis 25% für allgemeines Risiko, insbes. Startup-Unternehmen, Inhaberabhängigkeit, etc.</v>
      </c>
      <c r="I217" s="133">
        <f>Basisdaten!$F$23</f>
        <v>0</v>
      </c>
      <c r="J217" s="133">
        <f>Basisdaten!$F$23</f>
        <v>0</v>
      </c>
      <c r="K217" s="133">
        <f>Basisdaten!$F$23</f>
        <v>0</v>
      </c>
      <c r="L217" s="133">
        <f>Basisdaten!$F$23</f>
        <v>0</v>
      </c>
      <c r="M217" s="133">
        <f>Basisdaten!$F$23</f>
        <v>0</v>
      </c>
    </row>
    <row r="218" spans="1:16" s="132" customFormat="1" ht="12.75" x14ac:dyDescent="0.25">
      <c r="A218" s="132" t="s">
        <v>426</v>
      </c>
      <c r="C218" s="132" t="s">
        <v>54</v>
      </c>
      <c r="D218" s="132" t="s">
        <v>59</v>
      </c>
      <c r="H218" s="225">
        <f>I218</f>
        <v>0.25910394250274937</v>
      </c>
      <c r="I218" s="133">
        <f>I205+I211*(I206-I205)+SUM(I212:I217)</f>
        <v>0.25910394250274937</v>
      </c>
      <c r="J218" s="133">
        <f t="shared" ref="J218:M218" si="171">J205+J211*(J206-J205)+SUM(J212:J217)</f>
        <v>0.25913207030233953</v>
      </c>
      <c r="K218" s="133">
        <f t="shared" si="171"/>
        <v>0.25888601685565266</v>
      </c>
      <c r="L218" s="133">
        <f t="shared" si="171"/>
        <v>0.25883421126741157</v>
      </c>
      <c r="M218" s="133">
        <f t="shared" si="171"/>
        <v>0.2587947688491683</v>
      </c>
    </row>
    <row r="219" spans="1:16" s="132" customFormat="1" ht="12.75" x14ac:dyDescent="0.25">
      <c r="A219" s="132" t="s">
        <v>427</v>
      </c>
      <c r="C219" s="132" t="s">
        <v>55</v>
      </c>
      <c r="I219" s="133">
        <f>Basisdaten!$F$25</f>
        <v>3.5000000000000003E-2</v>
      </c>
      <c r="J219" s="133">
        <f>Basisdaten!$F$25</f>
        <v>3.5000000000000003E-2</v>
      </c>
      <c r="K219" s="133">
        <f>Basisdaten!$F$25</f>
        <v>3.5000000000000003E-2</v>
      </c>
      <c r="L219" s="133">
        <f>Basisdaten!$F$25</f>
        <v>3.5000000000000003E-2</v>
      </c>
      <c r="M219" s="133">
        <f>Basisdaten!$F$25</f>
        <v>3.5000000000000003E-2</v>
      </c>
    </row>
    <row r="220" spans="1:16" s="132" customFormat="1" ht="12.75" x14ac:dyDescent="0.25">
      <c r="A220" s="132" t="s">
        <v>430</v>
      </c>
      <c r="C220" s="132" t="s">
        <v>56</v>
      </c>
      <c r="D220" s="137"/>
      <c r="I220" s="137">
        <f>Basisdaten!G63</f>
        <v>0.12823231564754073</v>
      </c>
      <c r="J220" s="137">
        <f>I220</f>
        <v>0.12823231564754073</v>
      </c>
      <c r="K220" s="137">
        <f t="shared" ref="K220:M220" si="172">J220</f>
        <v>0.12823231564754073</v>
      </c>
      <c r="L220" s="137">
        <f t="shared" si="172"/>
        <v>0.12823231564754073</v>
      </c>
      <c r="M220" s="137">
        <f t="shared" si="172"/>
        <v>0.12823231564754073</v>
      </c>
    </row>
    <row r="221" spans="1:16" s="132" customFormat="1" ht="12.75" x14ac:dyDescent="0.25">
      <c r="A221" s="138" t="s">
        <v>60</v>
      </c>
      <c r="B221" s="138"/>
      <c r="C221" s="138"/>
      <c r="D221" s="138"/>
      <c r="E221" s="138"/>
      <c r="F221" s="138"/>
      <c r="G221" s="138"/>
      <c r="H221" s="138"/>
      <c r="I221" s="139">
        <f>VLOOKUP(Basisdaten!$B$54,Bewertung!$D$208:$M$210,I203-$C$203)/(VLOOKUP(Basisdaten!$B$54,Bewertung!$D$208:$M$210,I203-$C$203)+1)*I219*(1-I220)+1/(VLOOKUP(Basisdaten!$B$54,Bewertung!$D$208:$M$210,I203-$C$203)+1)*I218</f>
        <v>0.10915865382275183</v>
      </c>
      <c r="J221" s="139">
        <f>VLOOKUP(Basisdaten!$B$54,Bewertung!$D$208:$M$210,J203-$C$203)/(VLOOKUP(Basisdaten!$B$54,Bewertung!$D$208:$M$210,J203-$C$203)+1)*J219*(1-J220)+1/(VLOOKUP(Basisdaten!$B$54,Bewertung!$D$208:$M$210,J203-$C$203)+1)*J218</f>
        <v>0.1091563579520681</v>
      </c>
      <c r="K221" s="139">
        <f>VLOOKUP(Basisdaten!$B$54,Bewertung!$D$208:$M$210,K203-$C$203)/(VLOOKUP(Basisdaten!$B$54,Bewertung!$D$208:$M$210,K203-$C$203)+1)*K219*(1-K220)+1/(VLOOKUP(Basisdaten!$B$54,Bewertung!$D$208:$M$210,K203-$C$203)+1)*K218</f>
        <v>0.10917646524887747</v>
      </c>
      <c r="L221" s="139">
        <f>VLOOKUP(Basisdaten!$B$54,Bewertung!$D$208:$M$210,L203-$C$203)/(VLOOKUP(Basisdaten!$B$54,Bewertung!$D$208:$M$210,L203-$C$203)+1)*L219*(1-L220)+1/(VLOOKUP(Basisdaten!$B$54,Bewertung!$D$208:$M$210,L203-$C$203)+1)*L218</f>
        <v>0.10918070559658277</v>
      </c>
      <c r="M221" s="139">
        <f>VLOOKUP(Basisdaten!$B$54,Bewertung!$D$208:$M$210,M203-$C$203)/(VLOOKUP(Basisdaten!$B$54,Bewertung!$D$208:$M$210,M203-$C$203)+1)*M219*(1-M220)+1/(VLOOKUP(Basisdaten!$B$54,Bewertung!$D$208:$M$210,M203-$C$203)+1)*M218</f>
        <v>0.1091839356015803</v>
      </c>
    </row>
    <row r="222" spans="1:16" s="132" customFormat="1" ht="12.75" x14ac:dyDescent="0.25">
      <c r="A222" s="132" t="s">
        <v>67</v>
      </c>
      <c r="D222" s="132" t="s">
        <v>199</v>
      </c>
      <c r="I222" s="133"/>
      <c r="J222" s="133"/>
      <c r="K222" s="133"/>
      <c r="L222" s="133"/>
      <c r="M222" s="133">
        <f>Basisdaten!F24</f>
        <v>8.5000000000000006E-3</v>
      </c>
    </row>
    <row r="223" spans="1:16" s="140" customFormat="1" ht="12.75" x14ac:dyDescent="0.25">
      <c r="A223" s="140" t="s">
        <v>339</v>
      </c>
      <c r="H223" s="141">
        <v>1</v>
      </c>
      <c r="I223" s="141">
        <f>H223/(1+I221)</f>
        <v>0.9015842743086997</v>
      </c>
      <c r="J223" s="141">
        <f>I223/(1+J221)</f>
        <v>0.81285588622813587</v>
      </c>
      <c r="K223" s="141">
        <f>J223/(1+K221)</f>
        <v>0.73284631588874094</v>
      </c>
      <c r="L223" s="141">
        <f>K223/(1+L221)</f>
        <v>0.66070957797140273</v>
      </c>
      <c r="M223" s="141">
        <f>L223/(1+M221)</f>
        <v>0.59567178784739461</v>
      </c>
    </row>
    <row r="224" spans="1:16" s="99" customFormat="1" ht="15.75" x14ac:dyDescent="0.25">
      <c r="A224" s="95" t="s">
        <v>61</v>
      </c>
      <c r="B224" s="95"/>
      <c r="C224" s="96"/>
      <c r="D224" s="96"/>
      <c r="E224" s="96"/>
      <c r="F224" s="96"/>
      <c r="G224" s="96"/>
      <c r="H224" s="96"/>
      <c r="I224" s="131"/>
      <c r="J224" s="131"/>
      <c r="K224" s="131"/>
      <c r="L224" s="131"/>
      <c r="M224" s="131"/>
      <c r="N224" s="98"/>
      <c r="O224" s="334"/>
      <c r="P224" s="98"/>
    </row>
    <row r="225" spans="1:16" x14ac:dyDescent="0.25">
      <c r="A225" s="91" t="str">
        <f>A109</f>
        <v>EBITDA</v>
      </c>
      <c r="I225" s="101">
        <f>I109</f>
        <v>396000</v>
      </c>
      <c r="J225" s="101">
        <f>J109</f>
        <v>412000</v>
      </c>
      <c r="K225" s="101">
        <f>K109</f>
        <v>432000</v>
      </c>
      <c r="L225" s="101">
        <f>L109</f>
        <v>449000</v>
      </c>
      <c r="M225" s="101">
        <f>M109</f>
        <v>471000</v>
      </c>
    </row>
    <row r="226" spans="1:16" x14ac:dyDescent="0.25">
      <c r="A226" s="142" t="s">
        <v>62</v>
      </c>
      <c r="B226" s="142"/>
      <c r="D226" s="137">
        <f>Basisdaten!G63</f>
        <v>0.12823231564754073</v>
      </c>
      <c r="E226" s="118"/>
      <c r="I226" s="101">
        <f>-$D$226*I122</f>
        <v>-43214.290373221229</v>
      </c>
      <c r="J226" s="101">
        <f>-$D$226*J122</f>
        <v>-41547.270269803194</v>
      </c>
      <c r="K226" s="101">
        <f>-$D$226*K122</f>
        <v>-43470.755004516308</v>
      </c>
      <c r="L226" s="101">
        <f>-$D$226*L122</f>
        <v>-45137.775107934336</v>
      </c>
      <c r="M226" s="101">
        <f>-$D$226*M122</f>
        <v>-47317.72447394253</v>
      </c>
    </row>
    <row r="227" spans="1:16" x14ac:dyDescent="0.25">
      <c r="A227" s="91" t="str">
        <f>A151</f>
        <v>Veränderungen Übrige oper. Rückstellungen</v>
      </c>
      <c r="I227" s="101">
        <f>I151</f>
        <v>0</v>
      </c>
      <c r="J227" s="101">
        <f>J151</f>
        <v>0</v>
      </c>
      <c r="K227" s="101">
        <f>K151</f>
        <v>0</v>
      </c>
      <c r="L227" s="101">
        <f>L151</f>
        <v>0</v>
      </c>
      <c r="M227" s="101">
        <f>M151</f>
        <v>0</v>
      </c>
    </row>
    <row r="228" spans="1:16" x14ac:dyDescent="0.25">
      <c r="A228" s="91" t="s">
        <v>63</v>
      </c>
      <c r="C228" s="126"/>
      <c r="D228" s="126"/>
      <c r="E228" s="126"/>
      <c r="F228" s="126"/>
      <c r="G228" s="126"/>
      <c r="H228" s="126"/>
      <c r="I228" s="101">
        <f>(H21-H52)-(I21-I52)</f>
        <v>-110577.07862689043</v>
      </c>
      <c r="J228" s="101">
        <f>(I21-I52)-(J21-J52)</f>
        <v>-36080.8113086964</v>
      </c>
      <c r="K228" s="101">
        <f>(J21-J52)-(K21-K52)</f>
        <v>-32906.24948493496</v>
      </c>
      <c r="L228" s="101">
        <f>(K21-K52)-(L21-L52)</f>
        <v>-31376.015030166483</v>
      </c>
      <c r="M228" s="101">
        <f>(L21-L52)-(M21-M52)</f>
        <v>-33832.327651464497</v>
      </c>
    </row>
    <row r="229" spans="1:16" x14ac:dyDescent="0.25">
      <c r="A229" s="91" t="s">
        <v>64</v>
      </c>
      <c r="I229" s="101">
        <f>H33-I33</f>
        <v>-467189.45999999996</v>
      </c>
      <c r="J229" s="101">
        <f>I33-J33</f>
        <v>-73000</v>
      </c>
      <c r="K229" s="101">
        <f>J33-K33</f>
        <v>-77400</v>
      </c>
      <c r="L229" s="101">
        <f>K33-L33</f>
        <v>-80200</v>
      </c>
      <c r="M229" s="101">
        <f>L33-M33</f>
        <v>-85700</v>
      </c>
    </row>
    <row r="230" spans="1:16" x14ac:dyDescent="0.25">
      <c r="A230" s="91" t="str">
        <f>A110</f>
        <v>Abschreibungen Mobile Sachanlagen</v>
      </c>
      <c r="I230" s="101">
        <f>I110</f>
        <v>-59000</v>
      </c>
      <c r="J230" s="101">
        <f>J110</f>
        <v>-88000</v>
      </c>
      <c r="K230" s="101">
        <f>K110</f>
        <v>-93000</v>
      </c>
      <c r="L230" s="101">
        <f>L110</f>
        <v>-97000</v>
      </c>
      <c r="M230" s="101">
        <f>M110</f>
        <v>-102000</v>
      </c>
    </row>
    <row r="231" spans="1:16" x14ac:dyDescent="0.25">
      <c r="A231" s="91" t="str">
        <f>A112</f>
        <v>Abschreibungen Anlagen in Leasing</v>
      </c>
      <c r="I231" s="101">
        <f>I112</f>
        <v>0</v>
      </c>
      <c r="J231" s="101">
        <f>J112</f>
        <v>0</v>
      </c>
      <c r="K231" s="101">
        <f>K112</f>
        <v>0</v>
      </c>
      <c r="L231" s="101">
        <f>L112</f>
        <v>0</v>
      </c>
      <c r="M231" s="101">
        <f>M112</f>
        <v>0</v>
      </c>
    </row>
    <row r="232" spans="1:16" x14ac:dyDescent="0.25">
      <c r="A232" s="91" t="str">
        <f>A114</f>
        <v>Abschreibungen Immobile Sachanlagen</v>
      </c>
      <c r="I232" s="101">
        <f>I114</f>
        <v>0</v>
      </c>
      <c r="J232" s="101">
        <f>J114</f>
        <v>0</v>
      </c>
      <c r="K232" s="101">
        <f>K114</f>
        <v>0</v>
      </c>
      <c r="L232" s="101">
        <f>L114</f>
        <v>0</v>
      </c>
      <c r="M232" s="101">
        <f>M114</f>
        <v>0</v>
      </c>
    </row>
    <row r="233" spans="1:16" x14ac:dyDescent="0.25">
      <c r="A233" s="91" t="str">
        <f>A116</f>
        <v>Abschreibungen Finanzielle Anlagen</v>
      </c>
      <c r="I233" s="101">
        <f>I116</f>
        <v>0</v>
      </c>
      <c r="J233" s="101">
        <f>J116</f>
        <v>0</v>
      </c>
      <c r="K233" s="101">
        <f>K116</f>
        <v>0</v>
      </c>
      <c r="L233" s="101">
        <f>L116</f>
        <v>0</v>
      </c>
      <c r="M233" s="101">
        <f>M116</f>
        <v>0</v>
      </c>
    </row>
    <row r="234" spans="1:16" x14ac:dyDescent="0.25">
      <c r="A234" s="91" t="str">
        <f>A118</f>
        <v>Abschreibungen Immaterielle Anlagen</v>
      </c>
      <c r="I234" s="101">
        <f>I118</f>
        <v>0</v>
      </c>
      <c r="J234" s="101">
        <f>J118</f>
        <v>0</v>
      </c>
      <c r="K234" s="101">
        <f>K118</f>
        <v>0</v>
      </c>
      <c r="L234" s="101">
        <f>L118</f>
        <v>0</v>
      </c>
      <c r="M234" s="101">
        <f>M118</f>
        <v>0</v>
      </c>
    </row>
    <row r="235" spans="1:16" x14ac:dyDescent="0.25">
      <c r="A235" s="91" t="str">
        <f>A120</f>
        <v>Abschreibungen Forderungen gegen. Nahestehenden</v>
      </c>
      <c r="I235" s="101">
        <f>I120</f>
        <v>0</v>
      </c>
      <c r="J235" s="101">
        <f>J120</f>
        <v>0</v>
      </c>
      <c r="K235" s="101">
        <f>K120</f>
        <v>0</v>
      </c>
      <c r="L235" s="101">
        <f>L120</f>
        <v>0</v>
      </c>
      <c r="M235" s="101">
        <f>M120</f>
        <v>0</v>
      </c>
    </row>
    <row r="236" spans="1:16" s="109" customFormat="1" x14ac:dyDescent="0.25">
      <c r="A236" s="105" t="s">
        <v>65</v>
      </c>
      <c r="B236" s="105"/>
      <c r="C236" s="106"/>
      <c r="D236" s="106"/>
      <c r="E236" s="106"/>
      <c r="F236" s="106"/>
      <c r="G236" s="106"/>
      <c r="H236" s="106"/>
      <c r="I236" s="143">
        <f>SUM(I225:I235)</f>
        <v>-283980.82900011161</v>
      </c>
      <c r="J236" s="143">
        <f t="shared" ref="J236:M236" si="173">SUM(J225:J235)</f>
        <v>173371.91842150042</v>
      </c>
      <c r="K236" s="143">
        <f t="shared" si="173"/>
        <v>185222.9955105487</v>
      </c>
      <c r="L236" s="143">
        <f t="shared" si="173"/>
        <v>195286.2098618992</v>
      </c>
      <c r="M236" s="143">
        <f t="shared" si="173"/>
        <v>202149.94787459297</v>
      </c>
      <c r="N236" s="108"/>
      <c r="O236" s="339"/>
      <c r="P236" s="108"/>
    </row>
    <row r="237" spans="1:16" x14ac:dyDescent="0.25">
      <c r="A237" s="91" t="s">
        <v>66</v>
      </c>
      <c r="I237" s="101"/>
      <c r="J237" s="101"/>
      <c r="K237" s="101"/>
      <c r="L237" s="101"/>
      <c r="M237" s="101">
        <f>M236/(M221-M222)</f>
        <v>2007767.6410517679</v>
      </c>
    </row>
    <row r="238" spans="1:16" s="109" customFormat="1" x14ac:dyDescent="0.25">
      <c r="A238" s="105" t="s">
        <v>68</v>
      </c>
      <c r="B238" s="105"/>
      <c r="C238" s="106"/>
      <c r="D238" s="106"/>
      <c r="E238" s="106"/>
      <c r="F238" s="106"/>
      <c r="G238" s="106"/>
      <c r="H238" s="106"/>
      <c r="I238" s="143">
        <f>SUM(I236:I237)</f>
        <v>-283980.82900011161</v>
      </c>
      <c r="J238" s="143">
        <f>SUM(J236:J237)</f>
        <v>173371.91842150042</v>
      </c>
      <c r="K238" s="143">
        <f>SUM(K236:K237)</f>
        <v>185222.9955105487</v>
      </c>
      <c r="L238" s="143">
        <f>SUM(L236:L237)</f>
        <v>195286.2098618992</v>
      </c>
      <c r="M238" s="143">
        <f>SUM(M236:M237)</f>
        <v>2209917.5889263609</v>
      </c>
      <c r="N238" s="108"/>
      <c r="O238" s="339"/>
      <c r="P238" s="108"/>
    </row>
    <row r="239" spans="1:16" x14ac:dyDescent="0.25">
      <c r="A239" s="91" t="s">
        <v>69</v>
      </c>
      <c r="I239" s="101">
        <f>I238*I223</f>
        <v>-256032.64963164856</v>
      </c>
      <c r="J239" s="101">
        <f>J238*J223</f>
        <v>140926.3843955808</v>
      </c>
      <c r="K239" s="101">
        <f>K238*K223</f>
        <v>135739.98987778241</v>
      </c>
      <c r="L239" s="101">
        <f>L238*L223</f>
        <v>129027.4693014902</v>
      </c>
      <c r="M239" s="101">
        <f>M238*M223</f>
        <v>1316385.5611911691</v>
      </c>
    </row>
    <row r="240" spans="1:16" s="99" customFormat="1" ht="15.75" x14ac:dyDescent="0.25">
      <c r="A240" s="95" t="s">
        <v>70</v>
      </c>
      <c r="B240" s="95"/>
      <c r="C240" s="96"/>
      <c r="D240" s="96"/>
      <c r="E240" s="96"/>
      <c r="F240" s="96"/>
      <c r="G240" s="96"/>
      <c r="H240" s="96">
        <f>SUM(I239:M239)</f>
        <v>1466046.7551343739</v>
      </c>
      <c r="O240" s="341"/>
    </row>
    <row r="241" spans="1:16" x14ac:dyDescent="0.25">
      <c r="A241" s="142" t="str">
        <f>Basisdaten!E54</f>
        <v>zu verzinsendes Fremdkapital:</v>
      </c>
      <c r="B241" s="142"/>
      <c r="C241" s="142"/>
      <c r="E241" s="142"/>
      <c r="F241" s="142"/>
      <c r="G241" s="142"/>
      <c r="H241" s="124">
        <f>-VLOOKUP(Basisdaten!$B$54,Basisdaten!$K$54:$O$56,4)</f>
        <v>-169332.25</v>
      </c>
      <c r="I241" s="101">
        <v>-6982.278408612674</v>
      </c>
      <c r="J241" s="101">
        <v>3874.8332337419706</v>
      </c>
      <c r="K241" s="101">
        <v>8744.9451209566832</v>
      </c>
      <c r="L241" s="101">
        <v>12256.599479383251</v>
      </c>
      <c r="M241" s="101">
        <v>14772.81727705602</v>
      </c>
    </row>
    <row r="242" spans="1:16" x14ac:dyDescent="0.25">
      <c r="A242" s="142" t="str">
        <f>Basisdaten!E55</f>
        <v>nicht zu verzinsendes Fremdkapital:</v>
      </c>
      <c r="B242" s="142"/>
      <c r="C242" s="142"/>
      <c r="H242" s="124">
        <f>-VLOOKUP(Basisdaten!$B$54,Basisdaten!$K$54:$O$56,5)</f>
        <v>-502270.47</v>
      </c>
    </row>
    <row r="243" spans="1:16" s="99" customFormat="1" ht="15.75" x14ac:dyDescent="0.25">
      <c r="A243" s="95" t="s">
        <v>71</v>
      </c>
      <c r="B243" s="95"/>
      <c r="C243" s="96"/>
      <c r="D243" s="96"/>
      <c r="E243" s="96"/>
      <c r="F243" s="96"/>
      <c r="G243" s="96"/>
      <c r="H243" s="96">
        <f>SUM(H240:H242)</f>
        <v>794444.03513437393</v>
      </c>
      <c r="O243" s="341"/>
    </row>
    <row r="244" spans="1:16" x14ac:dyDescent="0.25">
      <c r="A244" s="144" t="str">
        <f>CONCATENATE("Abbau ",A32," (Zahlungsstrom aus Sicht Verkäufer)")</f>
        <v>Abbau Forderungen gegen. Nahestehenden (Zahlungsstrom aus Sicht Verkäufer)</v>
      </c>
      <c r="B244" s="144"/>
      <c r="C244" s="144"/>
      <c r="D244" s="144"/>
      <c r="E244" s="144"/>
      <c r="F244" s="144"/>
      <c r="G244" s="144"/>
      <c r="H244" s="145">
        <f>I32-H32</f>
        <v>0</v>
      </c>
    </row>
    <row r="245" spans="1:16" x14ac:dyDescent="0.25">
      <c r="A245" s="144" t="str">
        <f>CONCATENATE("Abbau ",A63," (Zahlungsstrom aus Sicht Verkäufer)")</f>
        <v>Abbau Verbindlichkeiten geg. Nahestehenden (Zahlungsstrom aus Sicht Verkäufer)</v>
      </c>
      <c r="B245" s="144"/>
      <c r="C245" s="144"/>
      <c r="D245" s="144"/>
      <c r="E245" s="144"/>
      <c r="F245" s="144"/>
      <c r="G245" s="144"/>
      <c r="H245" s="145">
        <f>H63-I63</f>
        <v>166027.09999999998</v>
      </c>
    </row>
    <row r="246" spans="1:16" s="99" customFormat="1" ht="15.75" x14ac:dyDescent="0.25">
      <c r="A246" s="146" t="s">
        <v>190</v>
      </c>
      <c r="B246" s="146"/>
      <c r="C246" s="147"/>
      <c r="D246" s="147"/>
      <c r="E246" s="147"/>
      <c r="F246" s="147"/>
      <c r="G246" s="147"/>
      <c r="H246" s="147">
        <f>SUM(H243:H245)</f>
        <v>960471.13513437391</v>
      </c>
      <c r="O246" s="341"/>
    </row>
    <row r="247" spans="1:16" x14ac:dyDescent="0.25">
      <c r="A247" s="144" t="s">
        <v>189</v>
      </c>
      <c r="B247" s="144"/>
      <c r="C247" s="144"/>
      <c r="D247" s="144"/>
      <c r="E247" s="144"/>
      <c r="F247" s="144"/>
      <c r="G247" s="144"/>
      <c r="H247" s="145">
        <f>-H82</f>
        <v>300000</v>
      </c>
    </row>
    <row r="248" spans="1:16" s="99" customFormat="1" ht="15.75" x14ac:dyDescent="0.25">
      <c r="A248" s="146" t="s">
        <v>191</v>
      </c>
      <c r="B248" s="146"/>
      <c r="C248" s="147"/>
      <c r="D248" s="147"/>
      <c r="E248" s="147"/>
      <c r="F248" s="147"/>
      <c r="G248" s="147"/>
      <c r="H248" s="147">
        <f>SUM(H246:H247)</f>
        <v>1260471.1351343738</v>
      </c>
      <c r="O248" s="341"/>
    </row>
    <row r="249" spans="1:16" x14ac:dyDescent="0.25">
      <c r="I249" s="148"/>
      <c r="J249" s="148"/>
      <c r="K249" s="148"/>
      <c r="L249" s="148"/>
      <c r="M249" s="148"/>
    </row>
    <row r="250" spans="1:16" s="173" customFormat="1" ht="20.25" x14ac:dyDescent="0.25">
      <c r="A250" s="92" t="s">
        <v>135</v>
      </c>
      <c r="B250" s="92"/>
      <c r="C250" s="171"/>
      <c r="D250" s="171"/>
      <c r="E250" s="171"/>
      <c r="F250" s="171"/>
      <c r="G250" s="171"/>
      <c r="H250" s="171"/>
      <c r="I250" s="174"/>
      <c r="J250" s="174"/>
      <c r="K250" s="174"/>
      <c r="L250" s="174"/>
      <c r="M250" s="174"/>
      <c r="N250" s="172"/>
      <c r="O250" s="333"/>
      <c r="P250" s="172"/>
    </row>
    <row r="251" spans="1:16" s="99" customFormat="1" ht="15.75" x14ac:dyDescent="0.25">
      <c r="A251" s="95" t="s">
        <v>147</v>
      </c>
      <c r="B251" s="95"/>
      <c r="C251" s="149"/>
      <c r="D251" s="149"/>
      <c r="E251" s="149"/>
      <c r="F251" s="149"/>
      <c r="G251" s="149"/>
      <c r="H251" s="149">
        <f>H203</f>
        <v>2023</v>
      </c>
      <c r="I251" s="98">
        <f>I203</f>
        <v>2024</v>
      </c>
      <c r="J251" s="98">
        <f>J203</f>
        <v>2025</v>
      </c>
      <c r="K251" s="98"/>
      <c r="L251" s="98"/>
      <c r="M251" s="131"/>
      <c r="N251" s="98"/>
      <c r="O251" s="334"/>
      <c r="P251" s="98"/>
    </row>
    <row r="252" spans="1:16" x14ac:dyDescent="0.25">
      <c r="A252" s="109" t="s">
        <v>129</v>
      </c>
      <c r="B252" s="109"/>
      <c r="C252" s="126"/>
      <c r="F252" s="126"/>
      <c r="H252" s="126">
        <f>H70</f>
        <v>1259641.7800000007</v>
      </c>
      <c r="I252" s="126">
        <f>I70</f>
        <v>844811.24862689106</v>
      </c>
      <c r="J252" s="126">
        <f>J70</f>
        <v>885023.62856247788</v>
      </c>
      <c r="K252" s="148"/>
      <c r="L252" s="148"/>
      <c r="M252" s="148"/>
    </row>
    <row r="253" spans="1:16" x14ac:dyDescent="0.25">
      <c r="A253" s="109" t="s">
        <v>130</v>
      </c>
      <c r="B253" s="109"/>
      <c r="C253" s="126"/>
      <c r="F253" s="126"/>
      <c r="H253" s="126">
        <f>H132/H218</f>
        <v>383825.80766382831</v>
      </c>
      <c r="I253" s="126">
        <f>I132/I218</f>
        <v>998008.74314081925</v>
      </c>
      <c r="J253" s="126">
        <f>J132/J218</f>
        <v>959310.0526305472</v>
      </c>
      <c r="K253" s="148"/>
      <c r="L253" s="148"/>
      <c r="M253" s="148"/>
    </row>
    <row r="254" spans="1:16" x14ac:dyDescent="0.25">
      <c r="A254" s="109" t="s">
        <v>136</v>
      </c>
      <c r="B254" s="109"/>
      <c r="C254" s="126"/>
      <c r="F254" s="126"/>
      <c r="H254" s="126">
        <f>AVERAGE(H252:H253)</f>
        <v>821733.79383191455</v>
      </c>
      <c r="I254" s="126">
        <f>AVERAGE(I252:I253)</f>
        <v>921409.99588385515</v>
      </c>
      <c r="J254" s="126">
        <f>AVERAGE(J252:J253)</f>
        <v>922166.84059651254</v>
      </c>
      <c r="K254" s="148"/>
      <c r="L254" s="148"/>
      <c r="M254" s="148"/>
    </row>
    <row r="255" spans="1:16" x14ac:dyDescent="0.25">
      <c r="A255" s="109" t="s">
        <v>137</v>
      </c>
      <c r="B255" s="109"/>
      <c r="C255" s="126"/>
      <c r="F255" s="126"/>
      <c r="H255" s="126">
        <f>(H252+2*H253)/3</f>
        <v>675764.46510921919</v>
      </c>
      <c r="I255" s="126">
        <f>(I252+2*I253)/3</f>
        <v>946942.91163617652</v>
      </c>
      <c r="J255" s="126">
        <f>(J252+2*J253)/3</f>
        <v>934547.91127452406</v>
      </c>
      <c r="K255" s="148"/>
      <c r="L255" s="148"/>
      <c r="M255" s="148"/>
    </row>
    <row r="256" spans="1:16" ht="6" customHeight="1" x14ac:dyDescent="0.25">
      <c r="I256" s="148"/>
      <c r="J256" s="148"/>
      <c r="K256" s="148"/>
      <c r="L256" s="148"/>
      <c r="M256" s="148"/>
    </row>
    <row r="257" spans="1:16" s="173" customFormat="1" ht="20.25" x14ac:dyDescent="0.25">
      <c r="A257" s="92" t="s">
        <v>76</v>
      </c>
      <c r="B257" s="92"/>
      <c r="C257" s="171"/>
      <c r="D257" s="171"/>
      <c r="E257" s="171"/>
      <c r="F257" s="171"/>
      <c r="G257" s="171"/>
      <c r="H257" s="171"/>
      <c r="I257" s="174"/>
      <c r="J257" s="174"/>
      <c r="K257" s="174"/>
      <c r="L257" s="174"/>
      <c r="M257" s="174"/>
      <c r="N257" s="172"/>
      <c r="O257" s="333"/>
      <c r="P257" s="172"/>
    </row>
    <row r="258" spans="1:16" x14ac:dyDescent="0.25">
      <c r="A258" s="150"/>
      <c r="B258" s="150"/>
      <c r="C258" s="150"/>
      <c r="D258" s="150"/>
      <c r="E258" s="410" t="s">
        <v>77</v>
      </c>
      <c r="F258" s="410"/>
      <c r="G258" s="410"/>
      <c r="H258" s="151" t="s">
        <v>78</v>
      </c>
      <c r="I258" s="152" t="s">
        <v>78</v>
      </c>
      <c r="J258" s="152" t="s">
        <v>78</v>
      </c>
      <c r="K258" s="127"/>
      <c r="L258" s="148"/>
    </row>
    <row r="259" spans="1:16" x14ac:dyDescent="0.25">
      <c r="A259" s="153" t="str">
        <f>Basisdaten!$B$29</f>
        <v>Maschinen- und Anlagenbau</v>
      </c>
      <c r="B259" s="153"/>
      <c r="C259" s="150"/>
      <c r="D259" s="150"/>
      <c r="E259" s="410"/>
      <c r="F259" s="410"/>
      <c r="G259" s="410"/>
      <c r="H259" s="151" t="s">
        <v>79</v>
      </c>
      <c r="I259" s="152" t="s">
        <v>79</v>
      </c>
      <c r="J259" s="152" t="s">
        <v>79</v>
      </c>
      <c r="K259" s="127"/>
      <c r="L259" s="148"/>
    </row>
    <row r="260" spans="1:16" x14ac:dyDescent="0.25">
      <c r="A260" s="154" t="s">
        <v>206</v>
      </c>
      <c r="B260" s="154"/>
      <c r="C260" s="155"/>
      <c r="D260" s="155" t="s">
        <v>72</v>
      </c>
      <c r="E260" s="155" t="s">
        <v>75</v>
      </c>
      <c r="F260" s="155" t="s">
        <v>73</v>
      </c>
      <c r="G260" s="155" t="s">
        <v>74</v>
      </c>
      <c r="H260" s="156">
        <f>H251</f>
        <v>2023</v>
      </c>
      <c r="I260" s="157">
        <f>I251</f>
        <v>2024</v>
      </c>
      <c r="J260" s="157">
        <f>J251</f>
        <v>2025</v>
      </c>
      <c r="K260" s="127"/>
    </row>
    <row r="261" spans="1:16" x14ac:dyDescent="0.25">
      <c r="A261" s="109" t="s">
        <v>204</v>
      </c>
      <c r="B261" s="109"/>
      <c r="C261" s="148"/>
      <c r="D261" s="148">
        <f>H243/H125</f>
        <v>5.4764667685637516</v>
      </c>
      <c r="E261" s="148">
        <f>Basisdaten!F30</f>
        <v>5.2</v>
      </c>
      <c r="F261" s="148">
        <f>AVERAGE(E261,G261)</f>
        <v>6.1</v>
      </c>
      <c r="G261" s="148">
        <f>Basisdaten!G30</f>
        <v>7</v>
      </c>
      <c r="H261" s="158">
        <f>$F261*$H$125</f>
        <v>884896.92699999944</v>
      </c>
      <c r="I261" s="158">
        <f>$F261*$I$125</f>
        <v>2055699.9999999998</v>
      </c>
      <c r="J261" s="158">
        <f>$F261*$J$125</f>
        <v>1976400</v>
      </c>
      <c r="K261" s="127"/>
    </row>
    <row r="262" spans="1:16" x14ac:dyDescent="0.25">
      <c r="A262" s="109" t="s">
        <v>205</v>
      </c>
      <c r="B262" s="109"/>
      <c r="C262" s="148"/>
      <c r="D262" s="148">
        <f>H243/H92</f>
        <v>0.32868247965185898</v>
      </c>
      <c r="E262" s="148">
        <f>Basisdaten!F31</f>
        <v>0.5</v>
      </c>
      <c r="F262" s="148">
        <f>AVERAGE(E262,G262)</f>
        <v>0.63</v>
      </c>
      <c r="G262" s="148">
        <f>Basisdaten!G31</f>
        <v>0.76</v>
      </c>
      <c r="H262" s="158">
        <f>$F262*$H$92</f>
        <v>1522745.4249</v>
      </c>
      <c r="I262" s="158">
        <f>$F262*$I$92</f>
        <v>1605240</v>
      </c>
      <c r="J262" s="158">
        <f>$F262*$J$92</f>
        <v>1688400</v>
      </c>
      <c r="K262" s="127"/>
    </row>
    <row r="263" spans="1:16" x14ac:dyDescent="0.25">
      <c r="A263" s="154" t="s">
        <v>206</v>
      </c>
      <c r="B263" s="154"/>
      <c r="C263" s="155"/>
      <c r="D263" s="155"/>
      <c r="E263" s="155"/>
      <c r="F263" s="155"/>
      <c r="G263" s="155"/>
      <c r="H263" s="156">
        <f>H260</f>
        <v>2023</v>
      </c>
      <c r="I263" s="157">
        <f>I260</f>
        <v>2024</v>
      </c>
      <c r="J263" s="157">
        <f>J260</f>
        <v>2025</v>
      </c>
      <c r="K263" s="127"/>
    </row>
    <row r="264" spans="1:16" x14ac:dyDescent="0.25">
      <c r="A264" s="159" t="str">
        <f>A52</f>
        <v>Kurzfristige Verbindlichkeiten</v>
      </c>
      <c r="B264" s="159"/>
      <c r="C264" s="160"/>
      <c r="D264" s="160"/>
      <c r="E264" s="160"/>
      <c r="F264" s="160"/>
      <c r="G264" s="160"/>
      <c r="H264" s="161">
        <f>-H52</f>
        <v>-371614.47</v>
      </c>
      <c r="I264" s="161">
        <f>-I52</f>
        <v>-318103.43137310963</v>
      </c>
      <c r="J264" s="161">
        <f>-J52</f>
        <v>-326293.62006441312</v>
      </c>
      <c r="K264" s="127"/>
    </row>
    <row r="265" spans="1:16" x14ac:dyDescent="0.25">
      <c r="A265" s="159" t="str">
        <f>A62</f>
        <v>Langfristige Verbindlichkeiten</v>
      </c>
      <c r="B265" s="159"/>
      <c r="C265" s="160"/>
      <c r="D265" s="160"/>
      <c r="E265" s="160"/>
      <c r="F265" s="160"/>
      <c r="G265" s="160"/>
      <c r="H265" s="161">
        <f>-H62</f>
        <v>-299988.25</v>
      </c>
      <c r="I265" s="161">
        <f>-I62</f>
        <v>-1292585</v>
      </c>
      <c r="J265" s="161">
        <f>-J62</f>
        <v>-1361454</v>
      </c>
      <c r="K265" s="127"/>
    </row>
    <row r="266" spans="1:16" x14ac:dyDescent="0.25">
      <c r="A266" s="109" t="s">
        <v>204</v>
      </c>
      <c r="B266" s="109"/>
      <c r="C266" s="148"/>
      <c r="D266" s="148"/>
      <c r="E266" s="148"/>
      <c r="F266" s="148"/>
      <c r="G266" s="148"/>
      <c r="H266" s="158">
        <f>H261+SUM(H264:H265)</f>
        <v>213294.20699999947</v>
      </c>
      <c r="I266" s="158">
        <f t="shared" ref="I266:J266" si="174">I261+SUM(I264:I265)</f>
        <v>445011.56862689019</v>
      </c>
      <c r="J266" s="158">
        <f t="shared" si="174"/>
        <v>288652.37993558683</v>
      </c>
      <c r="K266" s="127"/>
    </row>
    <row r="267" spans="1:16" x14ac:dyDescent="0.25">
      <c r="A267" s="109" t="s">
        <v>205</v>
      </c>
      <c r="B267" s="109"/>
      <c r="C267" s="148"/>
      <c r="D267" s="148"/>
      <c r="E267" s="148"/>
      <c r="F267" s="148"/>
      <c r="G267" s="148"/>
      <c r="H267" s="158">
        <f>H262+SUM(H264:H265)</f>
        <v>851142.70490000001</v>
      </c>
      <c r="I267" s="158">
        <f t="shared" ref="I267:J267" si="175">I262+SUM(I264:I265)</f>
        <v>-5448.4313731095754</v>
      </c>
      <c r="J267" s="158">
        <f t="shared" si="175"/>
        <v>652.37993558682501</v>
      </c>
      <c r="K267" s="127"/>
    </row>
    <row r="269" spans="1:16" s="173" customFormat="1" ht="20.25" x14ac:dyDescent="0.25">
      <c r="A269" s="92" t="s">
        <v>126</v>
      </c>
      <c r="B269" s="92"/>
      <c r="C269" s="171"/>
      <c r="D269" s="171"/>
      <c r="E269" s="171"/>
      <c r="F269" s="171"/>
      <c r="G269" s="171"/>
      <c r="H269" s="171"/>
      <c r="I269" s="174"/>
      <c r="J269" s="174"/>
      <c r="K269" s="174"/>
      <c r="L269" s="174"/>
      <c r="M269" s="174"/>
      <c r="N269" s="172"/>
      <c r="O269" s="333"/>
      <c r="P269" s="172"/>
    </row>
    <row r="270" spans="1:16" s="99" customFormat="1" ht="15.75" x14ac:dyDescent="0.25">
      <c r="A270" s="95" t="s">
        <v>80</v>
      </c>
      <c r="B270" s="95"/>
      <c r="C270" s="149">
        <f>C$2</f>
        <v>2018</v>
      </c>
      <c r="D270" s="149">
        <f t="shared" ref="D270:H270" si="176">D$2</f>
        <v>2019</v>
      </c>
      <c r="E270" s="149">
        <f t="shared" si="176"/>
        <v>2020</v>
      </c>
      <c r="F270" s="149">
        <f t="shared" si="176"/>
        <v>2021</v>
      </c>
      <c r="G270" s="149">
        <f t="shared" si="176"/>
        <v>2022</v>
      </c>
      <c r="H270" s="149">
        <f t="shared" si="176"/>
        <v>2023</v>
      </c>
      <c r="I270" s="98">
        <f>I$2</f>
        <v>2024</v>
      </c>
      <c r="J270" s="98">
        <f t="shared" ref="J270:M270" si="177">J$2</f>
        <v>2025</v>
      </c>
      <c r="K270" s="98">
        <f t="shared" si="177"/>
        <v>2026</v>
      </c>
      <c r="L270" s="98">
        <f t="shared" si="177"/>
        <v>2027</v>
      </c>
      <c r="M270" s="98">
        <f t="shared" si="177"/>
        <v>2028</v>
      </c>
      <c r="N270" s="168"/>
      <c r="O270" s="334"/>
      <c r="P270" s="98" t="s">
        <v>509</v>
      </c>
    </row>
    <row r="271" spans="1:16" x14ac:dyDescent="0.25">
      <c r="A271" s="109" t="s">
        <v>81</v>
      </c>
      <c r="B271" s="109"/>
      <c r="C271" s="117"/>
      <c r="D271" s="117"/>
      <c r="E271" s="117"/>
      <c r="F271" s="117"/>
      <c r="G271" s="162"/>
      <c r="H271" s="162"/>
    </row>
    <row r="272" spans="1:16" x14ac:dyDescent="0.25">
      <c r="A272" s="91" t="s">
        <v>82</v>
      </c>
      <c r="C272" s="117"/>
      <c r="D272" s="117">
        <f t="shared" ref="D272:M272" si="178">1-D273</f>
        <v>0.46717911371162057</v>
      </c>
      <c r="E272" s="117">
        <f t="shared" si="178"/>
        <v>0.48154079383060722</v>
      </c>
      <c r="F272" s="117">
        <f t="shared" si="178"/>
        <v>0.4732317407126968</v>
      </c>
      <c r="G272" s="117">
        <f t="shared" si="178"/>
        <v>0.24048530506515131</v>
      </c>
      <c r="H272" s="117">
        <f t="shared" si="178"/>
        <v>0.34775644409602191</v>
      </c>
      <c r="I272" s="117">
        <f t="shared" si="178"/>
        <v>0.65595139127572977</v>
      </c>
      <c r="J272" s="117">
        <f t="shared" si="178"/>
        <v>0.65600376285500617</v>
      </c>
      <c r="K272" s="117">
        <f t="shared" si="178"/>
        <v>0.65554509116397675</v>
      </c>
      <c r="L272" s="117">
        <f t="shared" si="178"/>
        <v>0.65544836371866366</v>
      </c>
      <c r="M272" s="117">
        <f t="shared" si="178"/>
        <v>0.65537468340905769</v>
      </c>
      <c r="N272" s="187">
        <f>Basisdaten!F41</f>
        <v>0.65600000000000003</v>
      </c>
      <c r="O272" s="330" t="str">
        <f>CONCATENATE("über ",N272*100,"% kritisch")</f>
        <v>über 65.6% kritisch</v>
      </c>
      <c r="P272" s="393">
        <v>0.02</v>
      </c>
    </row>
    <row r="273" spans="1:16" x14ac:dyDescent="0.25">
      <c r="A273" s="91" t="s">
        <v>83</v>
      </c>
      <c r="C273" s="117"/>
      <c r="D273" s="117">
        <f t="shared" ref="D273:M273" si="179">D70/D71</f>
        <v>0.53282088628837943</v>
      </c>
      <c r="E273" s="117">
        <f t="shared" si="179"/>
        <v>0.51845920616939278</v>
      </c>
      <c r="F273" s="117">
        <f t="shared" si="179"/>
        <v>0.5267682592873032</v>
      </c>
      <c r="G273" s="117">
        <f t="shared" si="179"/>
        <v>0.75951469493484869</v>
      </c>
      <c r="H273" s="117">
        <f>H70/H71</f>
        <v>0.65224355590397809</v>
      </c>
      <c r="I273" s="117">
        <f t="shared" si="179"/>
        <v>0.34404860872427029</v>
      </c>
      <c r="J273" s="117">
        <f t="shared" si="179"/>
        <v>0.34399623714499383</v>
      </c>
      <c r="K273" s="117">
        <f t="shared" si="179"/>
        <v>0.34445490883602325</v>
      </c>
      <c r="L273" s="117">
        <f t="shared" si="179"/>
        <v>0.34455163628133639</v>
      </c>
      <c r="M273" s="117">
        <f t="shared" si="179"/>
        <v>0.34462531659094237</v>
      </c>
      <c r="N273" s="187">
        <f>Basisdaten!F42</f>
        <v>0.34399999999999997</v>
      </c>
      <c r="O273" s="330" t="str">
        <f>CONCATENATE("unter ",N273*100,"% kritisch")</f>
        <v>unter 34.4% kritisch</v>
      </c>
      <c r="P273" s="393">
        <v>0.02</v>
      </c>
    </row>
    <row r="274" spans="1:16" x14ac:dyDescent="0.25">
      <c r="A274" s="91" t="s">
        <v>52</v>
      </c>
      <c r="C274" s="117"/>
      <c r="D274" s="103">
        <f t="shared" ref="D274:L274" si="180">D272/D273</f>
        <v>0.87680330432611564</v>
      </c>
      <c r="E274" s="103">
        <f t="shared" si="180"/>
        <v>0.92879205943403875</v>
      </c>
      <c r="F274" s="103">
        <f t="shared" si="180"/>
        <v>0.8983679870024075</v>
      </c>
      <c r="G274" s="103">
        <f t="shared" si="180"/>
        <v>0.31663022015101389</v>
      </c>
      <c r="H274" s="103">
        <f>H272/H273</f>
        <v>0.53316961271322683</v>
      </c>
      <c r="I274" s="103">
        <f t="shared" si="180"/>
        <v>1.9065660335264623</v>
      </c>
      <c r="J274" s="103">
        <f t="shared" si="180"/>
        <v>1.9070085425919985</v>
      </c>
      <c r="K274" s="103">
        <f t="shared" si="180"/>
        <v>1.903137607703675</v>
      </c>
      <c r="L274" s="103">
        <f t="shared" si="180"/>
        <v>1.902322597543757</v>
      </c>
      <c r="M274" s="103">
        <f>M272/M273</f>
        <v>1.9017020858829226</v>
      </c>
      <c r="N274" s="165">
        <f>Basisdaten!F43</f>
        <v>1.9069767441860468</v>
      </c>
      <c r="O274" s="330" t="str">
        <f>CONCATENATE("über ",TEXT(N274,"0.0")," kritisch")</f>
        <v>über 1.9 kritisch</v>
      </c>
      <c r="P274" s="164">
        <v>0.1</v>
      </c>
    </row>
    <row r="275" spans="1:16" x14ac:dyDescent="0.25">
      <c r="A275" s="91" t="s">
        <v>84</v>
      </c>
      <c r="C275" s="117"/>
      <c r="D275" s="166">
        <f t="shared" ref="D275:M275" si="181">SUM(D66:D69)/SUM(D64:D65)</f>
        <v>7.5719671000000046</v>
      </c>
      <c r="E275" s="166">
        <f t="shared" si="181"/>
        <v>8.178443300000005</v>
      </c>
      <c r="F275" s="166">
        <f t="shared" si="181"/>
        <v>9.0923003000000069</v>
      </c>
      <c r="G275" s="166">
        <f t="shared" si="181"/>
        <v>7.3943290000000088</v>
      </c>
      <c r="H275" s="166">
        <f t="shared" si="181"/>
        <v>7.9361468000000075</v>
      </c>
      <c r="I275" s="166">
        <f t="shared" si="181"/>
        <v>5.4481124862689105</v>
      </c>
      <c r="J275" s="166">
        <f t="shared" si="181"/>
        <v>5.8502362856247787</v>
      </c>
      <c r="K275" s="166">
        <f t="shared" si="181"/>
        <v>6.3035225798299965</v>
      </c>
      <c r="L275" s="166">
        <f t="shared" si="181"/>
        <v>6.7681190243368778</v>
      </c>
      <c r="M275" s="166">
        <f t="shared" si="181"/>
        <v>7.2613287453584059</v>
      </c>
      <c r="N275" s="187">
        <v>0.89400000000000002</v>
      </c>
    </row>
    <row r="276" spans="1:16" x14ac:dyDescent="0.25">
      <c r="A276" s="91" t="s">
        <v>85</v>
      </c>
      <c r="C276" s="117"/>
      <c r="D276" s="101">
        <f t="shared" ref="D276:M276" si="182">D62+D70</f>
        <v>2295264.2700000005</v>
      </c>
      <c r="E276" s="101">
        <f t="shared" si="182"/>
        <v>2497559.6700000009</v>
      </c>
      <c r="F276" s="101">
        <f t="shared" si="182"/>
        <v>2477609.2300000009</v>
      </c>
      <c r="G276" s="101">
        <f t="shared" si="182"/>
        <v>1443032.3700000008</v>
      </c>
      <c r="H276" s="101">
        <f t="shared" si="182"/>
        <v>1559630.0300000007</v>
      </c>
      <c r="I276" s="101">
        <f t="shared" si="182"/>
        <v>2137396.2486268911</v>
      </c>
      <c r="J276" s="101">
        <f t="shared" si="182"/>
        <v>2246477.6285624779</v>
      </c>
      <c r="K276" s="101">
        <f t="shared" si="182"/>
        <v>2356783.2579829996</v>
      </c>
      <c r="L276" s="101">
        <f t="shared" si="182"/>
        <v>2468359.9024336878</v>
      </c>
      <c r="M276" s="101">
        <f t="shared" si="182"/>
        <v>2587891.8745358405</v>
      </c>
      <c r="N276" s="187"/>
    </row>
    <row r="277" spans="1:16" x14ac:dyDescent="0.25">
      <c r="A277" s="91" t="s">
        <v>213</v>
      </c>
      <c r="C277" s="117"/>
      <c r="D277" s="103">
        <f t="shared" ref="D277:M277" si="183">D92/AVERAGE(C71:D71)</f>
        <v>0.84473944250997945</v>
      </c>
      <c r="E277" s="103">
        <f t="shared" si="183"/>
        <v>0.68096730728241939</v>
      </c>
      <c r="F277" s="103">
        <f t="shared" si="183"/>
        <v>0.88441563414575886</v>
      </c>
      <c r="G277" s="103">
        <f t="shared" si="183"/>
        <v>1.0642213432261771</v>
      </c>
      <c r="H277" s="103">
        <f t="shared" si="183"/>
        <v>1.4023865417933838</v>
      </c>
      <c r="I277" s="103">
        <f t="shared" si="183"/>
        <v>1.1616816004985269</v>
      </c>
      <c r="J277" s="103">
        <f t="shared" si="183"/>
        <v>1.0659727918566426</v>
      </c>
      <c r="K277" s="103">
        <f t="shared" si="183"/>
        <v>1.0694554672952374</v>
      </c>
      <c r="L277" s="103">
        <f t="shared" si="183"/>
        <v>1.0711775079335655</v>
      </c>
      <c r="M277" s="103">
        <f t="shared" si="183"/>
        <v>1.0735381992577375</v>
      </c>
      <c r="N277" s="181">
        <f>Basisdaten!F51</f>
        <v>0.9</v>
      </c>
      <c r="O277" s="330" t="str">
        <f>CONCATENATE("unter ",N277," kritisch")</f>
        <v>unter 0.9 kritisch</v>
      </c>
      <c r="P277" s="164">
        <v>0.1</v>
      </c>
    </row>
    <row r="278" spans="1:16" x14ac:dyDescent="0.25">
      <c r="A278" s="109" t="s">
        <v>86</v>
      </c>
      <c r="B278" s="109"/>
      <c r="C278" s="117"/>
      <c r="N278" s="167"/>
    </row>
    <row r="279" spans="1:16" x14ac:dyDescent="0.25">
      <c r="A279" s="91" t="s">
        <v>87</v>
      </c>
      <c r="C279" s="117"/>
      <c r="D279" s="117">
        <f t="shared" ref="D279:M279" si="184">D21/D34</f>
        <v>0.32253725567386876</v>
      </c>
      <c r="E279" s="117">
        <f t="shared" si="184"/>
        <v>0.41030633577955161</v>
      </c>
      <c r="F279" s="117">
        <f t="shared" si="184"/>
        <v>0.42367410562372693</v>
      </c>
      <c r="G279" s="117">
        <f t="shared" si="184"/>
        <v>0.58121896071270773</v>
      </c>
      <c r="H279" s="117">
        <f t="shared" si="184"/>
        <v>0.49720993897976146</v>
      </c>
      <c r="I279" s="117">
        <f t="shared" si="184"/>
        <v>0.41429444105070251</v>
      </c>
      <c r="J279" s="117">
        <f t="shared" si="184"/>
        <v>0.41261775727416083</v>
      </c>
      <c r="K279" s="117">
        <f t="shared" si="184"/>
        <v>0.41183461615785016</v>
      </c>
      <c r="L279" s="117">
        <f t="shared" si="184"/>
        <v>0.41136280023125033</v>
      </c>
      <c r="M279" s="117">
        <f t="shared" si="184"/>
        <v>0.41075360399149363</v>
      </c>
      <c r="N279" s="187">
        <f>Basisdaten!F37</f>
        <v>0.57099999999999995</v>
      </c>
    </row>
    <row r="280" spans="1:16" x14ac:dyDescent="0.25">
      <c r="A280" s="91" t="s">
        <v>88</v>
      </c>
      <c r="C280" s="117"/>
      <c r="D280" s="117">
        <f t="shared" ref="D280:L280" si="185">1-D279</f>
        <v>0.67746274432613118</v>
      </c>
      <c r="E280" s="117">
        <f t="shared" si="185"/>
        <v>0.58969366422044844</v>
      </c>
      <c r="F280" s="117">
        <f t="shared" si="185"/>
        <v>0.57632589437627302</v>
      </c>
      <c r="G280" s="117">
        <f t="shared" si="185"/>
        <v>0.41878103928729227</v>
      </c>
      <c r="H280" s="117">
        <f t="shared" si="185"/>
        <v>0.50279006102023849</v>
      </c>
      <c r="I280" s="117">
        <f t="shared" si="185"/>
        <v>0.58570555894929743</v>
      </c>
      <c r="J280" s="117">
        <f t="shared" si="185"/>
        <v>0.58738224272583917</v>
      </c>
      <c r="K280" s="117">
        <f t="shared" si="185"/>
        <v>0.58816538384214989</v>
      </c>
      <c r="L280" s="117">
        <f t="shared" si="185"/>
        <v>0.58863719976874962</v>
      </c>
      <c r="M280" s="117">
        <f>1-M279</f>
        <v>0.58924639600850637</v>
      </c>
      <c r="N280" s="187">
        <f>Basisdaten!F38</f>
        <v>0.42900000000000005</v>
      </c>
    </row>
    <row r="281" spans="1:16" x14ac:dyDescent="0.25">
      <c r="A281" s="109" t="s">
        <v>89</v>
      </c>
      <c r="B281" s="109"/>
      <c r="C281" s="117"/>
      <c r="D281" s="164"/>
      <c r="E281" s="164"/>
      <c r="F281" s="164"/>
      <c r="G281" s="164"/>
      <c r="H281" s="164"/>
      <c r="N281" s="167"/>
    </row>
    <row r="282" spans="1:16" x14ac:dyDescent="0.25">
      <c r="A282" s="91" t="s">
        <v>47</v>
      </c>
      <c r="C282" s="117"/>
      <c r="D282" s="117">
        <f t="shared" ref="D282:M282" si="186">D5/D52</f>
        <v>1.3735438908892159</v>
      </c>
      <c r="E282" s="117">
        <f t="shared" si="186"/>
        <v>4.9716210078102341</v>
      </c>
      <c r="F282" s="117">
        <f t="shared" si="186"/>
        <v>3.8186505228218706</v>
      </c>
      <c r="G282" s="117">
        <f t="shared" si="186"/>
        <v>2.6242887736109712</v>
      </c>
      <c r="H282" s="117">
        <f t="shared" si="186"/>
        <v>0.91706482796539124</v>
      </c>
      <c r="I282" s="117">
        <f t="shared" si="186"/>
        <v>0.35208673957569808</v>
      </c>
      <c r="J282" s="117">
        <f t="shared" si="186"/>
        <v>0.3521368268779444</v>
      </c>
      <c r="K282" s="117">
        <f t="shared" si="186"/>
        <v>0.35187391104277888</v>
      </c>
      <c r="L282" s="117">
        <f t="shared" si="186"/>
        <v>0.35209408861322006</v>
      </c>
      <c r="M282" s="117">
        <f t="shared" si="186"/>
        <v>0.3521198803424016</v>
      </c>
      <c r="N282" s="187">
        <f>Basisdaten!F34</f>
        <v>0.35199999999999998</v>
      </c>
      <c r="O282" s="330" t="str">
        <f>CONCATENATE("unter ",N282*100,"% kritisch")</f>
        <v>unter 35.2% kritisch</v>
      </c>
      <c r="P282" s="393">
        <v>0.05</v>
      </c>
    </row>
    <row r="283" spans="1:16" x14ac:dyDescent="0.25">
      <c r="A283" s="91" t="s">
        <v>90</v>
      </c>
      <c r="C283" s="117"/>
      <c r="D283" s="117">
        <f t="shared" ref="D283:M283" si="187">SUM(D5:D9,D15:D19)/D52</f>
        <v>2.7818327628878241</v>
      </c>
      <c r="E283" s="117">
        <f t="shared" si="187"/>
        <v>6.4708679645516032</v>
      </c>
      <c r="F283" s="117">
        <f t="shared" si="187"/>
        <v>5.8626747984684489</v>
      </c>
      <c r="G283" s="117">
        <f t="shared" si="187"/>
        <v>5.6710090295336277</v>
      </c>
      <c r="H283" s="117">
        <f t="shared" si="187"/>
        <v>1.4772674487083348</v>
      </c>
      <c r="I283" s="117">
        <f t="shared" si="187"/>
        <v>1.0342547975036132</v>
      </c>
      <c r="J283" s="117">
        <f t="shared" si="187"/>
        <v>1.0508050998125993</v>
      </c>
      <c r="K283" s="117">
        <f t="shared" si="187"/>
        <v>1.051091828691378</v>
      </c>
      <c r="L283" s="117">
        <f t="shared" si="187"/>
        <v>1.0413448582228158</v>
      </c>
      <c r="M283" s="117">
        <f t="shared" si="187"/>
        <v>1.0351400552351424</v>
      </c>
      <c r="N283" s="187">
        <f>Basisdaten!F35</f>
        <v>0.83899999999999997</v>
      </c>
      <c r="O283" s="330" t="str">
        <f>CONCATENATE("unter ",N283*100,"% kritisch")</f>
        <v>unter 83.9% kritisch</v>
      </c>
      <c r="P283" s="393">
        <v>0.1</v>
      </c>
    </row>
    <row r="284" spans="1:16" x14ac:dyDescent="0.25">
      <c r="A284" s="91" t="s">
        <v>91</v>
      </c>
      <c r="C284" s="117"/>
      <c r="D284" s="117">
        <f t="shared" ref="D284:M284" si="188">D21/D52</f>
        <v>7.4038436631765254</v>
      </c>
      <c r="E284" s="117">
        <f t="shared" si="188"/>
        <v>12.865992576163968</v>
      </c>
      <c r="F284" s="117">
        <f t="shared" si="188"/>
        <v>10.627460121642637</v>
      </c>
      <c r="G284" s="117">
        <f t="shared" si="188"/>
        <v>12.104522543195674</v>
      </c>
      <c r="H284" s="117">
        <f t="shared" si="188"/>
        <v>2.5839520188759066</v>
      </c>
      <c r="I284" s="117">
        <f t="shared" si="188"/>
        <v>3.1980164300924789</v>
      </c>
      <c r="J284" s="117">
        <f t="shared" si="188"/>
        <v>3.2534224842963124</v>
      </c>
      <c r="K284" s="117">
        <f t="shared" si="188"/>
        <v>3.2320708347088001</v>
      </c>
      <c r="L284" s="117">
        <f t="shared" si="188"/>
        <v>3.1806369039874154</v>
      </c>
      <c r="M284" s="117">
        <f t="shared" si="188"/>
        <v>3.1388766872808174</v>
      </c>
      <c r="N284" s="187">
        <f>Basisdaten!F36</f>
        <v>1.244</v>
      </c>
      <c r="O284" s="330" t="str">
        <f>CONCATENATE("unter ",N284*100,"% kritisch")</f>
        <v>unter 124.4% kritisch</v>
      </c>
      <c r="P284" s="393">
        <v>0.2</v>
      </c>
    </row>
    <row r="285" spans="1:16" x14ac:dyDescent="0.25">
      <c r="A285" s="91" t="s">
        <v>92</v>
      </c>
      <c r="C285" s="117"/>
      <c r="D285" s="126">
        <f t="shared" ref="D285:M285" si="189">D21-D52</f>
        <v>669483.55999999982</v>
      </c>
      <c r="E285" s="126">
        <f t="shared" si="189"/>
        <v>976248.79000000015</v>
      </c>
      <c r="F285" s="126">
        <f t="shared" si="189"/>
        <v>990410.23000000021</v>
      </c>
      <c r="G285" s="126">
        <f t="shared" si="189"/>
        <v>808237.01</v>
      </c>
      <c r="H285" s="126">
        <f t="shared" si="189"/>
        <v>588619.49</v>
      </c>
      <c r="I285" s="126">
        <f t="shared" si="189"/>
        <v>699196.56862689042</v>
      </c>
      <c r="J285" s="126">
        <f t="shared" si="189"/>
        <v>735277.37993558683</v>
      </c>
      <c r="K285" s="126">
        <f t="shared" si="189"/>
        <v>768183.62942052179</v>
      </c>
      <c r="L285" s="126">
        <f t="shared" si="189"/>
        <v>799559.64445068827</v>
      </c>
      <c r="M285" s="126">
        <f t="shared" si="189"/>
        <v>833391.97210215277</v>
      </c>
      <c r="N285" s="167"/>
    </row>
    <row r="286" spans="1:16" x14ac:dyDescent="0.25">
      <c r="A286" s="109" t="s">
        <v>93</v>
      </c>
      <c r="B286" s="109"/>
      <c r="C286" s="117"/>
      <c r="D286" s="164"/>
      <c r="E286" s="164"/>
      <c r="F286" s="164"/>
      <c r="G286" s="164"/>
      <c r="H286" s="164"/>
      <c r="N286" s="167"/>
    </row>
    <row r="287" spans="1:16" x14ac:dyDescent="0.25">
      <c r="A287" s="91" t="s">
        <v>94</v>
      </c>
      <c r="C287" s="117"/>
      <c r="D287" s="117">
        <f t="shared" ref="D287:M287" si="190">D70/D33</f>
        <v>0.78649474196307845</v>
      </c>
      <c r="E287" s="117">
        <f t="shared" si="190"/>
        <v>0.87920090994156352</v>
      </c>
      <c r="F287" s="117">
        <f t="shared" si="190"/>
        <v>0.91401109064758701</v>
      </c>
      <c r="G287" s="117">
        <f t="shared" si="190"/>
        <v>1.8136320026031709</v>
      </c>
      <c r="H287" s="117">
        <f t="shared" si="190"/>
        <v>1.2972483079328889</v>
      </c>
      <c r="I287" s="117">
        <f t="shared" si="190"/>
        <v>0.58740873913704006</v>
      </c>
      <c r="J287" s="117">
        <f t="shared" si="190"/>
        <v>0.58564295166918867</v>
      </c>
      <c r="K287" s="117">
        <f t="shared" si="190"/>
        <v>0.58564286666435839</v>
      </c>
      <c r="L287" s="117">
        <f t="shared" si="190"/>
        <v>0.58533790893677362</v>
      </c>
      <c r="M287" s="117">
        <f t="shared" si="190"/>
        <v>0.58485772273345149</v>
      </c>
      <c r="N287" s="187">
        <f>Basisdaten!F39</f>
        <v>0.91200000000000003</v>
      </c>
      <c r="O287" s="330" t="str">
        <f>CONCATENATE("über ",N287*100,"% kritisch")</f>
        <v>über 91.2% kritisch</v>
      </c>
      <c r="P287" s="393">
        <v>0.1</v>
      </c>
    </row>
    <row r="288" spans="1:16" x14ac:dyDescent="0.25">
      <c r="A288" s="91" t="s">
        <v>95</v>
      </c>
      <c r="C288" s="117"/>
      <c r="D288" s="117">
        <f t="shared" ref="D288:M288" si="191">(D70+D62)/D33</f>
        <v>1.4117920429748489</v>
      </c>
      <c r="E288" s="117">
        <f t="shared" si="191"/>
        <v>1.6417155118222786</v>
      </c>
      <c r="F288" s="117">
        <f t="shared" si="191"/>
        <v>1.6659567616707656</v>
      </c>
      <c r="G288" s="117">
        <f t="shared" si="191"/>
        <v>2.2732245081312517</v>
      </c>
      <c r="H288" s="117">
        <f t="shared" si="191"/>
        <v>1.6061926887014024</v>
      </c>
      <c r="I288" s="117">
        <f t="shared" si="191"/>
        <v>1.4861606512494028</v>
      </c>
      <c r="J288" s="117">
        <f t="shared" si="191"/>
        <v>1.4865521628920579</v>
      </c>
      <c r="K288" s="117">
        <f t="shared" si="191"/>
        <v>1.4835599005306557</v>
      </c>
      <c r="L288" s="117">
        <f t="shared" si="191"/>
        <v>1.4791226644497171</v>
      </c>
      <c r="M288" s="117">
        <f t="shared" si="191"/>
        <v>1.475002493323363</v>
      </c>
      <c r="N288" s="187">
        <f>Basisdaten!F40</f>
        <v>1.393</v>
      </c>
      <c r="O288" s="330" t="str">
        <f>CONCATENATE("unter ",N288*100,"% kritisch")</f>
        <v>unter 139.3% kritisch</v>
      </c>
      <c r="P288" s="393">
        <v>0.1</v>
      </c>
    </row>
    <row r="289" spans="1:16" ht="6" customHeight="1" x14ac:dyDescent="0.25">
      <c r="C289" s="117"/>
      <c r="G289" s="164"/>
      <c r="H289" s="164"/>
      <c r="N289" s="167"/>
    </row>
    <row r="290" spans="1:16" s="99" customFormat="1" ht="15.75" x14ac:dyDescent="0.25">
      <c r="A290" s="95" t="s">
        <v>97</v>
      </c>
      <c r="B290" s="95"/>
      <c r="C290" s="149">
        <f>C$2</f>
        <v>2018</v>
      </c>
      <c r="D290" s="149">
        <f t="shared" ref="D290:H290" si="192">D$2</f>
        <v>2019</v>
      </c>
      <c r="E290" s="149">
        <f t="shared" si="192"/>
        <v>2020</v>
      </c>
      <c r="F290" s="149">
        <f t="shared" si="192"/>
        <v>2021</v>
      </c>
      <c r="G290" s="149">
        <f t="shared" si="192"/>
        <v>2022</v>
      </c>
      <c r="H290" s="149">
        <f t="shared" si="192"/>
        <v>2023</v>
      </c>
      <c r="I290" s="98">
        <f>I$2</f>
        <v>2024</v>
      </c>
      <c r="J290" s="98">
        <f t="shared" ref="J290:M290" si="193">J$2</f>
        <v>2025</v>
      </c>
      <c r="K290" s="98">
        <f t="shared" si="193"/>
        <v>2026</v>
      </c>
      <c r="L290" s="98">
        <f t="shared" si="193"/>
        <v>2027</v>
      </c>
      <c r="M290" s="98">
        <f t="shared" si="193"/>
        <v>2028</v>
      </c>
      <c r="N290" s="168"/>
      <c r="O290" s="334"/>
      <c r="P290" s="98"/>
    </row>
    <row r="291" spans="1:16" x14ac:dyDescent="0.25">
      <c r="A291" s="91" t="s">
        <v>27</v>
      </c>
      <c r="C291" s="117"/>
      <c r="D291" s="126">
        <f t="shared" ref="D291:M291" si="194">D109</f>
        <v>150325.54000000047</v>
      </c>
      <c r="E291" s="126">
        <f t="shared" si="194"/>
        <v>243227.75000000006</v>
      </c>
      <c r="F291" s="126">
        <f t="shared" si="194"/>
        <v>342924.70000000019</v>
      </c>
      <c r="G291" s="126">
        <f t="shared" si="194"/>
        <v>-41174.709999999963</v>
      </c>
      <c r="H291" s="126">
        <f t="shared" si="194"/>
        <v>204549.04999999993</v>
      </c>
      <c r="I291" s="126">
        <f t="shared" si="194"/>
        <v>396000</v>
      </c>
      <c r="J291" s="126">
        <f t="shared" si="194"/>
        <v>412000</v>
      </c>
      <c r="K291" s="126">
        <f t="shared" si="194"/>
        <v>432000</v>
      </c>
      <c r="L291" s="126">
        <f t="shared" si="194"/>
        <v>449000</v>
      </c>
      <c r="M291" s="126">
        <f t="shared" si="194"/>
        <v>471000</v>
      </c>
      <c r="N291" s="167"/>
    </row>
    <row r="292" spans="1:16" x14ac:dyDescent="0.25">
      <c r="A292" s="91" t="str">
        <f>A125</f>
        <v>EBIT Unternehmung</v>
      </c>
      <c r="C292" s="117"/>
      <c r="D292" s="126">
        <f t="shared" ref="D292:M292" si="195">D125</f>
        <v>70915.420000000478</v>
      </c>
      <c r="E292" s="126">
        <f t="shared" si="195"/>
        <v>156691.76000000007</v>
      </c>
      <c r="F292" s="126">
        <f t="shared" si="195"/>
        <v>190920.52000000019</v>
      </c>
      <c r="G292" s="126">
        <f t="shared" si="195"/>
        <v>-86196.899999999965</v>
      </c>
      <c r="H292" s="126">
        <f t="shared" si="195"/>
        <v>145065.06999999992</v>
      </c>
      <c r="I292" s="126">
        <f t="shared" si="195"/>
        <v>337000</v>
      </c>
      <c r="J292" s="126">
        <f t="shared" si="195"/>
        <v>324000</v>
      </c>
      <c r="K292" s="126">
        <f t="shared" si="195"/>
        <v>339000</v>
      </c>
      <c r="L292" s="126">
        <f t="shared" si="195"/>
        <v>352000</v>
      </c>
      <c r="M292" s="126">
        <f t="shared" si="195"/>
        <v>369000</v>
      </c>
      <c r="N292" s="167"/>
    </row>
    <row r="293" spans="1:16" x14ac:dyDescent="0.25">
      <c r="A293" s="91" t="s">
        <v>28</v>
      </c>
      <c r="C293" s="117"/>
      <c r="D293" s="126">
        <f t="shared" ref="D293:M293" si="196">D128</f>
        <v>23980.370000000483</v>
      </c>
      <c r="E293" s="126">
        <f t="shared" si="196"/>
        <v>121130.87000000007</v>
      </c>
      <c r="F293" s="126">
        <f t="shared" si="196"/>
        <v>154481.20000000019</v>
      </c>
      <c r="G293" s="126">
        <f t="shared" si="196"/>
        <v>-117311.82999999996</v>
      </c>
      <c r="H293" s="126">
        <f t="shared" si="196"/>
        <v>127962.67999999992</v>
      </c>
      <c r="I293" s="126">
        <f t="shared" si="196"/>
        <v>304000</v>
      </c>
      <c r="J293" s="126">
        <f t="shared" si="196"/>
        <v>293000</v>
      </c>
      <c r="K293" s="126">
        <f t="shared" si="196"/>
        <v>309000</v>
      </c>
      <c r="L293" s="126">
        <f t="shared" si="196"/>
        <v>324000</v>
      </c>
      <c r="M293" s="126">
        <f t="shared" si="196"/>
        <v>341000</v>
      </c>
      <c r="N293" s="167"/>
    </row>
    <row r="294" spans="1:16" x14ac:dyDescent="0.25">
      <c r="A294" s="91" t="s">
        <v>98</v>
      </c>
      <c r="C294" s="117"/>
      <c r="D294" s="126">
        <f t="shared" ref="D294:M294" si="197">D132+D126</f>
        <v>-25310.029999999511</v>
      </c>
      <c r="E294" s="126">
        <f t="shared" si="197"/>
        <v>69994.730000000069</v>
      </c>
      <c r="F294" s="126">
        <f t="shared" si="197"/>
        <v>98294.380000000179</v>
      </c>
      <c r="G294" s="126">
        <f t="shared" si="197"/>
        <v>-134282.05999999997</v>
      </c>
      <c r="H294" s="126">
        <f t="shared" si="197"/>
        <v>82348.389999999912</v>
      </c>
      <c r="I294" s="126">
        <f t="shared" si="197"/>
        <v>225588</v>
      </c>
      <c r="J294" s="126">
        <f t="shared" si="197"/>
        <v>217588</v>
      </c>
      <c r="K294" s="126">
        <f t="shared" si="197"/>
        <v>232588</v>
      </c>
      <c r="L294" s="126">
        <f t="shared" si="197"/>
        <v>247588</v>
      </c>
      <c r="M294" s="126">
        <f t="shared" si="197"/>
        <v>262588</v>
      </c>
      <c r="N294" s="167"/>
    </row>
    <row r="295" spans="1:16" x14ac:dyDescent="0.25">
      <c r="A295" s="91" t="s">
        <v>99</v>
      </c>
      <c r="C295" s="117"/>
      <c r="D295" s="117">
        <f t="shared" ref="D295:M295" si="198">D293/D71</f>
        <v>9.9926190354148996E-3</v>
      </c>
      <c r="E295" s="117">
        <f t="shared" si="198"/>
        <v>4.6952997917500468E-2</v>
      </c>
      <c r="F295" s="117">
        <f t="shared" si="198"/>
        <v>5.9865233740958666E-2</v>
      </c>
      <c r="G295" s="117">
        <f t="shared" si="198"/>
        <v>-7.7391822914543842E-2</v>
      </c>
      <c r="H295" s="117">
        <f t="shared" si="198"/>
        <v>6.6259181579546175E-2</v>
      </c>
      <c r="I295" s="117">
        <f t="shared" si="198"/>
        <v>0.12380372210026104</v>
      </c>
      <c r="J295" s="117">
        <f t="shared" si="198"/>
        <v>0.11388497914704873</v>
      </c>
      <c r="K295" s="117">
        <f t="shared" si="198"/>
        <v>0.11440458806547671</v>
      </c>
      <c r="L295" s="117">
        <f t="shared" si="198"/>
        <v>0.1142847767077976</v>
      </c>
      <c r="M295" s="117">
        <f t="shared" si="198"/>
        <v>0.1145243816602883</v>
      </c>
      <c r="N295" s="187">
        <f>Basisdaten!F46</f>
        <v>0.09</v>
      </c>
      <c r="O295" s="330" t="str">
        <f>CONCATENATE("unter ",N295*100,"% kritisch")</f>
        <v>unter 9% kritisch</v>
      </c>
      <c r="P295" s="393">
        <v>0.02</v>
      </c>
    </row>
    <row r="296" spans="1:16" x14ac:dyDescent="0.25">
      <c r="A296" s="91" t="s">
        <v>100</v>
      </c>
      <c r="C296" s="117"/>
      <c r="D296" s="117">
        <f t="shared" ref="D296:M296" si="199">D293/D70</f>
        <v>1.8754180424538726E-2</v>
      </c>
      <c r="E296" s="117">
        <f t="shared" si="199"/>
        <v>9.0562569549897845E-2</v>
      </c>
      <c r="F296" s="117">
        <f t="shared" si="199"/>
        <v>0.1136462432682523</v>
      </c>
      <c r="G296" s="117">
        <f t="shared" si="199"/>
        <v>-0.10189641284186414</v>
      </c>
      <c r="H296" s="117">
        <f t="shared" si="199"/>
        <v>0.10158656376100819</v>
      </c>
      <c r="I296" s="117">
        <f t="shared" si="199"/>
        <v>0.35984369348076817</v>
      </c>
      <c r="J296" s="117">
        <f t="shared" si="199"/>
        <v>0.33106460725338227</v>
      </c>
      <c r="K296" s="117">
        <f t="shared" si="199"/>
        <v>0.33213226210673241</v>
      </c>
      <c r="L296" s="117">
        <f t="shared" si="199"/>
        <v>0.33169128999428338</v>
      </c>
      <c r="M296" s="117">
        <f t="shared" si="199"/>
        <v>0.33231563714811052</v>
      </c>
      <c r="N296" s="187">
        <f>Basisdaten!F45</f>
        <v>0.20399999999999999</v>
      </c>
      <c r="O296" s="330" t="str">
        <f>CONCATENATE("unter ",N296*100,"% kritisch")</f>
        <v>unter 20.4% kritisch</v>
      </c>
      <c r="P296" s="393">
        <v>0.02</v>
      </c>
    </row>
    <row r="297" spans="1:16" x14ac:dyDescent="0.25">
      <c r="A297" s="91" t="s">
        <v>101</v>
      </c>
      <c r="C297" s="117"/>
      <c r="D297" s="117">
        <f t="shared" ref="D297:L297" si="200">D294/D276</f>
        <v>-1.1027065741758576E-2</v>
      </c>
      <c r="E297" s="117">
        <f t="shared" si="200"/>
        <v>2.8025248341714312E-2</v>
      </c>
      <c r="F297" s="117">
        <f t="shared" si="200"/>
        <v>3.9673076290565865E-2</v>
      </c>
      <c r="G297" s="117">
        <f t="shared" si="200"/>
        <v>-9.3055473176946055E-2</v>
      </c>
      <c r="H297" s="117">
        <f t="shared" si="200"/>
        <v>5.2799951537224422E-2</v>
      </c>
      <c r="I297" s="117">
        <f t="shared" si="200"/>
        <v>0.10554336854709208</v>
      </c>
      <c r="J297" s="117">
        <f t="shared" si="200"/>
        <v>9.6857407896483116E-2</v>
      </c>
      <c r="K297" s="117">
        <f t="shared" si="200"/>
        <v>9.8688752651380954E-2</v>
      </c>
      <c r="L297" s="117">
        <f t="shared" si="200"/>
        <v>0.1003046596875479</v>
      </c>
      <c r="M297" s="117">
        <f>M294/M276</f>
        <v>0.10146791779973315</v>
      </c>
      <c r="N297" s="187">
        <f>N295+1.5%</f>
        <v>0.105</v>
      </c>
      <c r="O297" s="330" t="str">
        <f>CONCATENATE("unter ",N297*100,"% kritisch")</f>
        <v>unter 10.5% kritisch</v>
      </c>
      <c r="P297" s="393">
        <v>0.02</v>
      </c>
    </row>
    <row r="298" spans="1:16" x14ac:dyDescent="0.25">
      <c r="A298" s="91" t="s">
        <v>523</v>
      </c>
      <c r="C298" s="117"/>
      <c r="D298" s="117">
        <f>D132/D92</f>
        <v>1.0839391093746223E-2</v>
      </c>
      <c r="E298" s="117">
        <f t="shared" ref="E298:M298" si="201">E132/E92</f>
        <v>6.2256840779290563E-2</v>
      </c>
      <c r="F298" s="117">
        <f t="shared" si="201"/>
        <v>5.9043703551305282E-2</v>
      </c>
      <c r="G298" s="117">
        <f t="shared" si="201"/>
        <v>-4.7331216999728351E-2</v>
      </c>
      <c r="H298" s="117">
        <f t="shared" si="201"/>
        <v>4.1145414312516802E-2</v>
      </c>
      <c r="I298" s="117">
        <f t="shared" si="201"/>
        <v>0.10148665620094191</v>
      </c>
      <c r="J298" s="117">
        <f t="shared" si="201"/>
        <v>9.2756716417910445E-2</v>
      </c>
      <c r="K298" s="117">
        <f t="shared" si="201"/>
        <v>9.3116312056737593E-2</v>
      </c>
      <c r="L298" s="117">
        <f t="shared" si="201"/>
        <v>9.2947048903878587E-2</v>
      </c>
      <c r="M298" s="117">
        <f t="shared" si="201"/>
        <v>9.3137179487179492E-2</v>
      </c>
      <c r="N298" s="187">
        <f>Basisdaten!F47</f>
        <v>8.1000000000000003E-2</v>
      </c>
      <c r="O298" s="330" t="str">
        <f>CONCATENATE("unter ",N298*100,"% kritisch")</f>
        <v>unter 8.1% kritisch</v>
      </c>
      <c r="P298" s="393">
        <v>0.02</v>
      </c>
    </row>
    <row r="299" spans="1:16" ht="6" customHeight="1" x14ac:dyDescent="0.25">
      <c r="C299" s="117"/>
      <c r="G299" s="164"/>
      <c r="H299" s="164"/>
      <c r="N299" s="167"/>
    </row>
    <row r="300" spans="1:16" s="99" customFormat="1" ht="15.75" x14ac:dyDescent="0.25">
      <c r="A300" s="95" t="s">
        <v>102</v>
      </c>
      <c r="B300" s="95"/>
      <c r="C300" s="149">
        <f>C$2</f>
        <v>2018</v>
      </c>
      <c r="D300" s="149">
        <f t="shared" ref="D300:H300" si="202">D$2</f>
        <v>2019</v>
      </c>
      <c r="E300" s="149">
        <f t="shared" si="202"/>
        <v>2020</v>
      </c>
      <c r="F300" s="149">
        <f t="shared" si="202"/>
        <v>2021</v>
      </c>
      <c r="G300" s="149">
        <f t="shared" si="202"/>
        <v>2022</v>
      </c>
      <c r="H300" s="149">
        <f t="shared" si="202"/>
        <v>2023</v>
      </c>
      <c r="I300" s="98">
        <f>I$2</f>
        <v>2024</v>
      </c>
      <c r="J300" s="98">
        <f t="shared" ref="J300:M300" si="203">J$2</f>
        <v>2025</v>
      </c>
      <c r="K300" s="98">
        <f t="shared" si="203"/>
        <v>2026</v>
      </c>
      <c r="L300" s="98">
        <f t="shared" si="203"/>
        <v>2027</v>
      </c>
      <c r="M300" s="98">
        <f t="shared" si="203"/>
        <v>2028</v>
      </c>
      <c r="N300" s="168"/>
      <c r="O300" s="334"/>
      <c r="P300" s="98"/>
    </row>
    <row r="301" spans="1:16" x14ac:dyDescent="0.25">
      <c r="A301" s="91" t="s">
        <v>211</v>
      </c>
      <c r="C301" s="117"/>
      <c r="D301" s="101">
        <f t="shared" ref="D301:M301" si="204">D168</f>
        <v>-17908.899999999507</v>
      </c>
      <c r="E301" s="101">
        <f t="shared" si="204"/>
        <v>178229.91000000003</v>
      </c>
      <c r="F301" s="101">
        <f t="shared" si="204"/>
        <v>281695.94000000018</v>
      </c>
      <c r="G301" s="101">
        <f t="shared" si="204"/>
        <v>-62973.559999999954</v>
      </c>
      <c r="H301" s="101">
        <f t="shared" si="204"/>
        <v>542143.66999999993</v>
      </c>
      <c r="I301" s="101">
        <f t="shared" si="204"/>
        <v>-185587.07</v>
      </c>
      <c r="J301" s="101">
        <f t="shared" si="204"/>
        <v>302423</v>
      </c>
      <c r="K301" s="101">
        <f t="shared" si="204"/>
        <v>319998</v>
      </c>
      <c r="L301" s="101">
        <f t="shared" si="204"/>
        <v>337343</v>
      </c>
      <c r="M301" s="101">
        <f t="shared" si="204"/>
        <v>354717</v>
      </c>
      <c r="N301" s="163"/>
      <c r="O301" s="132" t="s">
        <v>526</v>
      </c>
    </row>
    <row r="302" spans="1:16" x14ac:dyDescent="0.25">
      <c r="A302" s="91" t="s">
        <v>216</v>
      </c>
      <c r="C302" s="117"/>
      <c r="D302" s="101">
        <f t="shared" ref="D302:M302" si="205">SUM(D110:D120)</f>
        <v>-80910.12</v>
      </c>
      <c r="E302" s="101">
        <f t="shared" si="205"/>
        <v>-88035.99</v>
      </c>
      <c r="F302" s="101">
        <f t="shared" si="205"/>
        <v>-153504.18</v>
      </c>
      <c r="G302" s="101">
        <f t="shared" si="205"/>
        <v>-88097.66</v>
      </c>
      <c r="H302" s="101">
        <f t="shared" si="205"/>
        <v>-69337.33</v>
      </c>
      <c r="I302" s="101">
        <f t="shared" si="205"/>
        <v>-59000</v>
      </c>
      <c r="J302" s="101">
        <f t="shared" si="205"/>
        <v>-88000</v>
      </c>
      <c r="K302" s="101">
        <f t="shared" si="205"/>
        <v>-93000</v>
      </c>
      <c r="L302" s="101">
        <f t="shared" si="205"/>
        <v>-97000</v>
      </c>
      <c r="M302" s="101">
        <f t="shared" si="205"/>
        <v>-102000</v>
      </c>
      <c r="N302" s="163"/>
    </row>
    <row r="303" spans="1:16" x14ac:dyDescent="0.25">
      <c r="A303" s="91" t="s">
        <v>217</v>
      </c>
      <c r="C303" s="117"/>
      <c r="D303" s="101">
        <f t="shared" ref="D303:M303" si="206">D183</f>
        <v>-358646.35000000009</v>
      </c>
      <c r="E303" s="101">
        <f t="shared" si="206"/>
        <v>16433.840000000069</v>
      </c>
      <c r="F303" s="101">
        <f t="shared" si="206"/>
        <v>-119392.29999999999</v>
      </c>
      <c r="G303" s="101">
        <f t="shared" si="206"/>
        <v>764305.98</v>
      </c>
      <c r="H303" s="101">
        <f t="shared" si="206"/>
        <v>-405552.51000000007</v>
      </c>
      <c r="I303" s="101">
        <f t="shared" si="206"/>
        <v>-526189.46</v>
      </c>
      <c r="J303" s="101">
        <f t="shared" si="206"/>
        <v>-161000</v>
      </c>
      <c r="K303" s="101">
        <f t="shared" si="206"/>
        <v>-170400</v>
      </c>
      <c r="L303" s="101">
        <f t="shared" si="206"/>
        <v>-177200</v>
      </c>
      <c r="M303" s="101">
        <f t="shared" si="206"/>
        <v>-187700</v>
      </c>
      <c r="N303" s="163"/>
    </row>
    <row r="304" spans="1:16" x14ac:dyDescent="0.25">
      <c r="A304" s="91" t="s">
        <v>525</v>
      </c>
      <c r="C304" s="117"/>
      <c r="D304" s="103">
        <f>D302/D303</f>
        <v>0.22559861546060617</v>
      </c>
      <c r="E304" s="103">
        <f t="shared" ref="E304:M304" si="207">E302/E303</f>
        <v>-5.3569944699473542</v>
      </c>
      <c r="F304" s="103">
        <f t="shared" si="207"/>
        <v>1.2857125627029549</v>
      </c>
      <c r="G304" s="103">
        <f t="shared" si="207"/>
        <v>-0.11526491000371344</v>
      </c>
      <c r="H304" s="103">
        <f t="shared" si="207"/>
        <v>0.17097004281886946</v>
      </c>
      <c r="I304" s="103">
        <f t="shared" si="207"/>
        <v>0.11212691337450964</v>
      </c>
      <c r="J304" s="103">
        <f t="shared" si="207"/>
        <v>0.54658385093167705</v>
      </c>
      <c r="K304" s="103">
        <f t="shared" si="207"/>
        <v>0.54577464788732399</v>
      </c>
      <c r="L304" s="103">
        <f t="shared" si="207"/>
        <v>0.54740406320541757</v>
      </c>
      <c r="M304" s="103">
        <f t="shared" si="207"/>
        <v>0.54342035162493341</v>
      </c>
      <c r="N304" s="163"/>
    </row>
    <row r="305" spans="1:16" x14ac:dyDescent="0.25">
      <c r="A305" s="91" t="s">
        <v>103</v>
      </c>
      <c r="C305" s="117"/>
      <c r="D305" s="103">
        <f t="shared" ref="D305:M305" si="208">IF(ROUND(D183,0)=0,0,D168/-D183)</f>
        <v>-4.9934705873904757E-2</v>
      </c>
      <c r="E305" s="103">
        <f t="shared" si="208"/>
        <v>-10.845299090169995</v>
      </c>
      <c r="F305" s="103">
        <f t="shared" si="208"/>
        <v>2.3594146356172065</v>
      </c>
      <c r="G305" s="103">
        <f t="shared" si="208"/>
        <v>8.2393127422606266E-2</v>
      </c>
      <c r="H305" s="103">
        <f t="shared" si="208"/>
        <v>1.3368026497974328</v>
      </c>
      <c r="I305" s="103">
        <f t="shared" si="208"/>
        <v>-0.35270009019184845</v>
      </c>
      <c r="J305" s="103">
        <f t="shared" si="208"/>
        <v>1.8784037267080744</v>
      </c>
      <c r="K305" s="103">
        <f t="shared" si="208"/>
        <v>1.8779225352112676</v>
      </c>
      <c r="L305" s="103">
        <f t="shared" si="208"/>
        <v>1.9037415349887132</v>
      </c>
      <c r="M305" s="103">
        <f t="shared" si="208"/>
        <v>1.8898082045817794</v>
      </c>
      <c r="N305" s="163"/>
    </row>
    <row r="306" spans="1:16" x14ac:dyDescent="0.25">
      <c r="A306" s="91" t="s">
        <v>104</v>
      </c>
      <c r="C306" s="117"/>
      <c r="D306" s="117">
        <f t="shared" ref="D306:M306" si="209">D168/D92</f>
        <v>-8.9767117514241383E-3</v>
      </c>
      <c r="E306" s="117">
        <f t="shared" si="209"/>
        <v>0.10512023072743339</v>
      </c>
      <c r="F306" s="117">
        <f t="shared" si="209"/>
        <v>0.12344626157350587</v>
      </c>
      <c r="G306" s="117">
        <f t="shared" si="209"/>
        <v>-2.889113260788986E-2</v>
      </c>
      <c r="H306" s="117">
        <f t="shared" si="209"/>
        <v>0.22429915500972847</v>
      </c>
      <c r="I306" s="117">
        <f t="shared" si="209"/>
        <v>-7.2836369701726841E-2</v>
      </c>
      <c r="J306" s="117">
        <f t="shared" si="209"/>
        <v>0.11284440298507463</v>
      </c>
      <c r="K306" s="117">
        <f t="shared" si="209"/>
        <v>0.11347446808510639</v>
      </c>
      <c r="L306" s="117">
        <f t="shared" si="209"/>
        <v>0.11377504215851603</v>
      </c>
      <c r="M306" s="117">
        <f t="shared" si="209"/>
        <v>0.11369134615384616</v>
      </c>
      <c r="N306" s="187">
        <f>Basisdaten!F49</f>
        <v>0.112</v>
      </c>
      <c r="O306" s="330" t="str">
        <f>CONCATENATE("unter ",N306*100,"% kritisch")</f>
        <v>unter 11.2% kritisch</v>
      </c>
      <c r="P306" s="393">
        <v>0.03</v>
      </c>
    </row>
    <row r="307" spans="1:16" ht="6" customHeight="1" x14ac:dyDescent="0.25">
      <c r="C307" s="117"/>
      <c r="G307" s="162"/>
      <c r="H307" s="162"/>
      <c r="N307" s="167"/>
    </row>
    <row r="308" spans="1:16" s="99" customFormat="1" ht="15.75" x14ac:dyDescent="0.25">
      <c r="A308" s="95" t="s">
        <v>159</v>
      </c>
      <c r="B308" s="95"/>
      <c r="C308" s="149">
        <f>C$2</f>
        <v>2018</v>
      </c>
      <c r="D308" s="149">
        <f t="shared" ref="D308:H308" si="210">D$2</f>
        <v>2019</v>
      </c>
      <c r="E308" s="149">
        <f t="shared" si="210"/>
        <v>2020</v>
      </c>
      <c r="F308" s="149">
        <f t="shared" si="210"/>
        <v>2021</v>
      </c>
      <c r="G308" s="149">
        <f t="shared" si="210"/>
        <v>2022</v>
      </c>
      <c r="H308" s="149">
        <f t="shared" si="210"/>
        <v>2023</v>
      </c>
      <c r="I308" s="98">
        <f>I$2</f>
        <v>2024</v>
      </c>
      <c r="J308" s="98">
        <f t="shared" ref="J308:M308" si="211">J$2</f>
        <v>2025</v>
      </c>
      <c r="K308" s="98">
        <f t="shared" si="211"/>
        <v>2026</v>
      </c>
      <c r="L308" s="98">
        <f t="shared" si="211"/>
        <v>2027</v>
      </c>
      <c r="M308" s="98">
        <f t="shared" si="211"/>
        <v>2028</v>
      </c>
      <c r="N308" s="168"/>
      <c r="O308" s="334"/>
      <c r="P308" s="98"/>
    </row>
    <row r="309" spans="1:16" x14ac:dyDescent="0.25">
      <c r="A309" s="91" t="s">
        <v>105</v>
      </c>
      <c r="C309" s="117"/>
      <c r="D309" s="103">
        <f t="shared" ref="D309:M309" si="212">365/D92*AVERAGE(C7:D7)</f>
        <v>22.084728073462141</v>
      </c>
      <c r="E309" s="103">
        <f t="shared" si="212"/>
        <v>26.679156102170545</v>
      </c>
      <c r="F309" s="103">
        <f t="shared" si="212"/>
        <v>24.163938941170418</v>
      </c>
      <c r="G309" s="103">
        <f t="shared" si="212"/>
        <v>33.225543225469522</v>
      </c>
      <c r="H309" s="103">
        <f t="shared" si="212"/>
        <v>28.807286291390909</v>
      </c>
      <c r="I309" s="103">
        <f t="shared" ref="I309" si="213">365/I92*AVERAGE(H7:I7)</f>
        <v>27.099486597331243</v>
      </c>
      <c r="J309" s="103">
        <f t="shared" ref="J309" si="214">365/J92*AVERAGE(I7:J7)</f>
        <v>27.78358208955224</v>
      </c>
      <c r="K309" s="103">
        <f t="shared" si="212"/>
        <v>27.789184397163119</v>
      </c>
      <c r="L309" s="103">
        <f t="shared" si="212"/>
        <v>27.821247892074201</v>
      </c>
      <c r="M309" s="103">
        <f t="shared" si="212"/>
        <v>27.825400641025642</v>
      </c>
      <c r="N309" s="176">
        <v>30</v>
      </c>
      <c r="O309" s="330" t="str">
        <f>CONCATENATE("über ",N309," kritisch")</f>
        <v>über 30 kritisch</v>
      </c>
      <c r="P309" s="164">
        <v>4</v>
      </c>
    </row>
    <row r="310" spans="1:16" x14ac:dyDescent="0.25">
      <c r="A310" s="91" t="s">
        <v>106</v>
      </c>
      <c r="C310" s="117"/>
      <c r="D310" s="103">
        <f t="shared" ref="D310:M310" si="215">365/D93*-AVERAGE(C11:D11)</f>
        <v>761.57366982643566</v>
      </c>
      <c r="E310" s="103">
        <f t="shared" si="215"/>
        <v>881.48278568631429</v>
      </c>
      <c r="F310" s="103">
        <f t="shared" si="215"/>
        <v>353.24903641893638</v>
      </c>
      <c r="G310" s="103">
        <f t="shared" si="215"/>
        <v>340.59879832007414</v>
      </c>
      <c r="H310" s="103">
        <f t="shared" si="215"/>
        <v>296.30767413651648</v>
      </c>
      <c r="I310" s="103">
        <f t="shared" si="215"/>
        <v>468.7491279069767</v>
      </c>
      <c r="J310" s="103">
        <f t="shared" si="215"/>
        <v>600.43508287292809</v>
      </c>
      <c r="K310" s="103">
        <f t="shared" si="215"/>
        <v>600.33398950131232</v>
      </c>
      <c r="L310" s="103">
        <f t="shared" si="215"/>
        <v>600.29301745635905</v>
      </c>
      <c r="M310" s="103">
        <f t="shared" si="215"/>
        <v>600.30390995260666</v>
      </c>
      <c r="N310" s="176">
        <v>60</v>
      </c>
      <c r="O310" s="330" t="str">
        <f t="shared" ref="O310:O311" si="216">CONCATENATE("über ",N310," kritisch")</f>
        <v>über 60 kritisch</v>
      </c>
      <c r="P310" s="164">
        <v>8</v>
      </c>
    </row>
    <row r="311" spans="1:16" x14ac:dyDescent="0.25">
      <c r="A311" s="91" t="s">
        <v>107</v>
      </c>
      <c r="C311" s="117"/>
      <c r="D311" s="103">
        <f t="shared" ref="D311:M311" si="217">365/(-D93+D11-C11)*AVERAGE(C38:D38)</f>
        <v>120.30843906014881</v>
      </c>
      <c r="E311" s="103">
        <f t="shared" si="217"/>
        <v>97.227605202485591</v>
      </c>
      <c r="F311" s="103">
        <f t="shared" si="217"/>
        <v>60.857062926612976</v>
      </c>
      <c r="G311" s="103">
        <f t="shared" si="217"/>
        <v>59.486041732793794</v>
      </c>
      <c r="H311" s="103">
        <f t="shared" si="217"/>
        <v>145.27722617263316</v>
      </c>
      <c r="I311" s="103">
        <f t="shared" si="217"/>
        <v>98.962391110073426</v>
      </c>
      <c r="J311" s="103">
        <f t="shared" si="217"/>
        <v>98.226299694189606</v>
      </c>
      <c r="K311" s="103">
        <f t="shared" si="217"/>
        <v>98.255630903366423</v>
      </c>
      <c r="L311" s="103">
        <f t="shared" si="217"/>
        <v>98.217571297148112</v>
      </c>
      <c r="M311" s="103">
        <f t="shared" si="217"/>
        <v>98.293789634813038</v>
      </c>
      <c r="N311" s="176">
        <v>55</v>
      </c>
      <c r="O311" s="330" t="str">
        <f t="shared" si="216"/>
        <v>über 55 kritisch</v>
      </c>
      <c r="P311" s="164">
        <v>6</v>
      </c>
    </row>
    <row r="312" spans="1:16" ht="6" customHeight="1" x14ac:dyDescent="0.25">
      <c r="G312" s="164"/>
      <c r="H312" s="164"/>
      <c r="N312" s="167"/>
    </row>
    <row r="313" spans="1:16" s="99" customFormat="1" ht="15.75" x14ac:dyDescent="0.25">
      <c r="A313" s="95" t="s">
        <v>108</v>
      </c>
      <c r="B313" s="95"/>
      <c r="C313" s="149">
        <f>C$2</f>
        <v>2018</v>
      </c>
      <c r="D313" s="149">
        <f t="shared" ref="D313:H313" si="218">D$2</f>
        <v>2019</v>
      </c>
      <c r="E313" s="149">
        <f t="shared" si="218"/>
        <v>2020</v>
      </c>
      <c r="F313" s="149">
        <f t="shared" si="218"/>
        <v>2021</v>
      </c>
      <c r="G313" s="149">
        <f t="shared" si="218"/>
        <v>2022</v>
      </c>
      <c r="H313" s="149">
        <f t="shared" si="218"/>
        <v>2023</v>
      </c>
      <c r="I313" s="98">
        <f>I$2</f>
        <v>2024</v>
      </c>
      <c r="J313" s="98">
        <f t="shared" ref="J313:M313" si="219">J$2</f>
        <v>2025</v>
      </c>
      <c r="K313" s="98">
        <f t="shared" si="219"/>
        <v>2026</v>
      </c>
      <c r="L313" s="98">
        <f t="shared" si="219"/>
        <v>2027</v>
      </c>
      <c r="M313" s="98">
        <f t="shared" si="219"/>
        <v>2028</v>
      </c>
      <c r="N313" s="168"/>
      <c r="O313" s="334"/>
      <c r="P313" s="98"/>
    </row>
    <row r="314" spans="1:16" x14ac:dyDescent="0.25">
      <c r="A314" s="91" t="s">
        <v>215</v>
      </c>
      <c r="C314" s="103"/>
      <c r="D314" s="103">
        <v>12</v>
      </c>
      <c r="E314" s="103">
        <v>10.5</v>
      </c>
      <c r="F314" s="103">
        <v>12.5</v>
      </c>
      <c r="G314" s="103">
        <v>13</v>
      </c>
      <c r="H314" s="103">
        <v>14</v>
      </c>
      <c r="I314" s="103">
        <v>13.5</v>
      </c>
      <c r="J314" s="103">
        <v>14</v>
      </c>
      <c r="K314" s="103">
        <v>15</v>
      </c>
      <c r="L314" s="103">
        <v>15.5</v>
      </c>
      <c r="M314" s="103">
        <v>16.5</v>
      </c>
      <c r="N314" s="167"/>
    </row>
    <row r="315" spans="1:16" x14ac:dyDescent="0.25">
      <c r="A315" s="91" t="s">
        <v>109</v>
      </c>
      <c r="C315" s="101"/>
      <c r="D315" s="101">
        <f t="shared" ref="D315:M315" si="220">D92/D314</f>
        <v>166253.3425</v>
      </c>
      <c r="E315" s="101">
        <f t="shared" si="220"/>
        <v>161474.88476190477</v>
      </c>
      <c r="F315" s="101">
        <f t="shared" si="220"/>
        <v>182554.53760000001</v>
      </c>
      <c r="G315" s="101">
        <f t="shared" si="220"/>
        <v>167668.05461538461</v>
      </c>
      <c r="H315" s="101">
        <f t="shared" si="220"/>
        <v>172646.87357142856</v>
      </c>
      <c r="I315" s="101">
        <f t="shared" si="220"/>
        <v>188740.74074074073</v>
      </c>
      <c r="J315" s="101">
        <f t="shared" si="220"/>
        <v>191428.57142857142</v>
      </c>
      <c r="K315" s="101">
        <f t="shared" si="220"/>
        <v>188000</v>
      </c>
      <c r="L315" s="101">
        <f t="shared" si="220"/>
        <v>191290.32258064515</v>
      </c>
      <c r="M315" s="101">
        <f t="shared" si="220"/>
        <v>189090.90909090909</v>
      </c>
      <c r="N315" s="167"/>
    </row>
    <row r="316" spans="1:16" x14ac:dyDescent="0.25">
      <c r="A316" s="91" t="s">
        <v>110</v>
      </c>
      <c r="C316" s="101"/>
      <c r="D316" s="101">
        <f t="shared" ref="D316:M316" si="221">-D98/D314</f>
        <v>95353.902499999982</v>
      </c>
      <c r="E316" s="101">
        <f t="shared" si="221"/>
        <v>94893.64</v>
      </c>
      <c r="F316" s="101">
        <f t="shared" si="221"/>
        <v>94289.7016</v>
      </c>
      <c r="G316" s="101">
        <f t="shared" si="221"/>
        <v>93863.303846153838</v>
      </c>
      <c r="H316" s="101">
        <f t="shared" si="221"/>
        <v>93658.327857142867</v>
      </c>
      <c r="I316" s="101">
        <f t="shared" si="221"/>
        <v>96222.222222222219</v>
      </c>
      <c r="J316" s="101">
        <f t="shared" si="221"/>
        <v>97642.857142857145</v>
      </c>
      <c r="K316" s="101">
        <f t="shared" si="221"/>
        <v>95866.666666666672</v>
      </c>
      <c r="L316" s="101">
        <f t="shared" si="221"/>
        <v>97548.387096774197</v>
      </c>
      <c r="M316" s="101">
        <f t="shared" si="221"/>
        <v>96424.242424242431</v>
      </c>
      <c r="N316" s="167"/>
    </row>
    <row r="317" spans="1:16" x14ac:dyDescent="0.25">
      <c r="A317" s="91" t="s">
        <v>111</v>
      </c>
      <c r="C317" s="101"/>
      <c r="D317" s="101">
        <f t="shared" ref="D317:M317" si="222">D97/D314</f>
        <v>122686.42416666669</v>
      </c>
      <c r="E317" s="101">
        <f t="shared" si="222"/>
        <v>129748.90761904762</v>
      </c>
      <c r="F317" s="101">
        <f t="shared" si="222"/>
        <v>133877.34240000002</v>
      </c>
      <c r="G317" s="101">
        <f t="shared" si="222"/>
        <v>122465.82307692307</v>
      </c>
      <c r="H317" s="101">
        <f t="shared" si="222"/>
        <v>127905.34142857142</v>
      </c>
      <c r="I317" s="101">
        <f t="shared" si="222"/>
        <v>142518.51851851851</v>
      </c>
      <c r="J317" s="101">
        <f t="shared" si="222"/>
        <v>144500</v>
      </c>
      <c r="K317" s="101">
        <f t="shared" si="222"/>
        <v>141933.33333333334</v>
      </c>
      <c r="L317" s="101">
        <f t="shared" si="222"/>
        <v>144322.5806451613</v>
      </c>
      <c r="M317" s="101">
        <f t="shared" si="222"/>
        <v>142666.66666666666</v>
      </c>
      <c r="N317" s="167"/>
    </row>
    <row r="318" spans="1:16" x14ac:dyDescent="0.25">
      <c r="A318" s="91" t="s">
        <v>127</v>
      </c>
      <c r="C318" s="101"/>
      <c r="D318" s="101">
        <f t="shared" ref="D318:M318" si="223">D132/D314</f>
        <v>1802.0850000000403</v>
      </c>
      <c r="E318" s="101">
        <f t="shared" si="223"/>
        <v>10052.916190476197</v>
      </c>
      <c r="F318" s="101">
        <f t="shared" si="223"/>
        <v>10778.696000000014</v>
      </c>
      <c r="G318" s="101">
        <f t="shared" si="223"/>
        <v>-7935.9330769230737</v>
      </c>
      <c r="H318" s="101">
        <f t="shared" si="223"/>
        <v>7103.6271428571363</v>
      </c>
      <c r="I318" s="101">
        <f t="shared" si="223"/>
        <v>19154.666666666668</v>
      </c>
      <c r="J318" s="101">
        <f t="shared" si="223"/>
        <v>17756.285714285714</v>
      </c>
      <c r="K318" s="101">
        <f t="shared" si="223"/>
        <v>17505.866666666665</v>
      </c>
      <c r="L318" s="101">
        <f t="shared" si="223"/>
        <v>17779.870967741936</v>
      </c>
      <c r="M318" s="101">
        <f t="shared" si="223"/>
        <v>17611.39393939394</v>
      </c>
      <c r="N318" s="167"/>
    </row>
    <row r="319" spans="1:16" x14ac:dyDescent="0.25">
      <c r="A319" s="91" t="s">
        <v>112</v>
      </c>
      <c r="C319" s="169"/>
      <c r="D319" s="148">
        <f t="shared" ref="D319:M319" si="224">-D98/D92</f>
        <v>0.57354577698189724</v>
      </c>
      <c r="E319" s="148">
        <f t="shared" si="224"/>
        <v>0.58766810789133539</v>
      </c>
      <c r="F319" s="148">
        <f t="shared" si="224"/>
        <v>0.51650154983603103</v>
      </c>
      <c r="G319" s="148">
        <f t="shared" si="224"/>
        <v>0.55981626351822233</v>
      </c>
      <c r="H319" s="148">
        <f t="shared" si="224"/>
        <v>0.54248493424582023</v>
      </c>
      <c r="I319" s="148">
        <f t="shared" si="224"/>
        <v>0.50981161695447408</v>
      </c>
      <c r="J319" s="148">
        <f t="shared" si="224"/>
        <v>0.51007462686567162</v>
      </c>
      <c r="K319" s="148">
        <f t="shared" si="224"/>
        <v>0.50992907801418441</v>
      </c>
      <c r="L319" s="148">
        <f t="shared" si="224"/>
        <v>0.50994940978077574</v>
      </c>
      <c r="M319" s="148">
        <f t="shared" si="224"/>
        <v>0.5099358974358974</v>
      </c>
      <c r="N319" s="167"/>
    </row>
    <row r="320" spans="1:16" ht="6" customHeight="1" x14ac:dyDescent="0.25">
      <c r="G320" s="162"/>
      <c r="H320" s="162"/>
      <c r="N320" s="167"/>
    </row>
    <row r="321" spans="1:16" s="99" customFormat="1" ht="15.75" x14ac:dyDescent="0.25">
      <c r="A321" s="95" t="s">
        <v>113</v>
      </c>
      <c r="B321" s="95"/>
      <c r="C321" s="149">
        <f>C$2</f>
        <v>2018</v>
      </c>
      <c r="D321" s="149">
        <f t="shared" ref="D321:H321" si="225">D$2</f>
        <v>2019</v>
      </c>
      <c r="E321" s="149">
        <f t="shared" si="225"/>
        <v>2020</v>
      </c>
      <c r="F321" s="149">
        <f t="shared" si="225"/>
        <v>2021</v>
      </c>
      <c r="G321" s="149">
        <f t="shared" si="225"/>
        <v>2022</v>
      </c>
      <c r="H321" s="149">
        <f t="shared" si="225"/>
        <v>2023</v>
      </c>
      <c r="I321" s="98">
        <f>I$2</f>
        <v>2024</v>
      </c>
      <c r="J321" s="98">
        <f t="shared" ref="J321:M321" si="226">J$2</f>
        <v>2025</v>
      </c>
      <c r="K321" s="98">
        <f t="shared" si="226"/>
        <v>2026</v>
      </c>
      <c r="L321" s="98">
        <f t="shared" si="226"/>
        <v>2027</v>
      </c>
      <c r="M321" s="98">
        <f t="shared" si="226"/>
        <v>2028</v>
      </c>
      <c r="N321" s="168"/>
      <c r="O321" s="334"/>
      <c r="P321" s="98"/>
    </row>
    <row r="322" spans="1:16" x14ac:dyDescent="0.25">
      <c r="A322" s="91" t="s">
        <v>114</v>
      </c>
      <c r="D322" s="103">
        <f t="shared" ref="D322:M322" si="227">3.3*D292/D34+1*D92/D34+0.6*D70/D34+1.4*SUM(D66:D68)/D34+1.2*(D21-D52)/D34</f>
        <v>1.8339526821119543</v>
      </c>
      <c r="E322" s="103">
        <f t="shared" si="227"/>
        <v>1.8944646421812275</v>
      </c>
      <c r="F322" s="103">
        <f t="shared" si="227"/>
        <v>2.2252360699802409</v>
      </c>
      <c r="G322" s="103">
        <f t="shared" si="227"/>
        <v>2.9000012046310149</v>
      </c>
      <c r="H322" s="103">
        <f t="shared" si="227"/>
        <v>2.7402425581017842</v>
      </c>
      <c r="I322" s="103">
        <f t="shared" si="227"/>
        <v>2.2772864099393404</v>
      </c>
      <c r="J322" s="103">
        <f t="shared" si="227"/>
        <v>2.2562048907763885</v>
      </c>
      <c r="K322" s="103">
        <f t="shared" si="227"/>
        <v>2.2674850251340644</v>
      </c>
      <c r="L322" s="103">
        <f t="shared" si="227"/>
        <v>2.2725790154817798</v>
      </c>
      <c r="M322" s="103">
        <f t="shared" si="227"/>
        <v>2.281471539380354</v>
      </c>
      <c r="N322" s="177">
        <v>3</v>
      </c>
      <c r="O322" s="342" t="s">
        <v>527</v>
      </c>
      <c r="P322" s="164">
        <v>0.3</v>
      </c>
    </row>
    <row r="323" spans="1:16" x14ac:dyDescent="0.25">
      <c r="A323" s="91" t="s">
        <v>115</v>
      </c>
      <c r="D323" s="103">
        <f t="shared" ref="D323:M323" si="228">6.72*D292/D34+1.05*D70/D34+3.26*SUM(D66:D68)/D34+6.56*(D21-D52)/D34</f>
        <v>3.1717467271521111</v>
      </c>
      <c r="E323" s="103">
        <f t="shared" si="228"/>
        <v>4.067498223586222</v>
      </c>
      <c r="F323" s="103">
        <f t="shared" si="228"/>
        <v>4.3135595289982005</v>
      </c>
      <c r="G323" s="103">
        <f t="shared" si="228"/>
        <v>5.2035277471448662</v>
      </c>
      <c r="H323" s="103">
        <f t="shared" si="228"/>
        <v>4.315407712798665</v>
      </c>
      <c r="I323" s="103">
        <f t="shared" si="228"/>
        <v>3.7070350363568734</v>
      </c>
      <c r="J323" s="103">
        <f t="shared" si="228"/>
        <v>3.6634702472477061</v>
      </c>
      <c r="K323" s="103">
        <f t="shared" si="228"/>
        <v>3.6791997310957001</v>
      </c>
      <c r="L323" s="103">
        <f t="shared" si="228"/>
        <v>3.6792396841527246</v>
      </c>
      <c r="M323" s="103">
        <f t="shared" si="228"/>
        <v>3.6874440262068031</v>
      </c>
      <c r="N323" s="177">
        <v>1.1000000000000001</v>
      </c>
      <c r="O323" s="342" t="s">
        <v>528</v>
      </c>
      <c r="P323" s="164">
        <v>0.1</v>
      </c>
    </row>
    <row r="324" spans="1:16" x14ac:dyDescent="0.25">
      <c r="A324" s="91" t="s">
        <v>116</v>
      </c>
      <c r="D324" s="118">
        <f t="shared" ref="D324:L324" si="229">D272</f>
        <v>0.46717911371162057</v>
      </c>
      <c r="E324" s="118">
        <f t="shared" si="229"/>
        <v>0.48154079383060722</v>
      </c>
      <c r="F324" s="118">
        <f t="shared" si="229"/>
        <v>0.4732317407126968</v>
      </c>
      <c r="G324" s="118">
        <f t="shared" si="229"/>
        <v>0.24048530506515131</v>
      </c>
      <c r="H324" s="118">
        <f t="shared" si="229"/>
        <v>0.34775644409602191</v>
      </c>
      <c r="I324" s="118">
        <f t="shared" si="229"/>
        <v>0.65595139127572977</v>
      </c>
      <c r="J324" s="118">
        <f t="shared" si="229"/>
        <v>0.65600376285500617</v>
      </c>
      <c r="K324" s="118">
        <f t="shared" si="229"/>
        <v>0.65554509116397675</v>
      </c>
      <c r="L324" s="118">
        <f t="shared" si="229"/>
        <v>0.65544836371866366</v>
      </c>
      <c r="M324" s="118">
        <f>M272</f>
        <v>0.65537468340905769</v>
      </c>
      <c r="N324" s="178">
        <v>0.8</v>
      </c>
      <c r="O324" s="342" t="s">
        <v>161</v>
      </c>
      <c r="P324" s="393">
        <v>0.15</v>
      </c>
    </row>
    <row r="325" spans="1:16" x14ac:dyDescent="0.25">
      <c r="A325" s="91" t="s">
        <v>117</v>
      </c>
      <c r="D325" s="118">
        <f t="shared" ref="D325:L325" si="230">D284</f>
        <v>7.4038436631765254</v>
      </c>
      <c r="E325" s="118">
        <f t="shared" si="230"/>
        <v>12.865992576163968</v>
      </c>
      <c r="F325" s="118">
        <f t="shared" si="230"/>
        <v>10.627460121642637</v>
      </c>
      <c r="G325" s="118">
        <f t="shared" si="230"/>
        <v>12.104522543195674</v>
      </c>
      <c r="H325" s="118">
        <f t="shared" si="230"/>
        <v>2.5839520188759066</v>
      </c>
      <c r="I325" s="118">
        <f t="shared" si="230"/>
        <v>3.1980164300924789</v>
      </c>
      <c r="J325" s="118">
        <f t="shared" si="230"/>
        <v>3.2534224842963124</v>
      </c>
      <c r="K325" s="118">
        <f t="shared" si="230"/>
        <v>3.2320708347088001</v>
      </c>
      <c r="L325" s="118">
        <f t="shared" si="230"/>
        <v>3.1806369039874154</v>
      </c>
      <c r="M325" s="118">
        <f>M284</f>
        <v>3.1388766872808174</v>
      </c>
      <c r="N325" s="178">
        <v>1</v>
      </c>
      <c r="O325" s="342" t="s">
        <v>96</v>
      </c>
      <c r="P325" s="393">
        <v>0.2</v>
      </c>
    </row>
    <row r="326" spans="1:16" x14ac:dyDescent="0.25">
      <c r="A326" s="91" t="s">
        <v>118</v>
      </c>
      <c r="D326" s="118">
        <f t="shared" ref="D326:M326" si="231">D168/D52</f>
        <v>-0.17130487233989575</v>
      </c>
      <c r="E326" s="118">
        <f t="shared" si="231"/>
        <v>2.1663276928726054</v>
      </c>
      <c r="F326" s="118">
        <f t="shared" si="231"/>
        <v>2.7382758645158969</v>
      </c>
      <c r="G326" s="118">
        <f t="shared" si="231"/>
        <v>-0.86520576018324735</v>
      </c>
      <c r="H326" s="118">
        <f t="shared" si="231"/>
        <v>1.4588874055415548</v>
      </c>
      <c r="I326" s="118">
        <f t="shared" si="231"/>
        <v>-0.58341737842595409</v>
      </c>
      <c r="J326" s="118">
        <f t="shared" si="231"/>
        <v>0.92684312963366899</v>
      </c>
      <c r="K326" s="118">
        <f t="shared" si="231"/>
        <v>0.92980138551500535</v>
      </c>
      <c r="L326" s="118">
        <f t="shared" si="231"/>
        <v>0.92003467184391552</v>
      </c>
      <c r="M326" s="118">
        <f t="shared" si="231"/>
        <v>0.91037104661381685</v>
      </c>
      <c r="N326" s="179">
        <v>0</v>
      </c>
      <c r="O326" s="342" t="s">
        <v>119</v>
      </c>
      <c r="P326" s="393">
        <v>0.1</v>
      </c>
    </row>
    <row r="327" spans="1:16" x14ac:dyDescent="0.25">
      <c r="A327" s="91" t="s">
        <v>120</v>
      </c>
      <c r="D327" s="118">
        <f t="shared" ref="D327:M327" si="232">(D5-D52)/(SUM(D98:D104)+D93)</f>
        <v>-2.6693690067451099E-2</v>
      </c>
      <c r="E327" s="118">
        <f t="shared" si="232"/>
        <v>-0.2578793477129469</v>
      </c>
      <c r="F327" s="118">
        <f t="shared" si="232"/>
        <v>-0.16777272375222302</v>
      </c>
      <c r="G327" s="118">
        <f t="shared" si="232"/>
        <v>-6.4210802387320562E-2</v>
      </c>
      <c r="H327" s="118">
        <f t="shared" si="232"/>
        <v>1.5586215694668145E-2</v>
      </c>
      <c r="I327" s="118">
        <f t="shared" si="232"/>
        <v>0.11009798684460985</v>
      </c>
      <c r="J327" s="118">
        <f t="shared" si="232"/>
        <v>0.10714324382382824</v>
      </c>
      <c r="K327" s="118">
        <f t="shared" si="232"/>
        <v>0.10734233425383938</v>
      </c>
      <c r="L327" s="118">
        <f t="shared" si="232"/>
        <v>0.10852597329799533</v>
      </c>
      <c r="M327" s="118">
        <f t="shared" si="232"/>
        <v>0.1095184502810617</v>
      </c>
      <c r="N327" s="178">
        <v>0.2</v>
      </c>
      <c r="O327" s="342" t="s">
        <v>121</v>
      </c>
      <c r="P327" s="393">
        <v>0.05</v>
      </c>
    </row>
    <row r="328" spans="1:16" x14ac:dyDescent="0.25">
      <c r="A328" s="91" t="s">
        <v>122</v>
      </c>
      <c r="D328" s="103">
        <f t="shared" ref="D328:L328" si="233">D311</f>
        <v>120.30843906014881</v>
      </c>
      <c r="E328" s="103">
        <f t="shared" si="233"/>
        <v>97.227605202485591</v>
      </c>
      <c r="F328" s="103">
        <f t="shared" si="233"/>
        <v>60.857062926612976</v>
      </c>
      <c r="G328" s="103">
        <f t="shared" si="233"/>
        <v>59.486041732793794</v>
      </c>
      <c r="H328" s="103">
        <f t="shared" si="233"/>
        <v>145.27722617263316</v>
      </c>
      <c r="I328" s="103">
        <f t="shared" si="233"/>
        <v>98.962391110073426</v>
      </c>
      <c r="J328" s="103">
        <f t="shared" si="233"/>
        <v>98.226299694189606</v>
      </c>
      <c r="K328" s="103">
        <f t="shared" si="233"/>
        <v>98.255630903366423</v>
      </c>
      <c r="L328" s="103">
        <f t="shared" si="233"/>
        <v>98.217571297148112</v>
      </c>
      <c r="M328" s="103">
        <f>M311</f>
        <v>98.293789634813038</v>
      </c>
      <c r="N328" s="180">
        <v>100</v>
      </c>
      <c r="O328" s="342" t="s">
        <v>123</v>
      </c>
      <c r="P328" s="164">
        <v>15</v>
      </c>
    </row>
    <row r="329" spans="1:16" x14ac:dyDescent="0.25">
      <c r="A329" s="91" t="s">
        <v>124</v>
      </c>
      <c r="D329" s="103">
        <f t="shared" ref="D329:L329" si="234">D310</f>
        <v>761.57366982643566</v>
      </c>
      <c r="E329" s="103">
        <f t="shared" si="234"/>
        <v>881.48278568631429</v>
      </c>
      <c r="F329" s="103">
        <f t="shared" si="234"/>
        <v>353.24903641893638</v>
      </c>
      <c r="G329" s="103">
        <f t="shared" si="234"/>
        <v>340.59879832007414</v>
      </c>
      <c r="H329" s="103">
        <f t="shared" si="234"/>
        <v>296.30767413651648</v>
      </c>
      <c r="I329" s="103">
        <f t="shared" si="234"/>
        <v>468.7491279069767</v>
      </c>
      <c r="J329" s="103">
        <f t="shared" si="234"/>
        <v>600.43508287292809</v>
      </c>
      <c r="K329" s="103">
        <f t="shared" si="234"/>
        <v>600.33398950131232</v>
      </c>
      <c r="L329" s="103">
        <f t="shared" si="234"/>
        <v>600.29301745635905</v>
      </c>
      <c r="M329" s="103">
        <f>M310</f>
        <v>600.30390995260666</v>
      </c>
      <c r="N329" s="181">
        <v>150</v>
      </c>
      <c r="O329" s="342" t="s">
        <v>125</v>
      </c>
      <c r="P329" s="164">
        <v>20</v>
      </c>
    </row>
  </sheetData>
  <mergeCells count="2">
    <mergeCell ref="E259:G259"/>
    <mergeCell ref="E258:G258"/>
  </mergeCells>
  <conditionalFormatting sqref="D272:M272">
    <cfRule type="cellIs" dxfId="153" priority="826" operator="greaterThanOrEqual">
      <formula>$N$272-$P$272</formula>
    </cfRule>
    <cfRule type="cellIs" dxfId="152" priority="825" operator="greaterThan">
      <formula>$N$272+$P$272</formula>
    </cfRule>
    <cfRule type="cellIs" dxfId="151" priority="53" operator="lessThanOrEqual">
      <formula>$N$272-$P$272</formula>
    </cfRule>
  </conditionalFormatting>
  <conditionalFormatting sqref="D273:M273">
    <cfRule type="cellIs" dxfId="150" priority="830" operator="greaterThanOrEqual">
      <formula>$N$273-$P$273</formula>
    </cfRule>
    <cfRule type="cellIs" dxfId="149" priority="829" operator="lessThan">
      <formula>$N$273-$P$273</formula>
    </cfRule>
    <cfRule type="cellIs" dxfId="148" priority="52" operator="greaterThanOrEqual">
      <formula>$N$273+$P$273</formula>
    </cfRule>
  </conditionalFormatting>
  <conditionalFormatting sqref="D274:M274">
    <cfRule type="cellIs" dxfId="147" priority="51" operator="lessThanOrEqual">
      <formula>$N$274-$P$274</formula>
    </cfRule>
    <cfRule type="cellIs" dxfId="146" priority="834" operator="greaterThanOrEqual">
      <formula>$N$274-$P$274</formula>
    </cfRule>
    <cfRule type="cellIs" dxfId="145" priority="833" operator="greaterThanOrEqual">
      <formula>$N$274+$P$274</formula>
    </cfRule>
  </conditionalFormatting>
  <conditionalFormatting sqref="D277:M277">
    <cfRule type="cellIs" dxfId="144" priority="50" operator="greaterThanOrEqual">
      <formula>$N$277-$P$277</formula>
    </cfRule>
    <cfRule type="cellIs" dxfId="143" priority="48" operator="greaterThanOrEqual">
      <formula>$N$277+$P$277</formula>
    </cfRule>
    <cfRule type="cellIs" dxfId="142" priority="49" operator="lessThanOrEqual">
      <formula>$N$277-$P$277</formula>
    </cfRule>
  </conditionalFormatting>
  <conditionalFormatting sqref="D282:M282">
    <cfRule type="cellIs" dxfId="141" priority="47" operator="greaterThanOrEqual">
      <formula>$N$282+$P$282</formula>
    </cfRule>
    <cfRule type="cellIs" dxfId="140" priority="838" operator="greaterThanOrEqual">
      <formula>$N$282-$P$282</formula>
    </cfRule>
    <cfRule type="cellIs" dxfId="139" priority="837" operator="lessThanOrEqual">
      <formula>$N$282-$P$282</formula>
    </cfRule>
  </conditionalFormatting>
  <conditionalFormatting sqref="D283:M283">
    <cfRule type="cellIs" dxfId="138" priority="46" operator="greaterThanOrEqual">
      <formula>$N$283+$P$283</formula>
    </cfRule>
    <cfRule type="cellIs" dxfId="137" priority="846" operator="greaterThanOrEqual">
      <formula>$N$283-$P$283</formula>
    </cfRule>
    <cfRule type="cellIs" dxfId="136" priority="845" operator="lessThanOrEqual">
      <formula>$N$283-$P$283</formula>
    </cfRule>
  </conditionalFormatting>
  <conditionalFormatting sqref="D284:M284">
    <cfRule type="cellIs" dxfId="135" priority="45" operator="greaterThanOrEqual">
      <formula>$N$284+$P$284</formula>
    </cfRule>
    <cfRule type="cellIs" dxfId="134" priority="842" operator="greaterThanOrEqual">
      <formula>$N$284-$P$284</formula>
    </cfRule>
    <cfRule type="cellIs" dxfId="133" priority="841" operator="lessThan">
      <formula>$N$284-$P$284</formula>
    </cfRule>
  </conditionalFormatting>
  <conditionalFormatting sqref="D287:M287">
    <cfRule type="cellIs" dxfId="132" priority="44" operator="lessThanOrEqual">
      <formula>$N$287-$P$287</formula>
    </cfRule>
    <cfRule type="cellIs" dxfId="131" priority="850" operator="greaterThanOrEqual">
      <formula>$N$287-$P$287</formula>
    </cfRule>
    <cfRule type="cellIs" dxfId="130" priority="849" operator="greaterThan">
      <formula>$N$287+$P$287</formula>
    </cfRule>
  </conditionalFormatting>
  <conditionalFormatting sqref="D288:M288">
    <cfRule type="cellIs" dxfId="129" priority="43" operator="greaterThanOrEqual">
      <formula>$N$288+$P$288</formula>
    </cfRule>
    <cfRule type="cellIs" dxfId="128" priority="854" operator="greaterThanOrEqual">
      <formula>$N$288-$P$288</formula>
    </cfRule>
    <cfRule type="cellIs" dxfId="127" priority="853" operator="lessThanOrEqual">
      <formula>$N$288-$P$288</formula>
    </cfRule>
  </conditionalFormatting>
  <conditionalFormatting sqref="D295:M295">
    <cfRule type="cellIs" dxfId="126" priority="859" operator="greaterThanOrEqual">
      <formula>$N$295-$P$295</formula>
    </cfRule>
    <cfRule type="cellIs" dxfId="125" priority="858" operator="lessThanOrEqual">
      <formula>$N$295-$P$295</formula>
    </cfRule>
    <cfRule type="cellIs" dxfId="124" priority="857" operator="greaterThanOrEqual">
      <formula>$N$295+$P$295</formula>
    </cfRule>
  </conditionalFormatting>
  <conditionalFormatting sqref="D296:M296">
    <cfRule type="cellIs" dxfId="123" priority="41" operator="lessThanOrEqual">
      <formula>$N$296-$P$296</formula>
    </cfRule>
    <cfRule type="cellIs" dxfId="122" priority="42" operator="greaterThanOrEqual">
      <formula>$N$296-$P$296</formula>
    </cfRule>
    <cfRule type="cellIs" dxfId="121" priority="40" operator="greaterThanOrEqual">
      <formula>$N$296+$P$296</formula>
    </cfRule>
  </conditionalFormatting>
  <conditionalFormatting sqref="D297:M297">
    <cfRule type="cellIs" dxfId="120" priority="37" operator="greaterThanOrEqual">
      <formula>$N$297+$P$297</formula>
    </cfRule>
    <cfRule type="cellIs" dxfId="119" priority="39" operator="greaterThanOrEqual">
      <formula>$N$297-$P$297</formula>
    </cfRule>
    <cfRule type="cellIs" dxfId="118" priority="38" operator="lessThanOrEqual">
      <formula>$N$297-$P$297</formula>
    </cfRule>
  </conditionalFormatting>
  <conditionalFormatting sqref="D298:M298">
    <cfRule type="cellIs" dxfId="117" priority="36" operator="greaterThanOrEqual">
      <formula>$N$298-$P$298</formula>
    </cfRule>
    <cfRule type="cellIs" dxfId="116" priority="35" operator="lessThanOrEqual">
      <formula>$N$298-$P$298</formula>
    </cfRule>
    <cfRule type="cellIs" dxfId="115" priority="34" operator="greaterThanOrEqual">
      <formula>$N$298+$P$298</formula>
    </cfRule>
  </conditionalFormatting>
  <conditionalFormatting sqref="D301:M301">
    <cfRule type="cellIs" dxfId="114" priority="32" operator="lessThan">
      <formula>0</formula>
    </cfRule>
    <cfRule type="cellIs" dxfId="113" priority="31" operator="greaterThanOrEqual">
      <formula>0</formula>
    </cfRule>
  </conditionalFormatting>
  <conditionalFormatting sqref="D306:M306">
    <cfRule type="cellIs" dxfId="112" priority="30" operator="greaterThanOrEqual">
      <formula>$N$306-$P$306</formula>
    </cfRule>
    <cfRule type="cellIs" dxfId="111" priority="29" operator="lessThanOrEqual">
      <formula>$N$306-$P$306</formula>
    </cfRule>
    <cfRule type="cellIs" dxfId="110" priority="28" operator="greaterThanOrEqual">
      <formula>$N$306+$P$306</formula>
    </cfRule>
  </conditionalFormatting>
  <conditionalFormatting sqref="D309:M309">
    <cfRule type="cellIs" dxfId="109" priority="881" operator="greaterThanOrEqual">
      <formula>$N$309-$P$309</formula>
    </cfRule>
    <cfRule type="cellIs" dxfId="108" priority="880" operator="greaterThanOrEqual">
      <formula>$N$309+$P$309</formula>
    </cfRule>
    <cfRule type="cellIs" dxfId="107" priority="879" operator="lessThanOrEqual">
      <formula>$N$309-$P$309</formula>
    </cfRule>
  </conditionalFormatting>
  <conditionalFormatting sqref="D310:M310">
    <cfRule type="cellIs" dxfId="106" priority="26" operator="greaterThanOrEqual">
      <formula>$N$310+$P$310</formula>
    </cfRule>
    <cfRule type="cellIs" dxfId="105" priority="25" operator="lessThanOrEqual">
      <formula>$N$310-$P$310</formula>
    </cfRule>
    <cfRule type="cellIs" dxfId="104" priority="27" operator="greaterThanOrEqual">
      <formula>$N$310-$P$310</formula>
    </cfRule>
  </conditionalFormatting>
  <conditionalFormatting sqref="D311:M311">
    <cfRule type="cellIs" dxfId="103" priority="24" operator="greaterThanOrEqual">
      <formula>$N$311-$P$311</formula>
    </cfRule>
    <cfRule type="cellIs" dxfId="102" priority="22" operator="lessThanOrEqual">
      <formula>$N$311-$P$311</formula>
    </cfRule>
    <cfRule type="cellIs" dxfId="101" priority="23" operator="greaterThanOrEqual">
      <formula>$N$311+$P$311</formula>
    </cfRule>
  </conditionalFormatting>
  <conditionalFormatting sqref="D322:M322">
    <cfRule type="cellIs" dxfId="100" priority="897" operator="greaterThanOrEqual">
      <formula>$N$322+$P$322</formula>
    </cfRule>
    <cfRule type="cellIs" dxfId="99" priority="898" operator="lessThanOrEqual">
      <formula>$N$322-$P$322</formula>
    </cfRule>
    <cfRule type="cellIs" dxfId="98" priority="899" operator="greaterThanOrEqual">
      <formula>$N$322-$P$322</formula>
    </cfRule>
  </conditionalFormatting>
  <conditionalFormatting sqref="D323:M323">
    <cfRule type="cellIs" dxfId="97" priority="21" operator="greaterThanOrEqual">
      <formula>$N$323-$P$323</formula>
    </cfRule>
    <cfRule type="cellIs" dxfId="96" priority="20" operator="lessThanOrEqual">
      <formula>$N$323-$P$323</formula>
    </cfRule>
    <cfRule type="cellIs" dxfId="95" priority="19" operator="greaterThanOrEqual">
      <formula>$N$323+$P$323</formula>
    </cfRule>
  </conditionalFormatting>
  <conditionalFormatting sqref="D324:M324">
    <cfRule type="cellIs" dxfId="94" priority="18" operator="lessThanOrEqual">
      <formula>$N$324+$P$324</formula>
    </cfRule>
    <cfRule type="cellIs" dxfId="93" priority="17" operator="greaterThanOrEqual">
      <formula>$N$324+$P$324</formula>
    </cfRule>
    <cfRule type="cellIs" dxfId="92" priority="16" operator="lessThanOrEqual">
      <formula>$N$324-$P$324</formula>
    </cfRule>
  </conditionalFormatting>
  <conditionalFormatting sqref="D325:M325">
    <cfRule type="cellIs" dxfId="91" priority="15" operator="greaterThanOrEqual">
      <formula>$N$325-$P$325</formula>
    </cfRule>
    <cfRule type="cellIs" dxfId="90" priority="14" operator="lessThanOrEqual">
      <formula>$N$325-$P$325</formula>
    </cfRule>
    <cfRule type="cellIs" dxfId="89" priority="13" operator="greaterThanOrEqual">
      <formula>$N$325+$P$325</formula>
    </cfRule>
  </conditionalFormatting>
  <conditionalFormatting sqref="D326:M326">
    <cfRule type="cellIs" dxfId="88" priority="10" operator="greaterThanOrEqual">
      <formula>$N$326+$P$326</formula>
    </cfRule>
    <cfRule type="cellIs" dxfId="87" priority="12" operator="greaterThanOrEqual">
      <formula>$N$326-$P$326</formula>
    </cfRule>
    <cfRule type="cellIs" dxfId="86" priority="11" operator="lessThanOrEqual">
      <formula>$N$326-$P$326</formula>
    </cfRule>
  </conditionalFormatting>
  <conditionalFormatting sqref="D327:M327">
    <cfRule type="cellIs" dxfId="85" priority="7" operator="greaterThanOrEqual">
      <formula>$N$327+$P$327</formula>
    </cfRule>
    <cfRule type="cellIs" dxfId="84" priority="9" operator="greaterThanOrEqual">
      <formula>$N$327-$P$327</formula>
    </cfRule>
    <cfRule type="cellIs" dxfId="83" priority="8" operator="lessThanOrEqual">
      <formula>$N$327-$P$327</formula>
    </cfRule>
  </conditionalFormatting>
  <conditionalFormatting sqref="D328:M328">
    <cfRule type="cellIs" dxfId="82" priority="5" operator="greaterThanOrEqual">
      <formula>$N$328+$P$328</formula>
    </cfRule>
    <cfRule type="cellIs" dxfId="81" priority="4" operator="lessThanOrEqual">
      <formula>$N$328-$P$328</formula>
    </cfRule>
    <cfRule type="cellIs" dxfId="80" priority="6" operator="lessThanOrEqual">
      <formula>$N$328+$P$328</formula>
    </cfRule>
  </conditionalFormatting>
  <conditionalFormatting sqref="D329:M329">
    <cfRule type="cellIs" dxfId="79" priority="2" operator="greaterThanOrEqual">
      <formula>$N$329+$P$329</formula>
    </cfRule>
    <cfRule type="cellIs" dxfId="78" priority="3" operator="lessThanOrEqual">
      <formula>$N$329+$P$329</formula>
    </cfRule>
    <cfRule type="cellIs" dxfId="77" priority="1" operator="lessThanOrEqual">
      <formula>$N$329-$P$329</formula>
    </cfRule>
  </conditionalFormatting>
  <pageMargins left="0.39370078740157483" right="0.39370078740157483" top="0.19685039370078741" bottom="0.19685039370078741" header="0.31496062992125984" footer="0.31496062992125984"/>
  <pageSetup paperSize="9" scale="52" fitToHeight="0" orientation="landscape" r:id="rId1"/>
  <rowBreaks count="4" manualBreakCount="4">
    <brk id="74" max="13" man="1"/>
    <brk id="133" max="16383" man="1"/>
    <brk id="202" max="16383" man="1"/>
    <brk id="268"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6DFEE-F20C-40CE-8830-017F2B24FCCB}">
  <dimension ref="A1:L38"/>
  <sheetViews>
    <sheetView showGridLines="0" topLeftCell="A6" zoomScaleNormal="100" zoomScaleSheetLayoutView="90" workbookViewId="0">
      <selection activeCell="K4" sqref="K4:K7"/>
    </sheetView>
  </sheetViews>
  <sheetFormatPr baseColWidth="10" defaultColWidth="8.85546875" defaultRowHeight="16.5" x14ac:dyDescent="0.25"/>
  <cols>
    <col min="1" max="1" width="32.7109375" style="91" customWidth="1"/>
    <col min="2" max="2" width="10.7109375" style="91" customWidth="1"/>
    <col min="3"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94" customFormat="1" ht="20.25" x14ac:dyDescent="0.25">
      <c r="A2" s="92" t="str">
        <f>Bewertung!A134</f>
        <v>Geldflussrechnungen (intern)</v>
      </c>
      <c r="B2" s="171">
        <f>Bewertung!C134</f>
        <v>2018</v>
      </c>
      <c r="C2" s="171">
        <f>Bewertung!D134</f>
        <v>2019</v>
      </c>
      <c r="D2" s="171">
        <f>Bewertung!E134</f>
        <v>2020</v>
      </c>
      <c r="E2" s="171">
        <f>Bewertung!F134</f>
        <v>2021</v>
      </c>
      <c r="F2" s="171">
        <f>Bewertung!G134</f>
        <v>2022</v>
      </c>
      <c r="G2" s="171">
        <f>Bewertung!H134</f>
        <v>2023</v>
      </c>
      <c r="H2" s="172">
        <f>Bewertung!I134</f>
        <v>2024</v>
      </c>
      <c r="I2" s="172">
        <f>Bewertung!J134</f>
        <v>2025</v>
      </c>
      <c r="J2" s="172">
        <f>Bewertung!K134</f>
        <v>2026</v>
      </c>
      <c r="K2" s="172">
        <f>Bewertung!L134</f>
        <v>2027</v>
      </c>
      <c r="L2" s="172">
        <f>Bewertung!M134</f>
        <v>2028</v>
      </c>
    </row>
    <row r="3" spans="1:12" ht="6" customHeight="1" x14ac:dyDescent="0.25">
      <c r="B3" s="276"/>
      <c r="C3" s="276"/>
      <c r="D3" s="276"/>
      <c r="E3" s="276"/>
      <c r="F3" s="276"/>
      <c r="G3" s="276"/>
      <c r="H3" s="277"/>
      <c r="I3" s="277"/>
      <c r="J3" s="277"/>
      <c r="K3" s="277"/>
      <c r="L3" s="277"/>
    </row>
    <row r="4" spans="1:12" s="99" customFormat="1" ht="15" customHeight="1" x14ac:dyDescent="0.25">
      <c r="A4" s="95" t="str">
        <f>Bewertung!A136</f>
        <v>UMSATZBEREICH</v>
      </c>
      <c r="B4" s="278"/>
      <c r="C4" s="278"/>
      <c r="D4" s="278"/>
      <c r="E4" s="278"/>
      <c r="F4" s="278"/>
      <c r="G4" s="278"/>
      <c r="H4" s="280"/>
      <c r="I4" s="280"/>
      <c r="J4" s="280"/>
      <c r="K4" s="280"/>
      <c r="L4" s="280"/>
    </row>
    <row r="5" spans="1:12" ht="15" customHeight="1" x14ac:dyDescent="0.25">
      <c r="A5" s="91" t="str">
        <f>Bewertung!A137</f>
        <v>Umsatzerlöse</v>
      </c>
      <c r="B5" s="275"/>
      <c r="C5" s="318">
        <f>Bewertung!D137</f>
        <v>1995040.11</v>
      </c>
      <c r="D5" s="318">
        <f>Bewertung!E137</f>
        <v>1695486.29</v>
      </c>
      <c r="E5" s="318">
        <f>Bewertung!F137</f>
        <v>2281931.7200000002</v>
      </c>
      <c r="F5" s="318">
        <f>Bewertung!G137</f>
        <v>2179684.71</v>
      </c>
      <c r="G5" s="318">
        <f>Bewertung!H137</f>
        <v>2417056.23</v>
      </c>
      <c r="H5" s="318">
        <f>Bewertung!I137</f>
        <v>2548000</v>
      </c>
      <c r="I5" s="318">
        <f>Bewertung!J137</f>
        <v>2680000</v>
      </c>
      <c r="J5" s="318">
        <f>Bewertung!K137</f>
        <v>2820000</v>
      </c>
      <c r="K5" s="318">
        <f>Bewertung!L137</f>
        <v>2965000</v>
      </c>
      <c r="L5" s="318">
        <f>Bewertung!M137</f>
        <v>3120000</v>
      </c>
    </row>
    <row r="6" spans="1:12" ht="15" customHeight="1" x14ac:dyDescent="0.25">
      <c r="A6" s="91" t="str">
        <f>Bewertung!A138</f>
        <v>Waren- und Materialaufwand</v>
      </c>
      <c r="B6" s="275"/>
      <c r="C6" s="318">
        <f>Bewertung!D138</f>
        <v>-170996.67</v>
      </c>
      <c r="D6" s="318">
        <f>Bewertung!E138</f>
        <v>-158248.83000000002</v>
      </c>
      <c r="E6" s="318">
        <f>Bewertung!F138</f>
        <v>-395903.38</v>
      </c>
      <c r="F6" s="318">
        <f>Bewertung!G138</f>
        <v>-387629.01</v>
      </c>
      <c r="G6" s="318">
        <f>Bewertung!H138</f>
        <v>-404359.76</v>
      </c>
      <c r="H6" s="318">
        <f>Bewertung!I138</f>
        <v>-344000</v>
      </c>
      <c r="I6" s="318">
        <f>Bewertung!J138</f>
        <v>-362000</v>
      </c>
      <c r="J6" s="318">
        <f>Bewertung!K138</f>
        <v>-381000</v>
      </c>
      <c r="K6" s="318">
        <f>Bewertung!L138</f>
        <v>-401000</v>
      </c>
      <c r="L6" s="318">
        <f>Bewertung!M138</f>
        <v>-422000</v>
      </c>
    </row>
    <row r="7" spans="1:12" ht="15" customHeight="1" x14ac:dyDescent="0.25">
      <c r="A7" s="91" t="str">
        <f>Bewertung!A139</f>
        <v>Fremdarbeiten</v>
      </c>
      <c r="B7" s="275"/>
      <c r="C7" s="318">
        <f>Bewertung!D139</f>
        <v>-351806.35</v>
      </c>
      <c r="D7" s="318">
        <f>Bewertung!E139</f>
        <v>-174873.93</v>
      </c>
      <c r="E7" s="318">
        <f>Bewertung!F139</f>
        <v>-212561.56</v>
      </c>
      <c r="F7" s="318">
        <f>Bewertung!G139</f>
        <v>-200000</v>
      </c>
      <c r="G7" s="318">
        <f>Bewertung!H139</f>
        <v>-222021.69</v>
      </c>
      <c r="H7" s="318">
        <f>Bewertung!I139</f>
        <v>-280000</v>
      </c>
      <c r="I7" s="318">
        <f>Bewertung!J139</f>
        <v>-295000</v>
      </c>
      <c r="J7" s="318">
        <f>Bewertung!K139</f>
        <v>-310000</v>
      </c>
      <c r="K7" s="318">
        <f>Bewertung!L139</f>
        <v>-327000</v>
      </c>
      <c r="L7" s="318">
        <f>Bewertung!M139</f>
        <v>-344000</v>
      </c>
    </row>
    <row r="8" spans="1:12" ht="15" customHeight="1" x14ac:dyDescent="0.25">
      <c r="A8" s="91" t="str">
        <f>Bewertung!A140</f>
        <v>Personalaufwand</v>
      </c>
      <c r="B8" s="275"/>
      <c r="C8" s="318">
        <f>Bewertung!D140</f>
        <v>-1094246.8299999998</v>
      </c>
      <c r="D8" s="318">
        <f>Bewertung!E140</f>
        <v>-946383.22</v>
      </c>
      <c r="E8" s="318">
        <f>Bewertung!F140</f>
        <v>-1128621.27</v>
      </c>
      <c r="F8" s="318">
        <f>Bewertung!G140</f>
        <v>-1170222.95</v>
      </c>
      <c r="G8" s="318">
        <f>Bewertung!H140</f>
        <v>-1261216.5900000001</v>
      </c>
      <c r="H8" s="318">
        <f>Bewertung!I140</f>
        <v>-1249000</v>
      </c>
      <c r="I8" s="318">
        <f>Bewertung!J140</f>
        <v>-1317000</v>
      </c>
      <c r="J8" s="318">
        <f>Bewertung!K140</f>
        <v>-1388000</v>
      </c>
      <c r="K8" s="318">
        <f>Bewertung!L140</f>
        <v>-1462000</v>
      </c>
      <c r="L8" s="318">
        <f>Bewertung!M140</f>
        <v>-1541000</v>
      </c>
    </row>
    <row r="9" spans="1:12" ht="15" customHeight="1" x14ac:dyDescent="0.25">
      <c r="A9" s="91" t="str">
        <f>Bewertung!A141</f>
        <v>Raumaufwand</v>
      </c>
      <c r="B9" s="275"/>
      <c r="C9" s="318">
        <f>Bewertung!D141</f>
        <v>-50947.83</v>
      </c>
      <c r="D9" s="318">
        <f>Bewertung!E141</f>
        <v>-58864.51</v>
      </c>
      <c r="E9" s="318">
        <f>Bewertung!F141</f>
        <v>-72326.66</v>
      </c>
      <c r="F9" s="318">
        <f>Bewertung!G141</f>
        <v>-102420.07</v>
      </c>
      <c r="G9" s="318">
        <f>Bewertung!H141</f>
        <v>-105774.12</v>
      </c>
      <c r="H9" s="318">
        <f>Bewertung!I141</f>
        <v>-94000</v>
      </c>
      <c r="I9" s="318">
        <f>Bewertung!J141</f>
        <v>-99000</v>
      </c>
      <c r="J9" s="318">
        <f>Bewertung!K141</f>
        <v>-104000</v>
      </c>
      <c r="K9" s="318">
        <f>Bewertung!L141</f>
        <v>-110000</v>
      </c>
      <c r="L9" s="318">
        <f>Bewertung!M141</f>
        <v>-115000</v>
      </c>
    </row>
    <row r="10" spans="1:12" ht="15" customHeight="1" x14ac:dyDescent="0.25">
      <c r="A10" s="91" t="str">
        <f>Bewertung!A142</f>
        <v>Betriebsaufwand</v>
      </c>
      <c r="B10" s="101"/>
      <c r="C10" s="318">
        <f>Bewertung!D142</f>
        <v>-66770.67</v>
      </c>
      <c r="D10" s="318">
        <f>Bewertung!E142</f>
        <v>-68221.989999999991</v>
      </c>
      <c r="E10" s="318">
        <f>Bewertung!F142</f>
        <v>-72048.33</v>
      </c>
      <c r="F10" s="318">
        <f>Bewertung!G142</f>
        <v>-87190.98</v>
      </c>
      <c r="G10" s="318">
        <f>Bewertung!H142</f>
        <v>-92673.13</v>
      </c>
      <c r="H10" s="318">
        <f>Bewertung!I142</f>
        <v>-93000</v>
      </c>
      <c r="I10" s="318">
        <f>Bewertung!J142</f>
        <v>-98000</v>
      </c>
      <c r="J10" s="318">
        <f>Bewertung!K142</f>
        <v>-103000</v>
      </c>
      <c r="K10" s="318">
        <f>Bewertung!L142</f>
        <v>-109000</v>
      </c>
      <c r="L10" s="318">
        <f>Bewertung!M142</f>
        <v>-114000</v>
      </c>
    </row>
    <row r="11" spans="1:12" ht="15" customHeight="1" x14ac:dyDescent="0.25">
      <c r="A11" s="91" t="str">
        <f>Bewertung!A143</f>
        <v>Verwaltungsaufwand</v>
      </c>
      <c r="B11" s="101"/>
      <c r="C11" s="318">
        <f>Bewertung!D143</f>
        <v>-79997.22</v>
      </c>
      <c r="D11" s="318">
        <f>Bewertung!E143</f>
        <v>-35372.06</v>
      </c>
      <c r="E11" s="318">
        <f>Bewertung!F143</f>
        <v>-59416.82</v>
      </c>
      <c r="F11" s="318">
        <f>Bewertung!G143</f>
        <v>-93707.409999999989</v>
      </c>
      <c r="G11" s="318">
        <f>Bewertung!H143</f>
        <v>-113358.89000000001</v>
      </c>
      <c r="H11" s="318">
        <f>Bewertung!I143</f>
        <v>-92000</v>
      </c>
      <c r="I11" s="318">
        <f>Bewertung!J143</f>
        <v>-97000</v>
      </c>
      <c r="J11" s="318">
        <f>Bewertung!K143</f>
        <v>-102000</v>
      </c>
      <c r="K11" s="318">
        <f>Bewertung!L143</f>
        <v>-107000</v>
      </c>
      <c r="L11" s="318">
        <f>Bewertung!M143</f>
        <v>-113000</v>
      </c>
    </row>
    <row r="12" spans="1:12" ht="15" customHeight="1" x14ac:dyDescent="0.25">
      <c r="A12" s="91" t="str">
        <f>Bewertung!A144</f>
        <v>Liegenschaftenerfolg</v>
      </c>
      <c r="B12" s="101"/>
      <c r="C12" s="318">
        <f>Bewertung!D144</f>
        <v>0</v>
      </c>
      <c r="D12" s="318">
        <f>Bewertung!E144</f>
        <v>0</v>
      </c>
      <c r="E12" s="318">
        <f>Bewertung!F144</f>
        <v>0</v>
      </c>
      <c r="F12" s="318">
        <f>Bewertung!G144</f>
        <v>0</v>
      </c>
      <c r="G12" s="318">
        <f>Bewertung!H144</f>
        <v>0</v>
      </c>
      <c r="H12" s="318">
        <f>Bewertung!I144</f>
        <v>0</v>
      </c>
      <c r="I12" s="318">
        <f>Bewertung!J144</f>
        <v>0</v>
      </c>
      <c r="J12" s="318">
        <f>Bewertung!K144</f>
        <v>0</v>
      </c>
      <c r="K12" s="318">
        <f>Bewertung!L144</f>
        <v>0</v>
      </c>
      <c r="L12" s="318">
        <f>Bewertung!M144</f>
        <v>0</v>
      </c>
    </row>
    <row r="13" spans="1:12" ht="15" customHeight="1" x14ac:dyDescent="0.25">
      <c r="A13" s="91" t="str">
        <f>Bewertung!A145</f>
        <v>Ausserordentlicher Erfolg</v>
      </c>
      <c r="B13" s="101"/>
      <c r="C13" s="318">
        <f>Bewertung!D145</f>
        <v>1500</v>
      </c>
      <c r="D13" s="318">
        <f>Bewertung!E145</f>
        <v>1500</v>
      </c>
      <c r="E13" s="318">
        <f>Bewertung!F145</f>
        <v>1500</v>
      </c>
      <c r="F13" s="318">
        <f>Bewertung!G145</f>
        <v>43075.47</v>
      </c>
      <c r="G13" s="318">
        <f>Bewertung!H145</f>
        <v>9853.35</v>
      </c>
      <c r="H13" s="318">
        <f>Bewertung!I145</f>
        <v>0</v>
      </c>
      <c r="I13" s="318">
        <f>Bewertung!J145</f>
        <v>0</v>
      </c>
      <c r="J13" s="318">
        <f>Bewertung!K145</f>
        <v>0</v>
      </c>
      <c r="K13" s="318">
        <f>Bewertung!L145</f>
        <v>0</v>
      </c>
      <c r="L13" s="318">
        <f>Bewertung!M145</f>
        <v>0</v>
      </c>
    </row>
    <row r="14" spans="1:12" ht="15" customHeight="1" x14ac:dyDescent="0.25">
      <c r="A14" s="91" t="str">
        <f>Bewertung!A146</f>
        <v>Finanzerfolg</v>
      </c>
      <c r="B14" s="101"/>
      <c r="C14" s="318">
        <f>Bewertung!D146</f>
        <v>-46935.049999999996</v>
      </c>
      <c r="D14" s="318">
        <f>Bewertung!E146</f>
        <v>-35560.89</v>
      </c>
      <c r="E14" s="318">
        <f>Bewertung!F146</f>
        <v>-36439.32</v>
      </c>
      <c r="F14" s="318">
        <f>Bewertung!G146</f>
        <v>-31114.93</v>
      </c>
      <c r="G14" s="318">
        <f>Bewertung!H146</f>
        <v>-17102.39</v>
      </c>
      <c r="H14" s="318">
        <f>Bewertung!I146</f>
        <v>-33000</v>
      </c>
      <c r="I14" s="318">
        <f>Bewertung!J146</f>
        <v>-31000</v>
      </c>
      <c r="J14" s="318">
        <f>Bewertung!K146</f>
        <v>-30000</v>
      </c>
      <c r="K14" s="318">
        <f>Bewertung!L146</f>
        <v>-28000</v>
      </c>
      <c r="L14" s="318">
        <f>Bewertung!M146</f>
        <v>-28000</v>
      </c>
    </row>
    <row r="15" spans="1:12" ht="15" customHeight="1" x14ac:dyDescent="0.25">
      <c r="A15" s="91" t="str">
        <f>Bewertung!A147</f>
        <v>Steueraufwand</v>
      </c>
      <c r="B15" s="101"/>
      <c r="C15" s="318">
        <f>Bewertung!D147</f>
        <v>215.65</v>
      </c>
      <c r="D15" s="318">
        <f>Bewertung!E147</f>
        <v>-10483.25</v>
      </c>
      <c r="E15" s="318">
        <f>Bewertung!F147</f>
        <v>-13095.5</v>
      </c>
      <c r="F15" s="318">
        <f>Bewertung!G147</f>
        <v>-2485.3000000000002</v>
      </c>
      <c r="G15" s="318">
        <f>Bewertung!H147</f>
        <v>-23780.9</v>
      </c>
      <c r="H15" s="318">
        <f>Bewertung!I147</f>
        <v>-39000</v>
      </c>
      <c r="I15" s="318">
        <f>Bewertung!J147</f>
        <v>-38000</v>
      </c>
      <c r="J15" s="318">
        <f>Bewertung!K147</f>
        <v>-40000</v>
      </c>
      <c r="K15" s="318">
        <f>Bewertung!L147</f>
        <v>-42000</v>
      </c>
      <c r="L15" s="318">
        <f>Bewertung!M147</f>
        <v>-44000</v>
      </c>
    </row>
    <row r="16" spans="1:12" ht="15" customHeight="1" x14ac:dyDescent="0.25">
      <c r="A16" s="91" t="str">
        <f>Bewertung!A148</f>
        <v>Steueraufwand auf Veränderung stille Reserven</v>
      </c>
      <c r="B16" s="101"/>
      <c r="C16" s="325">
        <f>Bewertung!D148</f>
        <v>-2571</v>
      </c>
      <c r="D16" s="325">
        <f>Bewertung!E148</f>
        <v>-5092</v>
      </c>
      <c r="E16" s="325">
        <f>Bewertung!F148</f>
        <v>-6652</v>
      </c>
      <c r="F16" s="325">
        <f>Bewertung!G148</f>
        <v>16630</v>
      </c>
      <c r="G16" s="325">
        <f>Bewertung!H148</f>
        <v>-4731</v>
      </c>
      <c r="H16" s="325">
        <f>Bewertung!I148</f>
        <v>-6412</v>
      </c>
      <c r="I16" s="325">
        <f>Bewertung!J148</f>
        <v>-6412</v>
      </c>
      <c r="J16" s="325">
        <f>Bewertung!K148</f>
        <v>-6412</v>
      </c>
      <c r="K16" s="325">
        <f>Bewertung!L148</f>
        <v>-6412</v>
      </c>
      <c r="L16" s="325">
        <f>Bewertung!M148</f>
        <v>-6412</v>
      </c>
    </row>
    <row r="17" spans="1:12" ht="15" customHeight="1" x14ac:dyDescent="0.25">
      <c r="A17" s="91" t="str">
        <f>Bewertung!A149</f>
        <v>Erfolgsanteile Minderheitsanteile</v>
      </c>
      <c r="B17" s="101"/>
      <c r="C17" s="325">
        <f>Bewertung!D149</f>
        <v>0</v>
      </c>
      <c r="D17" s="325">
        <f>Bewertung!E149</f>
        <v>0</v>
      </c>
      <c r="E17" s="325">
        <f>Bewertung!F149</f>
        <v>0</v>
      </c>
      <c r="F17" s="325">
        <f>Bewertung!G149</f>
        <v>0</v>
      </c>
      <c r="G17" s="325">
        <f>Bewertung!H149</f>
        <v>0</v>
      </c>
      <c r="H17" s="325">
        <f>Bewertung!I149</f>
        <v>0</v>
      </c>
      <c r="I17" s="325">
        <f>Bewertung!J149</f>
        <v>0</v>
      </c>
      <c r="J17" s="325">
        <f>Bewertung!K149</f>
        <v>0</v>
      </c>
      <c r="K17" s="325">
        <f>Bewertung!L149</f>
        <v>0</v>
      </c>
      <c r="L17" s="325">
        <f>Bewertung!M149</f>
        <v>0</v>
      </c>
    </row>
    <row r="18" spans="1:12" ht="15" customHeight="1" x14ac:dyDescent="0.25">
      <c r="A18" s="91" t="str">
        <f>Bewertung!A150</f>
        <v>Veränderungen Steuerrückstellungen</v>
      </c>
      <c r="B18" s="101"/>
      <c r="C18" s="318">
        <f>Bewertung!D150</f>
        <v>0</v>
      </c>
      <c r="D18" s="318">
        <f>Bewertung!E150</f>
        <v>0</v>
      </c>
      <c r="E18" s="318">
        <f>Bewertung!F150</f>
        <v>0</v>
      </c>
      <c r="F18" s="318">
        <f>Bewertung!G150</f>
        <v>0</v>
      </c>
      <c r="G18" s="318">
        <f>Bewertung!H150</f>
        <v>0</v>
      </c>
      <c r="H18" s="318">
        <f>Bewertung!I150</f>
        <v>0</v>
      </c>
      <c r="I18" s="318">
        <f>Bewertung!J150</f>
        <v>0</v>
      </c>
      <c r="J18" s="318">
        <f>Bewertung!K150</f>
        <v>0</v>
      </c>
      <c r="K18" s="318">
        <f>Bewertung!L150</f>
        <v>0</v>
      </c>
      <c r="L18" s="318">
        <f>Bewertung!M150</f>
        <v>0</v>
      </c>
    </row>
    <row r="19" spans="1:12" ht="15" customHeight="1" x14ac:dyDescent="0.25">
      <c r="A19" s="91" t="str">
        <f>Bewertung!A151</f>
        <v>Veränderungen Übrige oper. Rückstellungen</v>
      </c>
      <c r="B19" s="101"/>
      <c r="C19" s="326">
        <f>Bewertung!D151</f>
        <v>-11616</v>
      </c>
      <c r="D19" s="326">
        <f>Bewertung!E151</f>
        <v>1676</v>
      </c>
      <c r="E19" s="326">
        <f>Bewertung!F151</f>
        <v>23682</v>
      </c>
      <c r="F19" s="326">
        <f>Bewertung!G151</f>
        <v>-15936</v>
      </c>
      <c r="G19" s="326">
        <f>Bewertung!H151</f>
        <v>4848</v>
      </c>
      <c r="H19" s="326">
        <f>Bewertung!I151</f>
        <v>0</v>
      </c>
      <c r="I19" s="326">
        <f>Bewertung!J151</f>
        <v>0</v>
      </c>
      <c r="J19" s="326">
        <f>Bewertung!K151</f>
        <v>0</v>
      </c>
      <c r="K19" s="326">
        <f>Bewertung!L151</f>
        <v>0</v>
      </c>
      <c r="L19" s="326">
        <f>Bewertung!M151</f>
        <v>0</v>
      </c>
    </row>
    <row r="20" spans="1:12" ht="15" customHeight="1" x14ac:dyDescent="0.25">
      <c r="A20" s="91" t="str">
        <f>Bewertung!A152</f>
        <v>Veränderungen latente Steuern</v>
      </c>
      <c r="B20" s="101"/>
      <c r="C20" s="326">
        <f>Bewertung!D152</f>
        <v>-2051</v>
      </c>
      <c r="D20" s="326">
        <f>Bewertung!E152</f>
        <v>-706</v>
      </c>
      <c r="E20" s="326">
        <f>Bewertung!F152</f>
        <v>129</v>
      </c>
      <c r="F20" s="326">
        <f>Bewertung!G152</f>
        <v>-12311</v>
      </c>
      <c r="G20" s="326">
        <f>Bewertung!H152</f>
        <v>-897</v>
      </c>
      <c r="H20" s="326">
        <f>Bewertung!I152</f>
        <v>0</v>
      </c>
      <c r="I20" s="326">
        <f>Bewertung!J152</f>
        <v>0</v>
      </c>
      <c r="J20" s="326">
        <f>Bewertung!K152</f>
        <v>0</v>
      </c>
      <c r="K20" s="326">
        <f>Bewertung!L152</f>
        <v>0</v>
      </c>
      <c r="L20" s="326">
        <f>Bewertung!M152</f>
        <v>0</v>
      </c>
    </row>
    <row r="21" spans="1:12" ht="15" customHeight="1" x14ac:dyDescent="0.25">
      <c r="A21" s="91" t="str">
        <f>Bewertung!A153</f>
        <v>Erfolgskorrektur stille Reserven vor Steuern</v>
      </c>
      <c r="B21" s="101"/>
      <c r="C21" s="326">
        <f>Bewertung!D153</f>
        <v>20051</v>
      </c>
      <c r="D21" s="326">
        <f>Bewertung!E153</f>
        <v>39706</v>
      </c>
      <c r="E21" s="326">
        <f>Bewertung!F153</f>
        <v>51871</v>
      </c>
      <c r="F21" s="326">
        <f>Bewertung!G153</f>
        <v>-129689</v>
      </c>
      <c r="G21" s="326">
        <f>Bewertung!H153</f>
        <v>36897</v>
      </c>
      <c r="H21" s="326">
        <f>Bewertung!I153</f>
        <v>50000</v>
      </c>
      <c r="I21" s="326">
        <f>Bewertung!J153</f>
        <v>50000</v>
      </c>
      <c r="J21" s="326">
        <f>Bewertung!K153</f>
        <v>50000</v>
      </c>
      <c r="K21" s="326">
        <f>Bewertung!L153</f>
        <v>50000</v>
      </c>
      <c r="L21" s="326">
        <f>Bewertung!M153</f>
        <v>50000</v>
      </c>
    </row>
    <row r="22" spans="1:12" s="109" customFormat="1" ht="15" customHeight="1" x14ac:dyDescent="0.25">
      <c r="A22" s="105" t="str">
        <f>Bewertung!A154</f>
        <v>Operativer Cashflow NUV</v>
      </c>
      <c r="B22" s="106"/>
      <c r="C22" s="319">
        <f>Bewertung!D154</f>
        <v>138868.14000000048</v>
      </c>
      <c r="D22" s="319">
        <f>Bewertung!E154</f>
        <v>244561.61000000004</v>
      </c>
      <c r="E22" s="319">
        <f>Bewertung!F154</f>
        <v>362048.88000000018</v>
      </c>
      <c r="F22" s="319">
        <f>Bewertung!G154</f>
        <v>6683.530000000057</v>
      </c>
      <c r="G22" s="319">
        <f>Bewertung!H154</f>
        <v>222739.10999999996</v>
      </c>
      <c r="H22" s="320">
        <f>Bewertung!I154</f>
        <v>367588</v>
      </c>
      <c r="I22" s="320">
        <f>Bewertung!J154</f>
        <v>386588</v>
      </c>
      <c r="J22" s="320">
        <f>Bewertung!K154</f>
        <v>405588</v>
      </c>
      <c r="K22" s="320">
        <f>Bewertung!L154</f>
        <v>422588</v>
      </c>
      <c r="L22" s="320">
        <f>Bewertung!M154</f>
        <v>442588</v>
      </c>
    </row>
    <row r="23" spans="1:12" ht="15" customHeight="1" x14ac:dyDescent="0.25">
      <c r="A23" s="91" t="str">
        <f>Bewertung!A155</f>
        <v>Veränderungen Forderungen aus L&amp;L</v>
      </c>
      <c r="B23" s="101"/>
      <c r="C23" s="326">
        <f>Bewertung!D155</f>
        <v>-39721.589999999997</v>
      </c>
      <c r="D23" s="318">
        <f>Bewertung!E155</f>
        <v>33287.479999999996</v>
      </c>
      <c r="E23" s="318">
        <f>Bewertung!F155</f>
        <v>-87568.659999999989</v>
      </c>
      <c r="F23" s="318">
        <f>Bewertung!G155</f>
        <v>-7120.3800000000047</v>
      </c>
      <c r="G23" s="318">
        <f>Bewertung!H155</f>
        <v>22421.079999999987</v>
      </c>
      <c r="H23" s="318">
        <f>Bewertung!I155</f>
        <v>-19246.619999999995</v>
      </c>
      <c r="I23" s="318">
        <f>Bewertung!J155</f>
        <v>-10400</v>
      </c>
      <c r="J23" s="318">
        <f>Bewertung!K155</f>
        <v>-11000</v>
      </c>
      <c r="K23" s="318">
        <f>Bewertung!L155</f>
        <v>-11600</v>
      </c>
      <c r="L23" s="318">
        <f>Bewertung!M155</f>
        <v>-12100</v>
      </c>
    </row>
    <row r="24" spans="1:12" ht="15" customHeight="1" x14ac:dyDescent="0.25">
      <c r="A24" s="91" t="str">
        <f>Bewertung!A156</f>
        <v>Veränderungen Übrige kurzfristige Forderungen</v>
      </c>
      <c r="B24" s="101"/>
      <c r="C24" s="326">
        <f>Bewertung!D156</f>
        <v>361.31999999999971</v>
      </c>
      <c r="D24" s="318">
        <f>Bewertung!E156</f>
        <v>-821.59999999999991</v>
      </c>
      <c r="E24" s="318">
        <f>Bewertung!F156</f>
        <v>-3932.64</v>
      </c>
      <c r="F24" s="318">
        <f>Bewertung!G156</f>
        <v>-432.73000000000047</v>
      </c>
      <c r="G24" s="318">
        <f>Bewertung!H156</f>
        <v>2000</v>
      </c>
      <c r="H24" s="318">
        <f>Bewertung!I156</f>
        <v>-725.47999999999956</v>
      </c>
      <c r="I24" s="318">
        <f>Bewertung!J156</f>
        <v>-371</v>
      </c>
      <c r="J24" s="318">
        <f>Bewertung!K156</f>
        <v>-370</v>
      </c>
      <c r="K24" s="318">
        <f>Bewertung!L156</f>
        <v>-382</v>
      </c>
      <c r="L24" s="318">
        <f>Bewertung!M156</f>
        <v>-409</v>
      </c>
    </row>
    <row r="25" spans="1:12" ht="15" customHeight="1" x14ac:dyDescent="0.25">
      <c r="A25" s="91" t="str">
        <f>Bewertung!A157</f>
        <v>Veränderungen Vorräte / nicht fakturierte Dienstleistungen</v>
      </c>
      <c r="B25" s="101"/>
      <c r="C25" s="326">
        <f>Bewertung!D157</f>
        <v>-27837</v>
      </c>
      <c r="D25" s="318">
        <f>Bewertung!E157</f>
        <v>-42941.400000000023</v>
      </c>
      <c r="E25" s="318">
        <f>Bewertung!F157</f>
        <v>35975</v>
      </c>
      <c r="F25" s="318">
        <f>Bewertung!G157</f>
        <v>21910</v>
      </c>
      <c r="G25" s="318">
        <f>Bewertung!H157</f>
        <v>57000</v>
      </c>
      <c r="H25" s="318">
        <f>Bewertung!I157</f>
        <v>-277040</v>
      </c>
      <c r="I25" s="318">
        <f>Bewertung!J157</f>
        <v>-30400</v>
      </c>
      <c r="J25" s="318">
        <f>Bewertung!K157</f>
        <v>-31900</v>
      </c>
      <c r="K25" s="318">
        <f>Bewertung!L157</f>
        <v>-33800</v>
      </c>
      <c r="L25" s="318">
        <f>Bewertung!M157</f>
        <v>-35300</v>
      </c>
    </row>
    <row r="26" spans="1:12" ht="15" customHeight="1" x14ac:dyDescent="0.25">
      <c r="A26" s="91" t="str">
        <f>Bewertung!A158</f>
        <v>Veränderungen Angefangene Arbeiten</v>
      </c>
      <c r="B26" s="101"/>
      <c r="C26" s="326">
        <f>Bewertung!D158</f>
        <v>0</v>
      </c>
      <c r="D26" s="318">
        <f>Bewertung!E158</f>
        <v>0</v>
      </c>
      <c r="E26" s="318">
        <f>Bewertung!F158</f>
        <v>0</v>
      </c>
      <c r="F26" s="318">
        <f>Bewertung!G158</f>
        <v>0</v>
      </c>
      <c r="G26" s="318">
        <f>Bewertung!H158</f>
        <v>0</v>
      </c>
      <c r="H26" s="318">
        <f>Bewertung!I158</f>
        <v>0</v>
      </c>
      <c r="I26" s="318">
        <f>Bewertung!J158</f>
        <v>0</v>
      </c>
      <c r="J26" s="318">
        <f>Bewertung!K158</f>
        <v>0</v>
      </c>
      <c r="K26" s="318">
        <f>Bewertung!L158</f>
        <v>0</v>
      </c>
      <c r="L26" s="318">
        <f>Bewertung!M158</f>
        <v>0</v>
      </c>
    </row>
    <row r="27" spans="1:12" ht="15" customHeight="1" x14ac:dyDescent="0.25">
      <c r="A27" s="91" t="str">
        <f>Bewertung!A159</f>
        <v>Veränderungen Vorauszahlungen an Lieferanten</v>
      </c>
      <c r="B27" s="101"/>
      <c r="C27" s="326">
        <f>Bewertung!D159</f>
        <v>0</v>
      </c>
      <c r="D27" s="318">
        <f>Bewertung!E159</f>
        <v>0</v>
      </c>
      <c r="E27" s="318">
        <f>Bewertung!F159</f>
        <v>0</v>
      </c>
      <c r="F27" s="318">
        <f>Bewertung!G159</f>
        <v>0</v>
      </c>
      <c r="G27" s="318">
        <f>Bewertung!H159</f>
        <v>0</v>
      </c>
      <c r="H27" s="318">
        <f>Bewertung!I159</f>
        <v>0</v>
      </c>
      <c r="I27" s="318">
        <f>Bewertung!J159</f>
        <v>0</v>
      </c>
      <c r="J27" s="318">
        <f>Bewertung!K159</f>
        <v>0</v>
      </c>
      <c r="K27" s="318">
        <f>Bewertung!L159</f>
        <v>0</v>
      </c>
      <c r="L27" s="318">
        <f>Bewertung!M159</f>
        <v>0</v>
      </c>
    </row>
    <row r="28" spans="1:12" ht="15" customHeight="1" x14ac:dyDescent="0.25">
      <c r="A28" s="91" t="str">
        <f>Bewertung!A160</f>
        <v>Veränderungen Aktive Rechnungsabgrenzung Zinsen</v>
      </c>
      <c r="B28" s="101"/>
      <c r="C28" s="326">
        <f>Bewertung!D160</f>
        <v>0</v>
      </c>
      <c r="D28" s="318">
        <f>Bewertung!E160</f>
        <v>0</v>
      </c>
      <c r="E28" s="318">
        <f>Bewertung!F160</f>
        <v>0</v>
      </c>
      <c r="F28" s="318">
        <f>Bewertung!G160</f>
        <v>0</v>
      </c>
      <c r="G28" s="318">
        <f>Bewertung!H160</f>
        <v>0</v>
      </c>
      <c r="H28" s="318">
        <f>Bewertung!I160</f>
        <v>0</v>
      </c>
      <c r="I28" s="318">
        <f>Bewertung!J160</f>
        <v>0</v>
      </c>
      <c r="J28" s="318">
        <f>Bewertung!K160</f>
        <v>0</v>
      </c>
      <c r="K28" s="318">
        <f>Bewertung!L160</f>
        <v>0</v>
      </c>
      <c r="L28" s="318">
        <f>Bewertung!M160</f>
        <v>0</v>
      </c>
    </row>
    <row r="29" spans="1:12" ht="15" customHeight="1" x14ac:dyDescent="0.25">
      <c r="A29" s="91" t="str">
        <f>Bewertung!A161</f>
        <v>Veränderungen Übrige aktive Rechnungsabgrenzung</v>
      </c>
      <c r="B29" s="101"/>
      <c r="C29" s="326">
        <f>Bewertung!D161</f>
        <v>6709.3100000000013</v>
      </c>
      <c r="D29" s="318">
        <f>Bewertung!E161</f>
        <v>-8584.99</v>
      </c>
      <c r="E29" s="318">
        <f>Bewertung!F161</f>
        <v>4572.7199999999993</v>
      </c>
      <c r="F29" s="318">
        <f>Bewertung!G161</f>
        <v>-3925</v>
      </c>
      <c r="G29" s="318">
        <f>Bewertung!H161</f>
        <v>-10846.5</v>
      </c>
      <c r="H29" s="318">
        <f>Bewertung!I161</f>
        <v>11151.5</v>
      </c>
      <c r="I29" s="318">
        <f>Bewertung!J161</f>
        <v>-200</v>
      </c>
      <c r="J29" s="318">
        <f>Bewertung!K161</f>
        <v>-1300</v>
      </c>
      <c r="K29" s="318">
        <f>Bewertung!L161</f>
        <v>-100</v>
      </c>
      <c r="L29" s="318">
        <f>Bewertung!M161</f>
        <v>-900</v>
      </c>
    </row>
    <row r="30" spans="1:12" ht="15" customHeight="1" x14ac:dyDescent="0.25">
      <c r="A30" s="91" t="str">
        <f>Bewertung!A162</f>
        <v>Veränderungen Verbindlichkeiten aus L&amp;L</v>
      </c>
      <c r="B30" s="101"/>
      <c r="C30" s="326">
        <f>Bewertung!D162</f>
        <v>-30874.309999999998</v>
      </c>
      <c r="D30" s="318">
        <f>Bewertung!E162</f>
        <v>2288.0299999999988</v>
      </c>
      <c r="E30" s="318">
        <f>Bewertung!F162</f>
        <v>21875.940000000002</v>
      </c>
      <c r="F30" s="318">
        <f>Bewertung!G162</f>
        <v>-24397.300000000003</v>
      </c>
      <c r="G30" s="318">
        <f>Bewertung!H162</f>
        <v>185645.5</v>
      </c>
      <c r="H30" s="318">
        <f>Bewertung!I162</f>
        <v>-130964.95000000001</v>
      </c>
      <c r="I30" s="318">
        <f>Bewertung!J162</f>
        <v>5400</v>
      </c>
      <c r="J30" s="318">
        <f>Bewertung!K162</f>
        <v>5700</v>
      </c>
      <c r="K30" s="318">
        <f>Bewertung!L162</f>
        <v>6000</v>
      </c>
      <c r="L30" s="318">
        <f>Bewertung!M162</f>
        <v>6300</v>
      </c>
    </row>
    <row r="31" spans="1:12" ht="15" customHeight="1" x14ac:dyDescent="0.25">
      <c r="A31" s="91" t="str">
        <f>Bewertung!A163</f>
        <v>Veränderungen Übrige Verbindlichkeiten</v>
      </c>
      <c r="B31" s="101"/>
      <c r="C31" s="326">
        <f>Bewertung!D163</f>
        <v>-7461.8200000000006</v>
      </c>
      <c r="D31" s="318">
        <f>Bewertung!E163</f>
        <v>5076.9000000000005</v>
      </c>
      <c r="E31" s="318">
        <f>Bewertung!F163</f>
        <v>-5880.13</v>
      </c>
      <c r="F31" s="318">
        <f>Bewertung!G163</f>
        <v>-2416.6800000000003</v>
      </c>
      <c r="G31" s="318">
        <f>Bewertung!H163</f>
        <v>18087.48</v>
      </c>
      <c r="H31" s="318">
        <f>Bewertung!I163</f>
        <v>-9897.52</v>
      </c>
      <c r="I31" s="318">
        <f>Bewertung!J163</f>
        <v>606</v>
      </c>
      <c r="J31" s="318">
        <f>Bewertung!K163</f>
        <v>580</v>
      </c>
      <c r="K31" s="318">
        <f>Bewertung!L163</f>
        <v>637</v>
      </c>
      <c r="L31" s="318">
        <f>Bewertung!M163</f>
        <v>638</v>
      </c>
    </row>
    <row r="32" spans="1:12" ht="15" customHeight="1" x14ac:dyDescent="0.25">
      <c r="A32" s="91" t="str">
        <f>Bewertung!A164</f>
        <v>Veränderungen übrige kurzfristige Verbindlichkeiten</v>
      </c>
      <c r="B32" s="101"/>
      <c r="C32" s="326">
        <f>Bewertung!D164</f>
        <v>0</v>
      </c>
      <c r="D32" s="318">
        <f>Bewertung!E164</f>
        <v>0</v>
      </c>
      <c r="E32" s="318">
        <f>Bewertung!F164</f>
        <v>0</v>
      </c>
      <c r="F32" s="318">
        <f>Bewertung!G164</f>
        <v>0</v>
      </c>
      <c r="G32" s="318">
        <f>Bewertung!H164</f>
        <v>0</v>
      </c>
      <c r="H32" s="318">
        <f>Bewertung!I164</f>
        <v>0</v>
      </c>
      <c r="I32" s="318">
        <f>Bewertung!J164</f>
        <v>0</v>
      </c>
      <c r="J32" s="318">
        <f>Bewertung!K164</f>
        <v>0</v>
      </c>
      <c r="K32" s="318">
        <f>Bewertung!L164</f>
        <v>0</v>
      </c>
      <c r="L32" s="318">
        <f>Bewertung!M164</f>
        <v>0</v>
      </c>
    </row>
    <row r="33" spans="1:12" ht="15" customHeight="1" x14ac:dyDescent="0.25">
      <c r="A33" s="91" t="str">
        <f>Bewertung!A165</f>
        <v>Veränderungen Passive Rechnungsabgrenzung Zinsen</v>
      </c>
      <c r="B33" s="101"/>
      <c r="C33" s="326">
        <f>Bewertung!D165</f>
        <v>0</v>
      </c>
      <c r="D33" s="318">
        <f>Bewertung!E165</f>
        <v>0</v>
      </c>
      <c r="E33" s="318">
        <f>Bewertung!F165</f>
        <v>0</v>
      </c>
      <c r="F33" s="318">
        <f>Bewertung!G165</f>
        <v>0</v>
      </c>
      <c r="G33" s="318">
        <f>Bewertung!H165</f>
        <v>0</v>
      </c>
      <c r="H33" s="318">
        <f>Bewertung!I165</f>
        <v>0</v>
      </c>
      <c r="I33" s="318">
        <f>Bewertung!J165</f>
        <v>0</v>
      </c>
      <c r="J33" s="318">
        <f>Bewertung!K165</f>
        <v>0</v>
      </c>
      <c r="K33" s="318">
        <f>Bewertung!L165</f>
        <v>0</v>
      </c>
      <c r="L33" s="318">
        <f>Bewertung!M165</f>
        <v>0</v>
      </c>
    </row>
    <row r="34" spans="1:12" ht="15" customHeight="1" x14ac:dyDescent="0.25">
      <c r="A34" s="91" t="str">
        <f>Bewertung!A166</f>
        <v>Veränderungen Übrige passive Rechnungsabgrenzung</v>
      </c>
      <c r="B34" s="101"/>
      <c r="C34" s="326">
        <f>Bewertung!D166</f>
        <v>-7952.9499999999971</v>
      </c>
      <c r="D34" s="318">
        <f>Bewertung!E166</f>
        <v>-4636.1200000000026</v>
      </c>
      <c r="E34" s="318">
        <f>Bewertung!F166</f>
        <v>4604.8300000000017</v>
      </c>
      <c r="F34" s="318">
        <f>Bewertung!G166</f>
        <v>-3275</v>
      </c>
      <c r="G34" s="318">
        <f>Bewertung!H166</f>
        <v>95097</v>
      </c>
      <c r="H34" s="318">
        <f>Bewertung!I166</f>
        <v>-76452</v>
      </c>
      <c r="I34" s="318">
        <f>Bewertung!J166</f>
        <v>1200</v>
      </c>
      <c r="J34" s="318">
        <f>Bewertung!K166</f>
        <v>2700</v>
      </c>
      <c r="K34" s="318">
        <f>Bewertung!L166</f>
        <v>4000</v>
      </c>
      <c r="L34" s="318">
        <f>Bewertung!M166</f>
        <v>3900</v>
      </c>
    </row>
    <row r="35" spans="1:12" ht="15" customHeight="1" x14ac:dyDescent="0.25">
      <c r="A35" s="91" t="str">
        <f>Bewertung!A167</f>
        <v>Erfolgskorrektur Total</v>
      </c>
      <c r="B35" s="101"/>
      <c r="C35" s="326">
        <f>Bewertung!D167</f>
        <v>-50000</v>
      </c>
      <c r="D35" s="318">
        <f>Bewertung!E167</f>
        <v>-50000</v>
      </c>
      <c r="E35" s="318">
        <f>Bewertung!F167</f>
        <v>-50000</v>
      </c>
      <c r="F35" s="318">
        <f>Bewertung!G167</f>
        <v>-50000</v>
      </c>
      <c r="G35" s="318">
        <f>Bewertung!H167</f>
        <v>-50000</v>
      </c>
      <c r="H35" s="318">
        <f>Bewertung!I167</f>
        <v>-50000</v>
      </c>
      <c r="I35" s="318">
        <f>Bewertung!J167</f>
        <v>-50000</v>
      </c>
      <c r="J35" s="318">
        <f>Bewertung!K167</f>
        <v>-50000</v>
      </c>
      <c r="K35" s="318">
        <f>Bewertung!L167</f>
        <v>-50000</v>
      </c>
      <c r="L35" s="318">
        <f>Bewertung!M167</f>
        <v>-50000</v>
      </c>
    </row>
    <row r="36" spans="1:12" s="109" customFormat="1" ht="15" customHeight="1" x14ac:dyDescent="0.25">
      <c r="A36" s="105" t="str">
        <f>Bewertung!A168</f>
        <v>Operativer Cashflow Liquidität</v>
      </c>
      <c r="B36" s="106"/>
      <c r="C36" s="319">
        <f>Bewertung!D168</f>
        <v>-17908.899999999507</v>
      </c>
      <c r="D36" s="319">
        <f>Bewertung!E168</f>
        <v>178229.91000000003</v>
      </c>
      <c r="E36" s="319">
        <f>Bewertung!F168</f>
        <v>281695.94000000018</v>
      </c>
      <c r="F36" s="319">
        <f>Bewertung!G168</f>
        <v>-62973.559999999954</v>
      </c>
      <c r="G36" s="319">
        <f>Bewertung!H168</f>
        <v>542143.66999999993</v>
      </c>
      <c r="H36" s="320">
        <f>Bewertung!I168</f>
        <v>-185587.07</v>
      </c>
      <c r="I36" s="320">
        <f>Bewertung!J168</f>
        <v>302423</v>
      </c>
      <c r="J36" s="320">
        <f>Bewertung!K168</f>
        <v>319998</v>
      </c>
      <c r="K36" s="320">
        <f>Bewertung!L168</f>
        <v>337343</v>
      </c>
      <c r="L36" s="320">
        <f>Bewertung!M168</f>
        <v>354717</v>
      </c>
    </row>
    <row r="38" spans="1:12" x14ac:dyDescent="0.25">
      <c r="C38" s="126"/>
      <c r="D38" s="126"/>
      <c r="E38" s="126"/>
      <c r="F38" s="126"/>
      <c r="G38" s="126"/>
      <c r="H38" s="126"/>
      <c r="I38" s="126"/>
      <c r="J38" s="126"/>
      <c r="K38" s="126"/>
      <c r="L38" s="126"/>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C8CC9-D32C-4A37-B78B-ADBEC5588B62}">
  <dimension ref="A1:L35"/>
  <sheetViews>
    <sheetView showGridLines="0" zoomScaleNormal="100" workbookViewId="0">
      <selection activeCell="K4" sqref="K4:K7"/>
    </sheetView>
  </sheetViews>
  <sheetFormatPr baseColWidth="10" defaultColWidth="8.85546875" defaultRowHeight="16.5" x14ac:dyDescent="0.25"/>
  <cols>
    <col min="1" max="1" width="32.7109375" style="91" customWidth="1"/>
    <col min="2" max="12" width="9.7109375" style="91" customWidth="1"/>
    <col min="13" max="16384" width="8.85546875" style="91"/>
  </cols>
  <sheetData>
    <row r="1" spans="1:12" s="199" customFormat="1" ht="30" customHeight="1" x14ac:dyDescent="0.25">
      <c r="A1" s="189" t="str">
        <f>CONCATENATE("Bewertungsbericht ",Basisdaten!A1)</f>
        <v>Bewertungsbericht Muster AG, 6314 Unterägeri</v>
      </c>
      <c r="L1" s="191" t="s">
        <v>357</v>
      </c>
    </row>
    <row r="2" spans="1:12" s="94" customFormat="1" ht="20.25" x14ac:dyDescent="0.25">
      <c r="A2" s="92" t="str">
        <f>Bewertung!A134</f>
        <v>Geldflussrechnungen (intern)</v>
      </c>
      <c r="B2" s="171">
        <f>Bewertung!C134</f>
        <v>2018</v>
      </c>
      <c r="C2" s="171">
        <f>Bewertung!D134</f>
        <v>2019</v>
      </c>
      <c r="D2" s="171">
        <f>Bewertung!E134</f>
        <v>2020</v>
      </c>
      <c r="E2" s="171">
        <f>Bewertung!F134</f>
        <v>2021</v>
      </c>
      <c r="F2" s="171">
        <f>Bewertung!G134</f>
        <v>2022</v>
      </c>
      <c r="G2" s="171">
        <f>Bewertung!H134</f>
        <v>2023</v>
      </c>
      <c r="H2" s="172">
        <f>Bewertung!I134</f>
        <v>2024</v>
      </c>
      <c r="I2" s="172">
        <f>Bewertung!J134</f>
        <v>2025</v>
      </c>
      <c r="J2" s="172">
        <f>Bewertung!K134</f>
        <v>2026</v>
      </c>
      <c r="K2" s="172">
        <f>Bewertung!L134</f>
        <v>2027</v>
      </c>
      <c r="L2" s="172">
        <f>Bewertung!M134</f>
        <v>2028</v>
      </c>
    </row>
    <row r="3" spans="1:12" ht="6" customHeight="1" x14ac:dyDescent="0.25">
      <c r="B3" s="276"/>
      <c r="C3" s="276"/>
      <c r="D3" s="276"/>
      <c r="E3" s="276"/>
      <c r="F3" s="276"/>
      <c r="G3" s="276"/>
      <c r="H3" s="277"/>
      <c r="I3" s="277"/>
      <c r="J3" s="277"/>
      <c r="K3" s="277"/>
      <c r="L3" s="277"/>
    </row>
    <row r="4" spans="1:12" s="99" customFormat="1" ht="15" customHeight="1" x14ac:dyDescent="0.25">
      <c r="A4" s="95" t="str">
        <f>Bewertung!A170</f>
        <v>INVESTITIONSBEREICH</v>
      </c>
      <c r="B4" s="301"/>
      <c r="C4" s="327"/>
      <c r="D4" s="327"/>
      <c r="E4" s="327"/>
      <c r="F4" s="327"/>
      <c r="G4" s="327"/>
      <c r="H4" s="328"/>
      <c r="I4" s="328"/>
      <c r="J4" s="328"/>
      <c r="K4" s="328"/>
      <c r="L4" s="328"/>
    </row>
    <row r="5" spans="1:12" ht="15" customHeight="1" x14ac:dyDescent="0.25">
      <c r="A5" s="91" t="str">
        <f>Bewertung!A171</f>
        <v>Veränderungen Mobile Sachanlagen</v>
      </c>
      <c r="B5" s="205"/>
      <c r="C5" s="326">
        <f>Bewertung!D171</f>
        <v>-317736.2300000001</v>
      </c>
      <c r="D5" s="318">
        <f>Bewertung!E171</f>
        <v>84469.830000000075</v>
      </c>
      <c r="E5" s="318">
        <f>Bewertung!F171</f>
        <v>14111.880000000005</v>
      </c>
      <c r="F5" s="318">
        <f>Bewertung!G171</f>
        <v>82203.640000000014</v>
      </c>
      <c r="G5" s="318">
        <f>Bewertung!H171</f>
        <v>-334215.18000000005</v>
      </c>
      <c r="H5" s="318">
        <f>Bewertung!I171</f>
        <v>-467189.45999999996</v>
      </c>
      <c r="I5" s="318">
        <f>Bewertung!J171</f>
        <v>-73000</v>
      </c>
      <c r="J5" s="318">
        <f>Bewertung!K171</f>
        <v>-77400</v>
      </c>
      <c r="K5" s="318">
        <f>Bewertung!L171</f>
        <v>-80200</v>
      </c>
      <c r="L5" s="318">
        <f>Bewertung!M171</f>
        <v>-85700</v>
      </c>
    </row>
    <row r="6" spans="1:12" ht="15" customHeight="1" x14ac:dyDescent="0.25">
      <c r="A6" s="91" t="str">
        <f>Bewertung!A172</f>
        <v>Veränderungen Anlagen in Leasing</v>
      </c>
      <c r="B6" s="205"/>
      <c r="C6" s="326">
        <f>Bewertung!D172</f>
        <v>0</v>
      </c>
      <c r="D6" s="318">
        <f>Bewertung!E172</f>
        <v>0</v>
      </c>
      <c r="E6" s="318">
        <f>Bewertung!F172</f>
        <v>0</v>
      </c>
      <c r="F6" s="318">
        <f>Bewertung!G172</f>
        <v>0</v>
      </c>
      <c r="G6" s="318">
        <f>Bewertung!H172</f>
        <v>0</v>
      </c>
      <c r="H6" s="318">
        <f>Bewertung!I172</f>
        <v>0</v>
      </c>
      <c r="I6" s="318">
        <f>Bewertung!J172</f>
        <v>0</v>
      </c>
      <c r="J6" s="318">
        <f>Bewertung!K172</f>
        <v>0</v>
      </c>
      <c r="K6" s="318">
        <f>Bewertung!L172</f>
        <v>0</v>
      </c>
      <c r="L6" s="318">
        <f>Bewertung!M172</f>
        <v>0</v>
      </c>
    </row>
    <row r="7" spans="1:12" ht="15" customHeight="1" x14ac:dyDescent="0.25">
      <c r="A7" s="91" t="str">
        <f>Bewertung!A173</f>
        <v>Veränderungen Immobile Sachanlagen</v>
      </c>
      <c r="B7" s="205"/>
      <c r="C7" s="326">
        <f>Bewertung!D173</f>
        <v>40000</v>
      </c>
      <c r="D7" s="318">
        <f>Bewertung!E173</f>
        <v>20000</v>
      </c>
      <c r="E7" s="318">
        <f>Bewertung!F173</f>
        <v>20000</v>
      </c>
      <c r="F7" s="318">
        <f>Bewertung!G173</f>
        <v>770000</v>
      </c>
      <c r="G7" s="318">
        <f>Bewertung!H173</f>
        <v>0</v>
      </c>
      <c r="H7" s="318">
        <f>Bewertung!I173</f>
        <v>0</v>
      </c>
      <c r="I7" s="318">
        <f>Bewertung!J173</f>
        <v>0</v>
      </c>
      <c r="J7" s="318">
        <f>Bewertung!K173</f>
        <v>0</v>
      </c>
      <c r="K7" s="318">
        <f>Bewertung!L173</f>
        <v>0</v>
      </c>
      <c r="L7" s="318">
        <f>Bewertung!M173</f>
        <v>0</v>
      </c>
    </row>
    <row r="8" spans="1:12" ht="15" customHeight="1" x14ac:dyDescent="0.25">
      <c r="A8" s="91" t="str">
        <f>Bewertung!A174</f>
        <v>Veränderungen Finanzielle Anlagen</v>
      </c>
      <c r="B8" s="205"/>
      <c r="C8" s="326">
        <f>Bewertung!D174</f>
        <v>0</v>
      </c>
      <c r="D8" s="318">
        <f>Bewertung!E174</f>
        <v>0</v>
      </c>
      <c r="E8" s="318">
        <f>Bewertung!F174</f>
        <v>0</v>
      </c>
      <c r="F8" s="318">
        <f>Bewertung!G174</f>
        <v>200</v>
      </c>
      <c r="G8" s="318">
        <f>Bewertung!H174</f>
        <v>-2000</v>
      </c>
      <c r="H8" s="318">
        <f>Bewertung!I174</f>
        <v>0</v>
      </c>
      <c r="I8" s="318">
        <f>Bewertung!J174</f>
        <v>0</v>
      </c>
      <c r="J8" s="318">
        <f>Bewertung!K174</f>
        <v>0</v>
      </c>
      <c r="K8" s="318">
        <f>Bewertung!L174</f>
        <v>0</v>
      </c>
      <c r="L8" s="318">
        <f>Bewertung!M174</f>
        <v>0</v>
      </c>
    </row>
    <row r="9" spans="1:12" ht="15" customHeight="1" x14ac:dyDescent="0.25">
      <c r="A9" s="91" t="str">
        <f>Bewertung!A175</f>
        <v>Veränderungen Immaterielle Anlagen</v>
      </c>
      <c r="B9" s="205"/>
      <c r="C9" s="326">
        <f>Bewertung!D175</f>
        <v>0</v>
      </c>
      <c r="D9" s="318">
        <f>Bewertung!E175</f>
        <v>0</v>
      </c>
      <c r="E9" s="318">
        <f>Bewertung!F175</f>
        <v>0</v>
      </c>
      <c r="F9" s="318">
        <f>Bewertung!G175</f>
        <v>0</v>
      </c>
      <c r="G9" s="318">
        <f>Bewertung!H175</f>
        <v>0</v>
      </c>
      <c r="H9" s="318">
        <f>Bewertung!I175</f>
        <v>0</v>
      </c>
      <c r="I9" s="318">
        <f>Bewertung!J175</f>
        <v>0</v>
      </c>
      <c r="J9" s="318">
        <f>Bewertung!K175</f>
        <v>0</v>
      </c>
      <c r="K9" s="318">
        <f>Bewertung!L175</f>
        <v>0</v>
      </c>
      <c r="L9" s="318">
        <f>Bewertung!M175</f>
        <v>0</v>
      </c>
    </row>
    <row r="10" spans="1:12" ht="15" customHeight="1" x14ac:dyDescent="0.25">
      <c r="A10" s="91" t="str">
        <f>Bewertung!A176</f>
        <v>Veränderungen Forderungen gegen. Nahestehenden</v>
      </c>
      <c r="B10" s="205"/>
      <c r="C10" s="326">
        <f>Bewertung!D176</f>
        <v>0</v>
      </c>
      <c r="D10" s="318">
        <f>Bewertung!E176</f>
        <v>0</v>
      </c>
      <c r="E10" s="318">
        <f>Bewertung!F176</f>
        <v>0</v>
      </c>
      <c r="F10" s="318">
        <f>Bewertung!G176</f>
        <v>0</v>
      </c>
      <c r="G10" s="318">
        <f>Bewertung!H176</f>
        <v>0</v>
      </c>
      <c r="H10" s="318">
        <f>Bewertung!I176</f>
        <v>0</v>
      </c>
      <c r="I10" s="318">
        <f>Bewertung!J176</f>
        <v>0</v>
      </c>
      <c r="J10" s="318">
        <f>Bewertung!K176</f>
        <v>0</v>
      </c>
      <c r="K10" s="318">
        <f>Bewertung!L176</f>
        <v>0</v>
      </c>
      <c r="L10" s="318">
        <f>Bewertung!M176</f>
        <v>0</v>
      </c>
    </row>
    <row r="11" spans="1:12" ht="15" customHeight="1" x14ac:dyDescent="0.25">
      <c r="A11" s="91" t="str">
        <f>Bewertung!A177</f>
        <v>Abschreibungen Mobile Sachanlagen</v>
      </c>
      <c r="B11" s="205"/>
      <c r="C11" s="326">
        <f>Bewertung!D177</f>
        <v>-80910.12</v>
      </c>
      <c r="D11" s="318">
        <f>Bewertung!E177</f>
        <v>-88035.99</v>
      </c>
      <c r="E11" s="318">
        <f>Bewertung!F177</f>
        <v>-153504.18</v>
      </c>
      <c r="F11" s="318">
        <f>Bewertung!G177</f>
        <v>-88097.66</v>
      </c>
      <c r="G11" s="318">
        <f>Bewertung!H177</f>
        <v>-69337.33</v>
      </c>
      <c r="H11" s="318">
        <f>Bewertung!I177</f>
        <v>-59000</v>
      </c>
      <c r="I11" s="318">
        <f>Bewertung!J177</f>
        <v>-88000</v>
      </c>
      <c r="J11" s="318">
        <f>Bewertung!K177</f>
        <v>-93000</v>
      </c>
      <c r="K11" s="318">
        <f>Bewertung!L177</f>
        <v>-97000</v>
      </c>
      <c r="L11" s="318">
        <f>Bewertung!M177</f>
        <v>-102000</v>
      </c>
    </row>
    <row r="12" spans="1:12" ht="15" customHeight="1" x14ac:dyDescent="0.25">
      <c r="A12" s="91" t="str">
        <f>Bewertung!A178</f>
        <v>Abschreibungen Anlagen in Leasing</v>
      </c>
      <c r="B12" s="205"/>
      <c r="C12" s="326">
        <f>Bewertung!D178</f>
        <v>0</v>
      </c>
      <c r="D12" s="318">
        <f>Bewertung!E178</f>
        <v>0</v>
      </c>
      <c r="E12" s="318">
        <f>Bewertung!F178</f>
        <v>0</v>
      </c>
      <c r="F12" s="318">
        <f>Bewertung!G178</f>
        <v>0</v>
      </c>
      <c r="G12" s="318">
        <f>Bewertung!H178</f>
        <v>0</v>
      </c>
      <c r="H12" s="318">
        <f>Bewertung!I178</f>
        <v>0</v>
      </c>
      <c r="I12" s="318">
        <f>Bewertung!J178</f>
        <v>0</v>
      </c>
      <c r="J12" s="318">
        <f>Bewertung!K178</f>
        <v>0</v>
      </c>
      <c r="K12" s="318">
        <f>Bewertung!L178</f>
        <v>0</v>
      </c>
      <c r="L12" s="318">
        <f>Bewertung!M178</f>
        <v>0</v>
      </c>
    </row>
    <row r="13" spans="1:12" ht="15" customHeight="1" x14ac:dyDescent="0.25">
      <c r="A13" s="91" t="str">
        <f>Bewertung!A179</f>
        <v>Abschreibungen Immobile Sachanlagen</v>
      </c>
      <c r="B13" s="205"/>
      <c r="C13" s="326">
        <f>Bewertung!D179</f>
        <v>0</v>
      </c>
      <c r="D13" s="318">
        <f>Bewertung!E179</f>
        <v>0</v>
      </c>
      <c r="E13" s="318">
        <f>Bewertung!F179</f>
        <v>0</v>
      </c>
      <c r="F13" s="318">
        <f>Bewertung!G179</f>
        <v>0</v>
      </c>
      <c r="G13" s="318">
        <f>Bewertung!H179</f>
        <v>0</v>
      </c>
      <c r="H13" s="318">
        <f>Bewertung!I179</f>
        <v>0</v>
      </c>
      <c r="I13" s="318">
        <f>Bewertung!J179</f>
        <v>0</v>
      </c>
      <c r="J13" s="318">
        <f>Bewertung!K179</f>
        <v>0</v>
      </c>
      <c r="K13" s="318">
        <f>Bewertung!L179</f>
        <v>0</v>
      </c>
      <c r="L13" s="318">
        <f>Bewertung!M179</f>
        <v>0</v>
      </c>
    </row>
    <row r="14" spans="1:12" ht="15" customHeight="1" x14ac:dyDescent="0.25">
      <c r="A14" s="91" t="str">
        <f>Bewertung!A180</f>
        <v>Abschreibungen Finanzielle Anlagen</v>
      </c>
      <c r="B14" s="205"/>
      <c r="C14" s="326">
        <f>Bewertung!D180</f>
        <v>0</v>
      </c>
      <c r="D14" s="318">
        <f>Bewertung!E180</f>
        <v>0</v>
      </c>
      <c r="E14" s="318">
        <f>Bewertung!F180</f>
        <v>0</v>
      </c>
      <c r="F14" s="318">
        <f>Bewertung!G180</f>
        <v>0</v>
      </c>
      <c r="G14" s="318">
        <f>Bewertung!H180</f>
        <v>0</v>
      </c>
      <c r="H14" s="318">
        <f>Bewertung!I180</f>
        <v>0</v>
      </c>
      <c r="I14" s="318">
        <f>Bewertung!J180</f>
        <v>0</v>
      </c>
      <c r="J14" s="318">
        <f>Bewertung!K180</f>
        <v>0</v>
      </c>
      <c r="K14" s="318">
        <f>Bewertung!L180</f>
        <v>0</v>
      </c>
      <c r="L14" s="318">
        <f>Bewertung!M180</f>
        <v>0</v>
      </c>
    </row>
    <row r="15" spans="1:12" ht="15" customHeight="1" x14ac:dyDescent="0.25">
      <c r="A15" s="91" t="str">
        <f>Bewertung!A181</f>
        <v>Abschreibungen Immaterielle Anlagen</v>
      </c>
      <c r="B15" s="205"/>
      <c r="C15" s="326">
        <f>Bewertung!D181</f>
        <v>0</v>
      </c>
      <c r="D15" s="318">
        <f>Bewertung!E181</f>
        <v>0</v>
      </c>
      <c r="E15" s="318">
        <f>Bewertung!F181</f>
        <v>0</v>
      </c>
      <c r="F15" s="318">
        <f>Bewertung!G181</f>
        <v>0</v>
      </c>
      <c r="G15" s="318">
        <f>Bewertung!H181</f>
        <v>0</v>
      </c>
      <c r="H15" s="318">
        <f>Bewertung!I181</f>
        <v>0</v>
      </c>
      <c r="I15" s="318">
        <f>Bewertung!J181</f>
        <v>0</v>
      </c>
      <c r="J15" s="318">
        <f>Bewertung!K181</f>
        <v>0</v>
      </c>
      <c r="K15" s="318">
        <f>Bewertung!L181</f>
        <v>0</v>
      </c>
      <c r="L15" s="318">
        <f>Bewertung!M181</f>
        <v>0</v>
      </c>
    </row>
    <row r="16" spans="1:12" ht="15" customHeight="1" x14ac:dyDescent="0.25">
      <c r="A16" s="91" t="str">
        <f>Bewertung!A182</f>
        <v>Abschreibungen Forderungen gegen. Nahestehenden</v>
      </c>
      <c r="B16" s="205"/>
      <c r="C16" s="326">
        <f>Bewertung!D182</f>
        <v>0</v>
      </c>
      <c r="D16" s="318">
        <f>Bewertung!E182</f>
        <v>0</v>
      </c>
      <c r="E16" s="318">
        <f>Bewertung!F182</f>
        <v>0</v>
      </c>
      <c r="F16" s="318">
        <f>Bewertung!G182</f>
        <v>0</v>
      </c>
      <c r="G16" s="318">
        <f>Bewertung!H182</f>
        <v>0</v>
      </c>
      <c r="H16" s="318">
        <f>Bewertung!I182</f>
        <v>0</v>
      </c>
      <c r="I16" s="318">
        <f>Bewertung!J182</f>
        <v>0</v>
      </c>
      <c r="J16" s="318">
        <f>Bewertung!K182</f>
        <v>0</v>
      </c>
      <c r="K16" s="318">
        <f>Bewertung!L182</f>
        <v>0</v>
      </c>
      <c r="L16" s="318">
        <f>Bewertung!M182</f>
        <v>0</v>
      </c>
    </row>
    <row r="17" spans="1:12" s="109" customFormat="1" ht="15" customHeight="1" x14ac:dyDescent="0.25">
      <c r="A17" s="105" t="str">
        <f>Bewertung!A183</f>
        <v>Cashflow aus Investitionstätigkeit</v>
      </c>
      <c r="B17" s="303"/>
      <c r="C17" s="319">
        <f>Bewertung!D183</f>
        <v>-358646.35000000009</v>
      </c>
      <c r="D17" s="319">
        <f>Bewertung!E183</f>
        <v>16433.840000000069</v>
      </c>
      <c r="E17" s="319">
        <f>Bewertung!F183</f>
        <v>-119392.29999999999</v>
      </c>
      <c r="F17" s="319">
        <f>Bewertung!G183</f>
        <v>764305.98</v>
      </c>
      <c r="G17" s="319">
        <f>Bewertung!H183</f>
        <v>-405552.51000000007</v>
      </c>
      <c r="H17" s="320">
        <f>Bewertung!I183</f>
        <v>-526189.46</v>
      </c>
      <c r="I17" s="320">
        <f>Bewertung!J183</f>
        <v>-161000</v>
      </c>
      <c r="J17" s="320">
        <f>Bewertung!K183</f>
        <v>-170400</v>
      </c>
      <c r="K17" s="320">
        <f>Bewertung!L183</f>
        <v>-177200</v>
      </c>
      <c r="L17" s="320">
        <f>Bewertung!M183</f>
        <v>-187700</v>
      </c>
    </row>
    <row r="18" spans="1:12" ht="15" customHeight="1" x14ac:dyDescent="0.25">
      <c r="B18" s="205"/>
      <c r="C18" s="318"/>
      <c r="D18" s="318"/>
      <c r="E18" s="318"/>
      <c r="F18" s="318"/>
      <c r="G18" s="318"/>
      <c r="H18" s="318"/>
      <c r="I18" s="318"/>
      <c r="J18" s="318"/>
      <c r="K18" s="318"/>
      <c r="L18" s="318"/>
    </row>
    <row r="19" spans="1:12" s="99" customFormat="1" ht="15" customHeight="1" x14ac:dyDescent="0.25">
      <c r="A19" s="95" t="str">
        <f>Bewertung!A185</f>
        <v>FINANZIERUNGSBEREICH</v>
      </c>
      <c r="B19" s="301"/>
      <c r="C19" s="327"/>
      <c r="D19" s="327"/>
      <c r="E19" s="327"/>
      <c r="F19" s="327"/>
      <c r="G19" s="327"/>
      <c r="H19" s="328"/>
      <c r="I19" s="328"/>
      <c r="J19" s="328"/>
      <c r="K19" s="328"/>
      <c r="L19" s="328"/>
    </row>
    <row r="20" spans="1:12" ht="15" customHeight="1" x14ac:dyDescent="0.25">
      <c r="A20" s="91" t="str">
        <f>Bewertung!A186</f>
        <v>Veränderungen Kurzfristige verzinsliche Verbindlichkeiten</v>
      </c>
      <c r="B20" s="205"/>
      <c r="C20" s="326">
        <f>Bewertung!D186</f>
        <v>0</v>
      </c>
      <c r="D20" s="326">
        <f>Bewertung!E186</f>
        <v>0</v>
      </c>
      <c r="E20" s="326">
        <f>Bewertung!F186</f>
        <v>0</v>
      </c>
      <c r="F20" s="326">
        <f>Bewertung!G186</f>
        <v>0</v>
      </c>
      <c r="G20" s="326">
        <f>Bewertung!H186</f>
        <v>0</v>
      </c>
      <c r="H20" s="326">
        <f>Bewertung!I186</f>
        <v>0</v>
      </c>
      <c r="I20" s="326">
        <f>Bewertung!J186</f>
        <v>0</v>
      </c>
      <c r="J20" s="326">
        <f>Bewertung!K186</f>
        <v>0</v>
      </c>
      <c r="K20" s="326">
        <f>Bewertung!L186</f>
        <v>0</v>
      </c>
      <c r="L20" s="326">
        <f>Bewertung!M186</f>
        <v>0</v>
      </c>
    </row>
    <row r="21" spans="1:12" ht="15" customHeight="1" x14ac:dyDescent="0.25">
      <c r="A21" s="91" t="str">
        <f>Bewertung!A187</f>
        <v>Veränderungen Verbindlichkeiten aus Ausschüttungen</v>
      </c>
      <c r="B21" s="205"/>
      <c r="C21" s="326">
        <f>Bewertung!D187</f>
        <v>25000</v>
      </c>
      <c r="D21" s="326">
        <f>Bewertung!E187</f>
        <v>-25000</v>
      </c>
      <c r="E21" s="326">
        <f>Bewertung!F187</f>
        <v>0</v>
      </c>
      <c r="F21" s="326">
        <f>Bewertung!G187</f>
        <v>0</v>
      </c>
      <c r="G21" s="326">
        <f>Bewertung!H187</f>
        <v>0</v>
      </c>
      <c r="H21" s="326">
        <f>Bewertung!I187</f>
        <v>163803.43137310963</v>
      </c>
      <c r="I21" s="326">
        <f>Bewertung!J187</f>
        <v>984.18869130348321</v>
      </c>
      <c r="J21" s="326">
        <f>Bewertung!K187</f>
        <v>8883.7505150651268</v>
      </c>
      <c r="K21" s="326">
        <f>Bewertung!L187</f>
        <v>11868.984969833546</v>
      </c>
      <c r="L21" s="326">
        <f>Bewertung!M187</f>
        <v>12138.672348535474</v>
      </c>
    </row>
    <row r="22" spans="1:12" ht="15" customHeight="1" x14ac:dyDescent="0.25">
      <c r="A22" s="91" t="str">
        <f>Bewertung!A188</f>
        <v>Gewinnausschüttung offen</v>
      </c>
      <c r="B22" s="205"/>
      <c r="C22" s="326">
        <f>Bewertung!D188</f>
        <v>-25000</v>
      </c>
      <c r="D22" s="326">
        <f>Bewertung!E188</f>
        <v>0</v>
      </c>
      <c r="E22" s="326">
        <f>Bewertung!F188</f>
        <v>0</v>
      </c>
      <c r="F22" s="326">
        <f>Bewertung!G188</f>
        <v>0</v>
      </c>
      <c r="G22" s="326">
        <f>Bewertung!H188</f>
        <v>0</v>
      </c>
      <c r="H22" s="326">
        <f>Bewertung!I188</f>
        <v>-163803.43137310963</v>
      </c>
      <c r="I22" s="326">
        <f>Bewertung!J188</f>
        <v>-164787.62006441312</v>
      </c>
      <c r="J22" s="326">
        <f>Bewertung!K188</f>
        <v>-173671.37057947824</v>
      </c>
      <c r="K22" s="326">
        <f>Bewertung!L188</f>
        <v>-185540.35554931179</v>
      </c>
      <c r="L22" s="326">
        <f>Bewertung!M188</f>
        <v>-197679.02789784726</v>
      </c>
    </row>
    <row r="23" spans="1:12" ht="15" customHeight="1" x14ac:dyDescent="0.25">
      <c r="A23" s="91" t="str">
        <f>Bewertung!A189</f>
        <v xml:space="preserve">Gewinnausschüttung Umfinanzierung </v>
      </c>
      <c r="B23" s="205">
        <f>Bewertung!B189</f>
        <v>0</v>
      </c>
      <c r="C23" s="326">
        <f>Bewertung!D189</f>
        <v>0</v>
      </c>
      <c r="D23" s="326">
        <f>Bewertung!E189</f>
        <v>0</v>
      </c>
      <c r="E23" s="326">
        <f>Bewertung!F189</f>
        <v>0</v>
      </c>
      <c r="F23" s="326">
        <f>Bewertung!G189</f>
        <v>0</v>
      </c>
      <c r="G23" s="326">
        <f>Bewertung!H189</f>
        <v>0</v>
      </c>
      <c r="H23" s="326">
        <f>Bewertung!I189</f>
        <v>-300000</v>
      </c>
      <c r="I23" s="326">
        <f>Bewertung!J189</f>
        <v>0</v>
      </c>
      <c r="J23" s="326">
        <f>Bewertung!K189</f>
        <v>0</v>
      </c>
      <c r="K23" s="326">
        <f>Bewertung!L189</f>
        <v>0</v>
      </c>
      <c r="L23" s="326">
        <f>Bewertung!M189</f>
        <v>0</v>
      </c>
    </row>
    <row r="24" spans="1:12" ht="15" customHeight="1" x14ac:dyDescent="0.25">
      <c r="A24" s="91" t="str">
        <f>Bewertung!A190</f>
        <v>Gewinnausschüttung verdeckt</v>
      </c>
      <c r="B24" s="205"/>
      <c r="C24" s="326">
        <f>Bewertung!D190</f>
        <v>-17480</v>
      </c>
      <c r="D24" s="326">
        <f>Bewertung!E190</f>
        <v>-34614</v>
      </c>
      <c r="E24" s="326">
        <f>Bewertung!F190</f>
        <v>-45219</v>
      </c>
      <c r="F24" s="326">
        <f>Bewertung!G190</f>
        <v>113059</v>
      </c>
      <c r="G24" s="326">
        <f>Bewertung!H190</f>
        <v>-32166</v>
      </c>
      <c r="H24" s="326">
        <f>Bewertung!I190</f>
        <v>-43588</v>
      </c>
      <c r="I24" s="326">
        <f>Bewertung!J190</f>
        <v>-43588</v>
      </c>
      <c r="J24" s="326">
        <f>Bewertung!K190</f>
        <v>-43588</v>
      </c>
      <c r="K24" s="326">
        <f>Bewertung!L190</f>
        <v>-43588</v>
      </c>
      <c r="L24" s="326">
        <f>Bewertung!M190</f>
        <v>-43588</v>
      </c>
    </row>
    <row r="25" spans="1:12" ht="15" customHeight="1" x14ac:dyDescent="0.25">
      <c r="A25" s="91" t="str">
        <f>Bewertung!A191</f>
        <v>Veränderungen Langfr. oper. Finanzverbindlichkeiten</v>
      </c>
      <c r="B25" s="205"/>
      <c r="C25" s="326">
        <f>Bewertung!D191</f>
        <v>-15000</v>
      </c>
      <c r="D25" s="326">
        <f>Bewertung!E191</f>
        <v>198450</v>
      </c>
      <c r="E25" s="326">
        <f>Bewertung!F191</f>
        <v>-10000</v>
      </c>
      <c r="F25" s="326">
        <f>Bewertung!G191</f>
        <v>-760907.81</v>
      </c>
      <c r="G25" s="326">
        <f>Bewertung!H191</f>
        <v>24107.059999999998</v>
      </c>
      <c r="H25" s="326">
        <f>Bewertung!I191</f>
        <v>940629.75</v>
      </c>
      <c r="I25" s="326">
        <f>Bewertung!J191</f>
        <v>52469</v>
      </c>
      <c r="J25" s="326">
        <f>Bewertung!K191</f>
        <v>81677</v>
      </c>
      <c r="K25" s="326">
        <f>Bewertung!L191</f>
        <v>75317</v>
      </c>
      <c r="L25" s="326">
        <f>Bewertung!M191</f>
        <v>72811</v>
      </c>
    </row>
    <row r="26" spans="1:12" ht="15" customHeight="1" x14ac:dyDescent="0.25">
      <c r="A26" s="91" t="str">
        <f>Bewertung!A192</f>
        <v>Veränderungen Leasingverbindlichkeiten</v>
      </c>
      <c r="B26" s="205"/>
      <c r="C26" s="326">
        <f>Bewertung!D192</f>
        <v>215186.93000000005</v>
      </c>
      <c r="D26" s="326">
        <f>Bewertung!E192</f>
        <v>-55994.530000000028</v>
      </c>
      <c r="E26" s="326">
        <f>Bewertung!F192</f>
        <v>-55539.91</v>
      </c>
      <c r="F26" s="326">
        <f>Bewertung!G192</f>
        <v>-37390.850000000006</v>
      </c>
      <c r="G26" s="326">
        <f>Bewertung!H192</f>
        <v>-19817</v>
      </c>
      <c r="H26" s="326">
        <f>Bewertung!I192</f>
        <v>51967</v>
      </c>
      <c r="I26" s="326">
        <f>Bewertung!J192</f>
        <v>16400</v>
      </c>
      <c r="J26" s="326">
        <f>Bewertung!K192</f>
        <v>-16700</v>
      </c>
      <c r="K26" s="326">
        <f>Bewertung!L192</f>
        <v>-10200</v>
      </c>
      <c r="L26" s="326">
        <f>Bewertung!M192</f>
        <v>-2600</v>
      </c>
    </row>
    <row r="27" spans="1:12" ht="15" customHeight="1" x14ac:dyDescent="0.25">
      <c r="A27" s="91" t="str">
        <f>Bewertung!A193</f>
        <v>Veränderungen Verbindlichkeiten geg. Nahestehenden</v>
      </c>
      <c r="B27" s="205"/>
      <c r="C27" s="326">
        <f>Bewertung!D193</f>
        <v>-38255.199999999953</v>
      </c>
      <c r="D27" s="326">
        <f>Bewertung!E193</f>
        <v>-1777.6900000000605</v>
      </c>
      <c r="E27" s="326">
        <f>Bewertung!F193</f>
        <v>-69607.229999999981</v>
      </c>
      <c r="F27" s="326">
        <f>Bewertung!G193</f>
        <v>-38234.069999999949</v>
      </c>
      <c r="G27" s="326">
        <f>Bewertung!H193</f>
        <v>54174.819999999949</v>
      </c>
      <c r="H27" s="326">
        <f>Bewertung!I193</f>
        <v>-166027.09999999998</v>
      </c>
      <c r="I27" s="326">
        <f>Bewertung!J193</f>
        <v>0</v>
      </c>
      <c r="J27" s="326">
        <f>Bewertung!K193</f>
        <v>0</v>
      </c>
      <c r="K27" s="326">
        <f>Bewertung!L193</f>
        <v>0</v>
      </c>
      <c r="L27" s="326">
        <f>Bewertung!M193</f>
        <v>0</v>
      </c>
    </row>
    <row r="28" spans="1:12" ht="15" customHeight="1" x14ac:dyDescent="0.25">
      <c r="A28" s="91" t="str">
        <f>Bewertung!A194</f>
        <v>Veränderungen Grundkapital</v>
      </c>
      <c r="B28" s="205"/>
      <c r="C28" s="326">
        <f>Bewertung!D194</f>
        <v>0</v>
      </c>
      <c r="D28" s="326">
        <f>Bewertung!E194</f>
        <v>0</v>
      </c>
      <c r="E28" s="326">
        <f>Bewertung!F194</f>
        <v>0</v>
      </c>
      <c r="F28" s="326">
        <f>Bewertung!G194</f>
        <v>0</v>
      </c>
      <c r="G28" s="326">
        <f>Bewertung!H194</f>
        <v>0</v>
      </c>
      <c r="H28" s="326">
        <f>Bewertung!I194</f>
        <v>0</v>
      </c>
      <c r="I28" s="326">
        <f>Bewertung!J194</f>
        <v>0</v>
      </c>
      <c r="J28" s="326">
        <f>Bewertung!K194</f>
        <v>0</v>
      </c>
      <c r="K28" s="326">
        <f>Bewertung!L194</f>
        <v>0</v>
      </c>
      <c r="L28" s="326">
        <f>Bewertung!M194</f>
        <v>0</v>
      </c>
    </row>
    <row r="29" spans="1:12" ht="15" customHeight="1" x14ac:dyDescent="0.25">
      <c r="A29" s="91" t="str">
        <f>Bewertung!A195</f>
        <v>Veränderungen Minderheitsanteile</v>
      </c>
      <c r="B29" s="205"/>
      <c r="C29" s="326">
        <f>Bewertung!D195</f>
        <v>0</v>
      </c>
      <c r="D29" s="326">
        <f>Bewertung!E195</f>
        <v>0</v>
      </c>
      <c r="E29" s="326">
        <f>Bewertung!F195</f>
        <v>0</v>
      </c>
      <c r="F29" s="326">
        <f>Bewertung!G195</f>
        <v>0</v>
      </c>
      <c r="G29" s="326">
        <f>Bewertung!H195</f>
        <v>0</v>
      </c>
      <c r="H29" s="326">
        <f>Bewertung!I195</f>
        <v>0</v>
      </c>
      <c r="I29" s="326">
        <f>Bewertung!J195</f>
        <v>0</v>
      </c>
      <c r="J29" s="326">
        <f>Bewertung!K195</f>
        <v>0</v>
      </c>
      <c r="K29" s="326">
        <f>Bewertung!L195</f>
        <v>0</v>
      </c>
      <c r="L29" s="326">
        <f>Bewertung!M195</f>
        <v>0</v>
      </c>
    </row>
    <row r="30" spans="1:12" ht="15" customHeight="1" x14ac:dyDescent="0.25">
      <c r="A30" s="91" t="str">
        <f>Bewertung!A196</f>
        <v>Veränderungen Kapitalreserven</v>
      </c>
      <c r="B30" s="205"/>
      <c r="C30" s="326">
        <f>Bewertung!D196</f>
        <v>0</v>
      </c>
      <c r="D30" s="326">
        <f>Bewertung!E196</f>
        <v>0</v>
      </c>
      <c r="E30" s="326">
        <f>Bewertung!F196</f>
        <v>0</v>
      </c>
      <c r="F30" s="326">
        <f>Bewertung!G196</f>
        <v>0</v>
      </c>
      <c r="G30" s="326">
        <f>Bewertung!H196</f>
        <v>0</v>
      </c>
      <c r="H30" s="326">
        <f>Bewertung!I196</f>
        <v>0</v>
      </c>
      <c r="I30" s="326">
        <f>Bewertung!J196</f>
        <v>0</v>
      </c>
      <c r="J30" s="326">
        <f>Bewertung!K196</f>
        <v>0</v>
      </c>
      <c r="K30" s="326">
        <f>Bewertung!L196</f>
        <v>0</v>
      </c>
      <c r="L30" s="326">
        <f>Bewertung!M196</f>
        <v>0</v>
      </c>
    </row>
    <row r="31" spans="1:12" ht="15" customHeight="1" x14ac:dyDescent="0.25">
      <c r="A31" s="91" t="str">
        <f>Bewertung!A197</f>
        <v>Veränderungen Stille Reserven</v>
      </c>
      <c r="B31" s="205"/>
      <c r="C31" s="326">
        <f>Bewertung!D197</f>
        <v>-29949</v>
      </c>
      <c r="D31" s="326">
        <f>Bewertung!E197</f>
        <v>-10294</v>
      </c>
      <c r="E31" s="326">
        <f>Bewertung!F197</f>
        <v>1871</v>
      </c>
      <c r="F31" s="326">
        <f>Bewertung!G197</f>
        <v>-179689</v>
      </c>
      <c r="G31" s="326">
        <f>Bewertung!H197</f>
        <v>-13103</v>
      </c>
      <c r="H31" s="326">
        <f>Bewertung!I197</f>
        <v>0</v>
      </c>
      <c r="I31" s="326">
        <f>Bewertung!J197</f>
        <v>0</v>
      </c>
      <c r="J31" s="326">
        <f>Bewertung!K197</f>
        <v>0</v>
      </c>
      <c r="K31" s="326">
        <f>Bewertung!L197</f>
        <v>0</v>
      </c>
      <c r="L31" s="326">
        <f>Bewertung!M197</f>
        <v>0</v>
      </c>
    </row>
    <row r="32" spans="1:12" s="109" customFormat="1" ht="15" customHeight="1" x14ac:dyDescent="0.25">
      <c r="A32" s="105" t="str">
        <f>Bewertung!A198</f>
        <v>Cashflow aus Finanzierungstätigkeit</v>
      </c>
      <c r="B32" s="303"/>
      <c r="C32" s="319">
        <f>Bewertung!D198</f>
        <v>114502.7300000001</v>
      </c>
      <c r="D32" s="319">
        <f>Bewertung!E198</f>
        <v>70769.779999999912</v>
      </c>
      <c r="E32" s="319">
        <f>Bewertung!F198</f>
        <v>-178495.13999999998</v>
      </c>
      <c r="F32" s="319">
        <f>Bewertung!G198</f>
        <v>-903162.73</v>
      </c>
      <c r="G32" s="319">
        <f>Bewertung!H198</f>
        <v>13195.879999999946</v>
      </c>
      <c r="H32" s="320">
        <f>Bewertung!I198</f>
        <v>482981.65</v>
      </c>
      <c r="I32" s="320">
        <f>Bewertung!J198</f>
        <v>-138522.43137310963</v>
      </c>
      <c r="J32" s="320">
        <f>Bewertung!K198</f>
        <v>-143398.62006441312</v>
      </c>
      <c r="K32" s="320">
        <f>Bewertung!L198</f>
        <v>-152142.37057947824</v>
      </c>
      <c r="L32" s="320">
        <f>Bewertung!M198</f>
        <v>-158917.35554931179</v>
      </c>
    </row>
    <row r="33" spans="1:12" ht="15" customHeight="1" x14ac:dyDescent="0.25">
      <c r="B33" s="205"/>
      <c r="C33" s="318"/>
      <c r="D33" s="318"/>
      <c r="E33" s="318"/>
      <c r="F33" s="318"/>
      <c r="G33" s="318"/>
      <c r="H33" s="318"/>
      <c r="I33" s="318"/>
      <c r="J33" s="318"/>
      <c r="K33" s="318"/>
      <c r="L33" s="318"/>
    </row>
    <row r="34" spans="1:12" s="99" customFormat="1" ht="15" customHeight="1" x14ac:dyDescent="0.25">
      <c r="A34" s="95" t="str">
        <f>Bewertung!A200</f>
        <v>Veränderung Geld</v>
      </c>
      <c r="B34" s="301"/>
      <c r="C34" s="327">
        <f>Bewertung!D200</f>
        <v>-262052.51999999949</v>
      </c>
      <c r="D34" s="327">
        <f>Bewertung!E200</f>
        <v>265433.53000000003</v>
      </c>
      <c r="E34" s="327">
        <f>Bewertung!F200</f>
        <v>-16191.499999999796</v>
      </c>
      <c r="F34" s="327">
        <f>Bewertung!G200</f>
        <v>-201830.30999999994</v>
      </c>
      <c r="G34" s="327">
        <f>Bewertung!H200</f>
        <v>149787.0399999998</v>
      </c>
      <c r="H34" s="328">
        <f>Bewertung!I200</f>
        <v>-228794.88</v>
      </c>
      <c r="I34" s="328">
        <f>Bewertung!J200</f>
        <v>2900.5686268903664</v>
      </c>
      <c r="J34" s="328">
        <f>Bewertung!K200</f>
        <v>6199.3799355868832</v>
      </c>
      <c r="K34" s="328">
        <f>Bewertung!L200</f>
        <v>8000.6294205217564</v>
      </c>
      <c r="L34" s="328">
        <f>Bewertung!M200</f>
        <v>8099.6444506882108</v>
      </c>
    </row>
    <row r="35" spans="1:12" s="116" customFormat="1" ht="12.75" x14ac:dyDescent="0.25">
      <c r="A35" s="115" t="str">
        <f>Bewertung!A201</f>
        <v>Kontrolle</v>
      </c>
      <c r="B35" s="313"/>
      <c r="C35" s="129" t="str">
        <f>Bewertung!D201</f>
        <v>ok</v>
      </c>
      <c r="D35" s="129" t="str">
        <f>Bewertung!E201</f>
        <v>ok</v>
      </c>
      <c r="E35" s="129" t="str">
        <f>Bewertung!F201</f>
        <v>ok</v>
      </c>
      <c r="F35" s="129" t="str">
        <f>Bewertung!G201</f>
        <v>ok</v>
      </c>
      <c r="G35" s="129" t="str">
        <f>Bewertung!H201</f>
        <v>ok</v>
      </c>
      <c r="H35" s="129" t="str">
        <f>Bewertung!I201</f>
        <v>ok</v>
      </c>
      <c r="I35" s="129" t="str">
        <f>Bewertung!J201</f>
        <v>ok</v>
      </c>
      <c r="J35" s="129" t="str">
        <f>Bewertung!K201</f>
        <v>ok</v>
      </c>
      <c r="K35" s="129" t="str">
        <f>Bewertung!L201</f>
        <v>ok</v>
      </c>
      <c r="L35" s="129" t="str">
        <f>Bewertung!M201</f>
        <v>ok</v>
      </c>
    </row>
  </sheetData>
  <pageMargins left="0.19685039370078741" right="0.19685039370078741" top="0.39370078740157483" bottom="0.39370078740157483" header="0" footer="0.19685039370078741"/>
  <pageSetup paperSize="9" fitToHeight="0"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7A2A-0F54-4EEA-90AD-BBD1743BCD0C}">
  <dimension ref="A1:O31"/>
  <sheetViews>
    <sheetView showGridLines="0" zoomScaleNormal="100" zoomScaleSheetLayoutView="70" workbookViewId="0">
      <selection activeCell="K4" sqref="K4:K7"/>
    </sheetView>
  </sheetViews>
  <sheetFormatPr baseColWidth="10" defaultColWidth="8.85546875" defaultRowHeight="16.5" x14ac:dyDescent="0.25"/>
  <cols>
    <col min="1" max="1" width="22.7109375" style="91" customWidth="1"/>
    <col min="2" max="11" width="9.7109375" style="91" customWidth="1"/>
    <col min="12" max="12" width="6.7109375" style="91" customWidth="1"/>
    <col min="13" max="13" width="15.7109375" style="162" customWidth="1"/>
    <col min="14" max="14" width="3.7109375" style="91" customWidth="1"/>
    <col min="15" max="16384" width="8.85546875" style="91"/>
  </cols>
  <sheetData>
    <row r="1" spans="1:15" s="199" customFormat="1" ht="30" customHeight="1" x14ac:dyDescent="0.25">
      <c r="A1" s="189" t="str">
        <f>CONCATENATE("Bewertungsbericht ",Basisdaten!A1)</f>
        <v>Bewertungsbericht Muster AG, 6314 Unterägeri</v>
      </c>
      <c r="M1" s="191" t="s">
        <v>358</v>
      </c>
    </row>
    <row r="2" spans="1:15" s="173" customFormat="1" ht="20.25" x14ac:dyDescent="0.25">
      <c r="A2" s="92" t="str">
        <f>Bewertung!A269</f>
        <v>Unternehmensanalyse</v>
      </c>
      <c r="B2" s="171"/>
      <c r="C2" s="171"/>
      <c r="D2" s="171"/>
      <c r="E2" s="171"/>
      <c r="F2" s="171"/>
      <c r="G2" s="174"/>
      <c r="H2" s="174"/>
      <c r="I2" s="174"/>
      <c r="J2" s="174"/>
      <c r="K2" s="174"/>
      <c r="L2" s="172"/>
      <c r="M2" s="401"/>
      <c r="N2" s="172"/>
    </row>
    <row r="3" spans="1:15" s="99" customFormat="1" ht="15.75" x14ac:dyDescent="0.25">
      <c r="A3" s="95" t="str">
        <f>Bewertung!A270</f>
        <v>Bilanzanalyse</v>
      </c>
      <c r="B3" s="149">
        <f>Bewertung!D270</f>
        <v>2019</v>
      </c>
      <c r="C3" s="149">
        <f>Bewertung!E270</f>
        <v>2020</v>
      </c>
      <c r="D3" s="149">
        <f>Bewertung!F270</f>
        <v>2021</v>
      </c>
      <c r="E3" s="149">
        <f>Bewertung!G270</f>
        <v>2022</v>
      </c>
      <c r="F3" s="149">
        <f>Bewertung!H270</f>
        <v>2023</v>
      </c>
      <c r="G3" s="98">
        <f>Bewertung!I270</f>
        <v>2024</v>
      </c>
      <c r="H3" s="98">
        <f>Bewertung!J270</f>
        <v>2025</v>
      </c>
      <c r="I3" s="98">
        <f>Bewertung!K270</f>
        <v>2026</v>
      </c>
      <c r="J3" s="98">
        <f>Bewertung!L270</f>
        <v>2027</v>
      </c>
      <c r="K3" s="98">
        <f>Bewertung!M270</f>
        <v>2028</v>
      </c>
      <c r="L3" s="168"/>
      <c r="M3" s="98"/>
      <c r="N3" s="98"/>
    </row>
    <row r="4" spans="1:15" x14ac:dyDescent="0.25">
      <c r="A4" s="109" t="str">
        <f>Bewertung!A271</f>
        <v>Kapitalstruktur</v>
      </c>
      <c r="B4" s="133"/>
      <c r="C4" s="133"/>
      <c r="D4" s="133"/>
      <c r="E4" s="133"/>
      <c r="F4" s="132"/>
      <c r="G4" s="132"/>
      <c r="H4" s="132"/>
      <c r="I4" s="132"/>
      <c r="J4" s="132"/>
      <c r="K4" s="132"/>
      <c r="N4" s="132"/>
    </row>
    <row r="5" spans="1:15" x14ac:dyDescent="0.25">
      <c r="A5" s="91" t="str">
        <f>Bewertung!A272</f>
        <v>Fremdfinanzierunggsgrad</v>
      </c>
      <c r="B5" s="133">
        <f>Bewertung!D272</f>
        <v>0.46717911371162057</v>
      </c>
      <c r="C5" s="133">
        <f>Bewertung!E272</f>
        <v>0.48154079383060722</v>
      </c>
      <c r="D5" s="133">
        <f>Bewertung!F272</f>
        <v>0.4732317407126968</v>
      </c>
      <c r="E5" s="133">
        <f>Bewertung!G272</f>
        <v>0.24048530506515131</v>
      </c>
      <c r="F5" s="133">
        <f>Bewertung!H272</f>
        <v>0.34775644409602191</v>
      </c>
      <c r="G5" s="133">
        <f>Bewertung!I272</f>
        <v>0.65595139127572977</v>
      </c>
      <c r="H5" s="133">
        <f>Bewertung!J272</f>
        <v>0.65600376285500617</v>
      </c>
      <c r="I5" s="133">
        <f>Bewertung!K272</f>
        <v>0.65554509116397675</v>
      </c>
      <c r="J5" s="133">
        <f>Bewertung!L272</f>
        <v>0.65544836371866366</v>
      </c>
      <c r="K5" s="133">
        <f>Bewertung!M272</f>
        <v>0.65537468340905769</v>
      </c>
      <c r="L5" s="187">
        <f>Bewertung!N272</f>
        <v>0.65600000000000003</v>
      </c>
      <c r="M5" s="164" t="str">
        <f>Bewertung!O272</f>
        <v>über 65.6% kritisch</v>
      </c>
      <c r="N5" s="393">
        <f>Bewertung!P272</f>
        <v>0.02</v>
      </c>
      <c r="O5" s="393"/>
    </row>
    <row r="6" spans="1:15" x14ac:dyDescent="0.25">
      <c r="A6" s="91" t="str">
        <f>Bewertung!A273</f>
        <v>Eigenfinanzierungsgrad</v>
      </c>
      <c r="B6" s="133">
        <f>Bewertung!D273</f>
        <v>0.53282088628837943</v>
      </c>
      <c r="C6" s="133">
        <f>Bewertung!E273</f>
        <v>0.51845920616939278</v>
      </c>
      <c r="D6" s="133">
        <f>Bewertung!F273</f>
        <v>0.5267682592873032</v>
      </c>
      <c r="E6" s="133">
        <f>Bewertung!G273</f>
        <v>0.75951469493484869</v>
      </c>
      <c r="F6" s="133">
        <f>Bewertung!H273</f>
        <v>0.65224355590397809</v>
      </c>
      <c r="G6" s="133">
        <f>Bewertung!I273</f>
        <v>0.34404860872427029</v>
      </c>
      <c r="H6" s="133">
        <f>Bewertung!J273</f>
        <v>0.34399623714499383</v>
      </c>
      <c r="I6" s="133">
        <f>Bewertung!K273</f>
        <v>0.34445490883602325</v>
      </c>
      <c r="J6" s="133">
        <f>Bewertung!L273</f>
        <v>0.34455163628133639</v>
      </c>
      <c r="K6" s="133">
        <f>Bewertung!M273</f>
        <v>0.34462531659094237</v>
      </c>
      <c r="L6" s="187">
        <f>Bewertung!N273</f>
        <v>0.34399999999999997</v>
      </c>
      <c r="M6" s="164" t="str">
        <f>Bewertung!O273</f>
        <v>unter 34.4% kritisch</v>
      </c>
      <c r="N6" s="393">
        <f>Bewertung!P273</f>
        <v>0.02</v>
      </c>
      <c r="O6" s="393"/>
    </row>
    <row r="7" spans="1:15" x14ac:dyDescent="0.25">
      <c r="A7" s="91" t="str">
        <f>Bewertung!A274</f>
        <v>Finanzierungsverhältnis</v>
      </c>
      <c r="B7" s="136">
        <f>Bewertung!D274</f>
        <v>0.87680330432611564</v>
      </c>
      <c r="C7" s="136">
        <f>Bewertung!E274</f>
        <v>0.92879205943403875</v>
      </c>
      <c r="D7" s="136">
        <f>Bewertung!F274</f>
        <v>0.8983679870024075</v>
      </c>
      <c r="E7" s="136">
        <f>Bewertung!G274</f>
        <v>0.31663022015101389</v>
      </c>
      <c r="F7" s="136">
        <f>Bewertung!H274</f>
        <v>0.53316961271322683</v>
      </c>
      <c r="G7" s="136">
        <f>Bewertung!I274</f>
        <v>1.9065660335264623</v>
      </c>
      <c r="H7" s="136">
        <f>Bewertung!J274</f>
        <v>1.9070085425919985</v>
      </c>
      <c r="I7" s="136">
        <f>Bewertung!K274</f>
        <v>1.903137607703675</v>
      </c>
      <c r="J7" s="136">
        <f>Bewertung!L274</f>
        <v>1.902322597543757</v>
      </c>
      <c r="K7" s="136">
        <f>Bewertung!M274</f>
        <v>1.9017020858829226</v>
      </c>
      <c r="L7" s="165">
        <f>Bewertung!N274</f>
        <v>1.9069767441860468</v>
      </c>
      <c r="M7" s="164" t="str">
        <f>Bewertung!O274</f>
        <v>über 1.9 kritisch</v>
      </c>
      <c r="N7" s="164">
        <v>0.1</v>
      </c>
      <c r="O7" s="164"/>
    </row>
    <row r="8" spans="1:15" x14ac:dyDescent="0.25">
      <c r="A8" s="91" t="str">
        <f>Bewertung!A275</f>
        <v>Selbstfinanzierungsgrad I</v>
      </c>
      <c r="B8" s="400">
        <f>Bewertung!D275</f>
        <v>7.5719671000000046</v>
      </c>
      <c r="C8" s="400">
        <f>Bewertung!E275</f>
        <v>8.178443300000005</v>
      </c>
      <c r="D8" s="400">
        <f>Bewertung!F275</f>
        <v>9.0923003000000069</v>
      </c>
      <c r="E8" s="400">
        <f>Bewertung!G275</f>
        <v>7.3943290000000088</v>
      </c>
      <c r="F8" s="400">
        <f>Bewertung!H275</f>
        <v>7.9361468000000075</v>
      </c>
      <c r="G8" s="400">
        <f>Bewertung!I275</f>
        <v>5.4481124862689105</v>
      </c>
      <c r="H8" s="400">
        <f>Bewertung!J275</f>
        <v>5.8502362856247787</v>
      </c>
      <c r="I8" s="400">
        <f>Bewertung!K275</f>
        <v>6.3035225798299965</v>
      </c>
      <c r="J8" s="400">
        <f>Bewertung!L275</f>
        <v>6.7681190243368778</v>
      </c>
      <c r="K8" s="400">
        <f>Bewertung!M275</f>
        <v>7.2613287453584059</v>
      </c>
      <c r="L8" s="187">
        <f>Bewertung!N275</f>
        <v>0.89400000000000002</v>
      </c>
    </row>
    <row r="9" spans="1:15" x14ac:dyDescent="0.25">
      <c r="A9" s="91" t="str">
        <f>Bewertung!A276</f>
        <v>Capital Employed</v>
      </c>
      <c r="B9" s="205">
        <f>Bewertung!D276</f>
        <v>2295264.2700000005</v>
      </c>
      <c r="C9" s="205">
        <f>Bewertung!E276</f>
        <v>2497559.6700000009</v>
      </c>
      <c r="D9" s="205">
        <f>Bewertung!F276</f>
        <v>2477609.2300000009</v>
      </c>
      <c r="E9" s="205">
        <f>Bewertung!G276</f>
        <v>1443032.3700000008</v>
      </c>
      <c r="F9" s="205">
        <f>Bewertung!H276</f>
        <v>1559630.0300000007</v>
      </c>
      <c r="G9" s="205">
        <f>Bewertung!I276</f>
        <v>2137396.2486268911</v>
      </c>
      <c r="H9" s="205">
        <f>Bewertung!J276</f>
        <v>2246477.6285624779</v>
      </c>
      <c r="I9" s="205">
        <f>Bewertung!K276</f>
        <v>2356783.2579829996</v>
      </c>
      <c r="J9" s="205">
        <f>Bewertung!L276</f>
        <v>2468359.9024336878</v>
      </c>
      <c r="K9" s="205">
        <f>Bewertung!M276</f>
        <v>2587891.8745358405</v>
      </c>
      <c r="L9" s="187">
        <f>Bewertung!N276</f>
        <v>0</v>
      </c>
    </row>
    <row r="10" spans="1:15" x14ac:dyDescent="0.25">
      <c r="A10" s="91" t="str">
        <f>Bewertung!A277</f>
        <v>Kapitalumschlag</v>
      </c>
      <c r="B10" s="136">
        <f>Bewertung!D277</f>
        <v>0.84473944250997945</v>
      </c>
      <c r="C10" s="136">
        <f>Bewertung!E277</f>
        <v>0.68096730728241939</v>
      </c>
      <c r="D10" s="136">
        <f>Bewertung!F277</f>
        <v>0.88441563414575886</v>
      </c>
      <c r="E10" s="136">
        <f>Bewertung!G277</f>
        <v>1.0642213432261771</v>
      </c>
      <c r="F10" s="136">
        <f>Bewertung!H277</f>
        <v>1.4023865417933838</v>
      </c>
      <c r="G10" s="136">
        <f>Bewertung!I277</f>
        <v>1.1616816004985269</v>
      </c>
      <c r="H10" s="136">
        <f>Bewertung!J277</f>
        <v>1.0659727918566426</v>
      </c>
      <c r="I10" s="136">
        <f>Bewertung!K277</f>
        <v>1.0694554672952374</v>
      </c>
      <c r="J10" s="136">
        <f>Bewertung!L277</f>
        <v>1.0711775079335655</v>
      </c>
      <c r="K10" s="136">
        <f>Bewertung!M277</f>
        <v>1.0735381992577375</v>
      </c>
      <c r="L10" s="181">
        <f>Bewertung!N277</f>
        <v>0.9</v>
      </c>
      <c r="M10" s="164" t="str">
        <f>Bewertung!O277</f>
        <v>unter 0.9 kritisch</v>
      </c>
      <c r="N10" s="164">
        <f>Bewertung!P277</f>
        <v>0.1</v>
      </c>
      <c r="O10" s="164"/>
    </row>
    <row r="11" spans="1:15" x14ac:dyDescent="0.25">
      <c r="A11" s="109" t="str">
        <f>Bewertung!A278</f>
        <v>Vermögensstruktur</v>
      </c>
      <c r="B11" s="132"/>
      <c r="C11" s="132"/>
      <c r="D11" s="132"/>
      <c r="E11" s="132"/>
      <c r="F11" s="132"/>
      <c r="G11" s="132"/>
      <c r="H11" s="132"/>
      <c r="I11" s="132"/>
      <c r="J11" s="132"/>
      <c r="K11" s="132"/>
      <c r="L11" s="167"/>
    </row>
    <row r="12" spans="1:15" x14ac:dyDescent="0.25">
      <c r="A12" s="91" t="str">
        <f>Bewertung!A279</f>
        <v>Umlaufvermögensintensität</v>
      </c>
      <c r="B12" s="133">
        <f>Bewertung!D279</f>
        <v>0.32253725567386876</v>
      </c>
      <c r="C12" s="133">
        <f>Bewertung!E279</f>
        <v>0.41030633577955161</v>
      </c>
      <c r="D12" s="133">
        <f>Bewertung!F279</f>
        <v>0.42367410562372693</v>
      </c>
      <c r="E12" s="133">
        <f>Bewertung!G279</f>
        <v>0.58121896071270773</v>
      </c>
      <c r="F12" s="133">
        <f>Bewertung!H279</f>
        <v>0.49720993897976146</v>
      </c>
      <c r="G12" s="133" t="str">
        <f>IF(ROUND(Bewertung!I53-Bewertung!H53,0)=0,"",CONCATENATE("Dabei ist zu beachten, dass im Planungsmodell  diese simulierte Gewinnausschüttungskorrektur aus Umfinanzierung die Position Langfristige Finanzberbindlichkeiten um den Betrag von CHF ",TEXT(Bewertung!I53-Bewertung!H53,"#'###'###")," verändert."))</f>
        <v>Dabei ist zu beachten, dass im Planungsmodell  diese simulierte Gewinnausschüttungskorrektur aus Umfinanzierung die Position Langfristige Finanzberbindlichkeiten um den Betrag von CHF '940'630 verändert.</v>
      </c>
      <c r="H12" s="133">
        <f>Bewertung!J279</f>
        <v>0.41261775727416083</v>
      </c>
      <c r="I12" s="133">
        <f>Bewertung!K279</f>
        <v>0.41183461615785016</v>
      </c>
      <c r="J12" s="133">
        <f>Bewertung!L279</f>
        <v>0.41136280023125033</v>
      </c>
      <c r="K12" s="133">
        <f>Bewertung!M279</f>
        <v>0.41075360399149363</v>
      </c>
      <c r="L12" s="187">
        <f>Bewertung!N279</f>
        <v>0.57099999999999995</v>
      </c>
    </row>
    <row r="13" spans="1:15" x14ac:dyDescent="0.25">
      <c r="A13" s="91" t="str">
        <f>Bewertung!A280</f>
        <v>Anlagevermögensintensität</v>
      </c>
      <c r="B13" s="133">
        <f>Bewertung!D280</f>
        <v>0.67746274432613118</v>
      </c>
      <c r="C13" s="133">
        <f>Bewertung!E280</f>
        <v>0.58969366422044844</v>
      </c>
      <c r="D13" s="133">
        <f>Bewertung!F280</f>
        <v>0.57632589437627302</v>
      </c>
      <c r="E13" s="133">
        <f>Bewertung!G280</f>
        <v>0.41878103928729227</v>
      </c>
      <c r="F13" s="133">
        <f>Bewertung!H280</f>
        <v>0.50279006102023849</v>
      </c>
      <c r="G13" s="133">
        <f>Bewertung!I280</f>
        <v>0.58570555894929743</v>
      </c>
      <c r="H13" s="133">
        <f>Bewertung!J280</f>
        <v>0.58738224272583917</v>
      </c>
      <c r="I13" s="133">
        <f>Bewertung!K280</f>
        <v>0.58816538384214989</v>
      </c>
      <c r="J13" s="133">
        <f>Bewertung!L280</f>
        <v>0.58863719976874962</v>
      </c>
      <c r="K13" s="133">
        <f>Bewertung!M280</f>
        <v>0.58924639600850637</v>
      </c>
      <c r="L13" s="187">
        <f>Bewertung!N280</f>
        <v>0.42900000000000005</v>
      </c>
    </row>
    <row r="14" spans="1:15" x14ac:dyDescent="0.25">
      <c r="A14" s="109" t="str">
        <f>Bewertung!A281</f>
        <v>Liquidität</v>
      </c>
      <c r="B14" s="330"/>
      <c r="C14" s="330"/>
      <c r="D14" s="330"/>
      <c r="E14" s="330"/>
      <c r="F14" s="330"/>
      <c r="G14" s="132"/>
      <c r="H14" s="132"/>
      <c r="I14" s="132"/>
      <c r="J14" s="132"/>
      <c r="K14" s="132"/>
      <c r="L14" s="167"/>
    </row>
    <row r="15" spans="1:15" x14ac:dyDescent="0.25">
      <c r="A15" s="91" t="str">
        <f>Bewertung!A282</f>
        <v>Cash Ratio</v>
      </c>
      <c r="B15" s="133">
        <f>Bewertung!D282</f>
        <v>1.3735438908892159</v>
      </c>
      <c r="C15" s="133">
        <f>Bewertung!E282</f>
        <v>4.9716210078102341</v>
      </c>
      <c r="D15" s="133">
        <f>Bewertung!F282</f>
        <v>3.8186505228218706</v>
      </c>
      <c r="E15" s="133">
        <f>Bewertung!G282</f>
        <v>2.6242887736109712</v>
      </c>
      <c r="F15" s="133">
        <f>Bewertung!H282</f>
        <v>0.91706482796539124</v>
      </c>
      <c r="G15" s="133">
        <f>Bewertung!I282</f>
        <v>0.35208673957569808</v>
      </c>
      <c r="H15" s="133">
        <f>Bewertung!J282</f>
        <v>0.3521368268779444</v>
      </c>
      <c r="I15" s="133">
        <f>Bewertung!K282</f>
        <v>0.35187391104277888</v>
      </c>
      <c r="J15" s="133">
        <f>Bewertung!L282</f>
        <v>0.35209408861322006</v>
      </c>
      <c r="K15" s="133">
        <f>Bewertung!M282</f>
        <v>0.3521198803424016</v>
      </c>
      <c r="L15" s="187">
        <f>Bewertung!N282</f>
        <v>0.35199999999999998</v>
      </c>
      <c r="M15" s="164" t="str">
        <f>Bewertung!O282</f>
        <v>unter 35.2% kritisch</v>
      </c>
      <c r="N15" s="393">
        <f>Bewertung!P282</f>
        <v>0.05</v>
      </c>
      <c r="O15" s="393"/>
    </row>
    <row r="16" spans="1:15" x14ac:dyDescent="0.25">
      <c r="A16" s="91" t="str">
        <f>Bewertung!A283</f>
        <v>Quick Ratio</v>
      </c>
      <c r="B16" s="133">
        <f>Bewertung!D283</f>
        <v>2.7818327628878241</v>
      </c>
      <c r="C16" s="133">
        <f>Bewertung!E283</f>
        <v>6.4708679645516032</v>
      </c>
      <c r="D16" s="133">
        <f>Bewertung!F283</f>
        <v>5.8626747984684489</v>
      </c>
      <c r="E16" s="133">
        <f>Bewertung!G283</f>
        <v>5.6710090295336277</v>
      </c>
      <c r="F16" s="133">
        <f>Bewertung!H283</f>
        <v>1.4772674487083348</v>
      </c>
      <c r="G16" s="133">
        <f>Bewertung!I283</f>
        <v>1.0342547975036132</v>
      </c>
      <c r="H16" s="133">
        <f>Bewertung!J283</f>
        <v>1.0508050998125993</v>
      </c>
      <c r="I16" s="133">
        <f>Bewertung!K283</f>
        <v>1.051091828691378</v>
      </c>
      <c r="J16" s="133">
        <f>Bewertung!L283</f>
        <v>1.0413448582228158</v>
      </c>
      <c r="K16" s="133">
        <f>Bewertung!M283</f>
        <v>1.0351400552351424</v>
      </c>
      <c r="L16" s="187">
        <f>Bewertung!N283</f>
        <v>0.83899999999999997</v>
      </c>
      <c r="M16" s="164" t="str">
        <f>Bewertung!O283</f>
        <v>unter 83.9% kritisch</v>
      </c>
      <c r="N16" s="393">
        <f>Bewertung!P283</f>
        <v>0.1</v>
      </c>
      <c r="O16" s="393"/>
    </row>
    <row r="17" spans="1:15" x14ac:dyDescent="0.25">
      <c r="A17" s="91" t="str">
        <f>Bewertung!A284</f>
        <v>Current Ratio</v>
      </c>
      <c r="B17" s="133">
        <f>Bewertung!D284</f>
        <v>7.4038436631765254</v>
      </c>
      <c r="C17" s="133">
        <f>Bewertung!E284</f>
        <v>12.865992576163968</v>
      </c>
      <c r="D17" s="133">
        <f>Bewertung!F284</f>
        <v>10.627460121642637</v>
      </c>
      <c r="E17" s="133">
        <f>Bewertung!G284</f>
        <v>12.104522543195674</v>
      </c>
      <c r="F17" s="133">
        <f>Bewertung!H284</f>
        <v>2.5839520188759066</v>
      </c>
      <c r="G17" s="133">
        <f>Bewertung!I284</f>
        <v>3.1980164300924789</v>
      </c>
      <c r="H17" s="133">
        <f>Bewertung!J284</f>
        <v>3.2534224842963124</v>
      </c>
      <c r="I17" s="133">
        <f>Bewertung!K284</f>
        <v>3.2320708347088001</v>
      </c>
      <c r="J17" s="133">
        <f>Bewertung!L284</f>
        <v>3.1806369039874154</v>
      </c>
      <c r="K17" s="133">
        <f>Bewertung!M284</f>
        <v>3.1388766872808174</v>
      </c>
      <c r="L17" s="187">
        <f>Bewertung!N284</f>
        <v>1.244</v>
      </c>
      <c r="M17" s="164" t="str">
        <f>Bewertung!O284</f>
        <v>unter 124.4% kritisch</v>
      </c>
      <c r="N17" s="393">
        <f>Bewertung!P284</f>
        <v>0.2</v>
      </c>
      <c r="O17" s="393"/>
    </row>
    <row r="18" spans="1:15" x14ac:dyDescent="0.25">
      <c r="A18" s="91" t="str">
        <f>Bewertung!A285</f>
        <v>Net Working Capital</v>
      </c>
      <c r="B18" s="337">
        <f>Bewertung!D285</f>
        <v>669483.55999999982</v>
      </c>
      <c r="C18" s="337">
        <f>Bewertung!E285</f>
        <v>976248.79000000015</v>
      </c>
      <c r="D18" s="337">
        <f>Bewertung!F285</f>
        <v>990410.23000000021</v>
      </c>
      <c r="E18" s="337">
        <f>Bewertung!G285</f>
        <v>808237.01</v>
      </c>
      <c r="F18" s="337">
        <f>Bewertung!H285</f>
        <v>588619.49</v>
      </c>
      <c r="G18" s="337">
        <f>Bewertung!I285</f>
        <v>699196.56862689042</v>
      </c>
      <c r="H18" s="337">
        <f>Bewertung!J285</f>
        <v>735277.37993558683</v>
      </c>
      <c r="I18" s="337">
        <f>Bewertung!K285</f>
        <v>768183.62942052179</v>
      </c>
      <c r="J18" s="337">
        <f>Bewertung!L285</f>
        <v>799559.64445068827</v>
      </c>
      <c r="K18" s="337">
        <f>Bewertung!M285</f>
        <v>833391.97210215277</v>
      </c>
      <c r="L18" s="167"/>
    </row>
    <row r="19" spans="1:15" x14ac:dyDescent="0.25">
      <c r="A19" s="109" t="str">
        <f>Bewertung!A286</f>
        <v>Anlagedeckung</v>
      </c>
      <c r="B19" s="330"/>
      <c r="C19" s="330"/>
      <c r="D19" s="330"/>
      <c r="E19" s="330"/>
      <c r="F19" s="330"/>
      <c r="G19" s="132"/>
      <c r="H19" s="132"/>
      <c r="I19" s="132"/>
      <c r="J19" s="132"/>
      <c r="K19" s="132"/>
      <c r="L19" s="167"/>
    </row>
    <row r="20" spans="1:15" x14ac:dyDescent="0.25">
      <c r="A20" s="91" t="str">
        <f>Bewertung!A287</f>
        <v>Anlagedeckungsgrad I</v>
      </c>
      <c r="B20" s="133">
        <f>Bewertung!D287</f>
        <v>0.78649474196307845</v>
      </c>
      <c r="C20" s="133">
        <f>Bewertung!E287</f>
        <v>0.87920090994156352</v>
      </c>
      <c r="D20" s="133">
        <f>Bewertung!F287</f>
        <v>0.91401109064758701</v>
      </c>
      <c r="E20" s="133">
        <f>Bewertung!G287</f>
        <v>1.8136320026031709</v>
      </c>
      <c r="F20" s="133">
        <f>Bewertung!H287</f>
        <v>1.2972483079328889</v>
      </c>
      <c r="G20" s="133">
        <f>Bewertung!I287</f>
        <v>0.58740873913704006</v>
      </c>
      <c r="H20" s="133">
        <f>Bewertung!J287</f>
        <v>0.58564295166918867</v>
      </c>
      <c r="I20" s="133">
        <f>Bewertung!K287</f>
        <v>0.58564286666435839</v>
      </c>
      <c r="J20" s="133">
        <f>Bewertung!L287</f>
        <v>0.58533790893677362</v>
      </c>
      <c r="K20" s="133">
        <f>Bewertung!M287</f>
        <v>0.58485772273345149</v>
      </c>
      <c r="L20" s="187">
        <f>Bewertung!N287</f>
        <v>0.91200000000000003</v>
      </c>
      <c r="M20" s="164" t="str">
        <f>Bewertung!O287</f>
        <v>über 91.2% kritisch</v>
      </c>
      <c r="N20" s="393">
        <f>Bewertung!P287</f>
        <v>0.1</v>
      </c>
      <c r="O20" s="393"/>
    </row>
    <row r="21" spans="1:15" x14ac:dyDescent="0.25">
      <c r="A21" s="91" t="str">
        <f>Bewertung!A288</f>
        <v>Anlagedeckungsgrad II</v>
      </c>
      <c r="B21" s="133">
        <f>Bewertung!D288</f>
        <v>1.4117920429748489</v>
      </c>
      <c r="C21" s="133">
        <f>Bewertung!E288</f>
        <v>1.6417155118222786</v>
      </c>
      <c r="D21" s="133">
        <f>Bewertung!F288</f>
        <v>1.6659567616707656</v>
      </c>
      <c r="E21" s="133">
        <f>Bewertung!G288</f>
        <v>2.2732245081312517</v>
      </c>
      <c r="F21" s="133">
        <f>Bewertung!H288</f>
        <v>1.6061926887014024</v>
      </c>
      <c r="G21" s="133">
        <f>Bewertung!I288</f>
        <v>1.4861606512494028</v>
      </c>
      <c r="H21" s="133">
        <f>Bewertung!J288</f>
        <v>1.4865521628920579</v>
      </c>
      <c r="I21" s="133">
        <f>Bewertung!K288</f>
        <v>1.4835599005306557</v>
      </c>
      <c r="J21" s="133">
        <f>Bewertung!L288</f>
        <v>1.4791226644497171</v>
      </c>
      <c r="K21" s="133">
        <f>Bewertung!M288</f>
        <v>1.475002493323363</v>
      </c>
      <c r="L21" s="187">
        <f>Bewertung!N288</f>
        <v>1.393</v>
      </c>
      <c r="M21" s="164" t="str">
        <f>Bewertung!O288</f>
        <v>unter 139.3% kritisch</v>
      </c>
      <c r="N21" s="393">
        <f>Bewertung!P288</f>
        <v>0.1</v>
      </c>
      <c r="O21" s="393"/>
    </row>
    <row r="22" spans="1:15" ht="6" customHeight="1" x14ac:dyDescent="0.25">
      <c r="B22" s="132"/>
      <c r="C22" s="132"/>
      <c r="D22" s="132"/>
      <c r="E22" s="330"/>
      <c r="F22" s="330"/>
      <c r="G22" s="132"/>
      <c r="H22" s="132"/>
      <c r="I22" s="132"/>
      <c r="J22" s="132"/>
      <c r="K22" s="132"/>
      <c r="L22" s="167"/>
    </row>
    <row r="23" spans="1:15" s="99" customFormat="1" ht="15.75" x14ac:dyDescent="0.25">
      <c r="A23" s="95" t="str">
        <f>Bewertung!A290</f>
        <v>Erfolgsanalyse</v>
      </c>
      <c r="B23" s="149">
        <f>Bewertung!D290</f>
        <v>2019</v>
      </c>
      <c r="C23" s="149">
        <f>Bewertung!E290</f>
        <v>2020</v>
      </c>
      <c r="D23" s="149">
        <f>Bewertung!F290</f>
        <v>2021</v>
      </c>
      <c r="E23" s="149">
        <f>Bewertung!G290</f>
        <v>2022</v>
      </c>
      <c r="F23" s="149">
        <f>Bewertung!H290</f>
        <v>2023</v>
      </c>
      <c r="G23" s="98">
        <f>Bewertung!I290</f>
        <v>2024</v>
      </c>
      <c r="H23" s="98">
        <f>Bewertung!J290</f>
        <v>2025</v>
      </c>
      <c r="I23" s="98">
        <f>Bewertung!K290</f>
        <v>2026</v>
      </c>
      <c r="J23" s="98">
        <f>Bewertung!L290</f>
        <v>2027</v>
      </c>
      <c r="K23" s="98">
        <f>Bewertung!M290</f>
        <v>2028</v>
      </c>
      <c r="L23" s="168"/>
      <c r="M23" s="98"/>
      <c r="N23" s="98"/>
    </row>
    <row r="24" spans="1:15" x14ac:dyDescent="0.25">
      <c r="A24" s="91" t="str">
        <f>Bewertung!A291</f>
        <v>EBITDA</v>
      </c>
      <c r="B24" s="126">
        <f>Bewertung!D291</f>
        <v>150325.54000000047</v>
      </c>
      <c r="C24" s="126">
        <f>Bewertung!E291</f>
        <v>243227.75000000006</v>
      </c>
      <c r="D24" s="126">
        <f>Bewertung!F291</f>
        <v>342924.70000000019</v>
      </c>
      <c r="E24" s="126">
        <f>Bewertung!G291</f>
        <v>-41174.709999999963</v>
      </c>
      <c r="F24" s="126">
        <f>Bewertung!H291</f>
        <v>204549.04999999993</v>
      </c>
      <c r="G24" s="126">
        <f>Bewertung!I291</f>
        <v>396000</v>
      </c>
      <c r="H24" s="126">
        <f>Bewertung!J291</f>
        <v>412000</v>
      </c>
      <c r="I24" s="126">
        <f>Bewertung!K291</f>
        <v>432000</v>
      </c>
      <c r="J24" s="126">
        <f>Bewertung!L291</f>
        <v>449000</v>
      </c>
      <c r="K24" s="126">
        <f>Bewertung!M291</f>
        <v>471000</v>
      </c>
      <c r="L24" s="167"/>
    </row>
    <row r="25" spans="1:15" x14ac:dyDescent="0.25">
      <c r="A25" s="91" t="str">
        <f>Bewertung!A292</f>
        <v>EBIT Unternehmung</v>
      </c>
      <c r="B25" s="126">
        <f>Bewertung!D292</f>
        <v>70915.420000000478</v>
      </c>
      <c r="C25" s="126">
        <f>Bewertung!E292</f>
        <v>156691.76000000007</v>
      </c>
      <c r="D25" s="126">
        <f>Bewertung!F292</f>
        <v>190920.52000000019</v>
      </c>
      <c r="E25" s="126">
        <f>Bewertung!G292</f>
        <v>-86196.899999999965</v>
      </c>
      <c r="F25" s="126">
        <f>Bewertung!H292</f>
        <v>145065.06999999992</v>
      </c>
      <c r="G25" s="126">
        <f>Bewertung!I292</f>
        <v>337000</v>
      </c>
      <c r="H25" s="126">
        <f>Bewertung!J292</f>
        <v>324000</v>
      </c>
      <c r="I25" s="126">
        <f>Bewertung!K292</f>
        <v>339000</v>
      </c>
      <c r="J25" s="126">
        <f>Bewertung!L292</f>
        <v>352000</v>
      </c>
      <c r="K25" s="126">
        <f>Bewertung!M292</f>
        <v>369000</v>
      </c>
      <c r="L25" s="167"/>
    </row>
    <row r="26" spans="1:15" x14ac:dyDescent="0.25">
      <c r="A26" s="91" t="str">
        <f>Bewertung!A293</f>
        <v>EBT</v>
      </c>
      <c r="B26" s="126">
        <f>Bewertung!D293</f>
        <v>23980.370000000483</v>
      </c>
      <c r="C26" s="126">
        <f>Bewertung!E293</f>
        <v>121130.87000000007</v>
      </c>
      <c r="D26" s="126">
        <f>Bewertung!F293</f>
        <v>154481.20000000019</v>
      </c>
      <c r="E26" s="126">
        <f>Bewertung!G293</f>
        <v>-117311.82999999996</v>
      </c>
      <c r="F26" s="126">
        <f>Bewertung!H293</f>
        <v>127962.67999999992</v>
      </c>
      <c r="G26" s="126">
        <f>Bewertung!I293</f>
        <v>304000</v>
      </c>
      <c r="H26" s="126">
        <f>Bewertung!J293</f>
        <v>293000</v>
      </c>
      <c r="I26" s="126">
        <f>Bewertung!K293</f>
        <v>309000</v>
      </c>
      <c r="J26" s="126">
        <f>Bewertung!L293</f>
        <v>324000</v>
      </c>
      <c r="K26" s="126">
        <f>Bewertung!M293</f>
        <v>341000</v>
      </c>
      <c r="L26" s="167"/>
    </row>
    <row r="27" spans="1:15" x14ac:dyDescent="0.25">
      <c r="A27" s="91" t="str">
        <f>Bewertung!A294</f>
        <v>EBI</v>
      </c>
      <c r="B27" s="126">
        <f>Bewertung!D294</f>
        <v>-25310.029999999511</v>
      </c>
      <c r="C27" s="126">
        <f>Bewertung!E294</f>
        <v>69994.730000000069</v>
      </c>
      <c r="D27" s="126">
        <f>Bewertung!F294</f>
        <v>98294.380000000179</v>
      </c>
      <c r="E27" s="126">
        <f>Bewertung!G294</f>
        <v>-134282.05999999997</v>
      </c>
      <c r="F27" s="126">
        <f>Bewertung!H294</f>
        <v>82348.389999999912</v>
      </c>
      <c r="G27" s="126">
        <f>Bewertung!I294</f>
        <v>225588</v>
      </c>
      <c r="H27" s="126">
        <f>Bewertung!J294</f>
        <v>217588</v>
      </c>
      <c r="I27" s="126">
        <f>Bewertung!K294</f>
        <v>232588</v>
      </c>
      <c r="J27" s="126">
        <f>Bewertung!L294</f>
        <v>247588</v>
      </c>
      <c r="K27" s="126">
        <f>Bewertung!M294</f>
        <v>262588</v>
      </c>
      <c r="L27" s="167"/>
    </row>
    <row r="28" spans="1:15" x14ac:dyDescent="0.25">
      <c r="A28" s="91" t="str">
        <f>Bewertung!A295</f>
        <v>Return On Asset</v>
      </c>
      <c r="B28" s="117">
        <f>Bewertung!D295</f>
        <v>9.9926190354148996E-3</v>
      </c>
      <c r="C28" s="117">
        <f>Bewertung!E295</f>
        <v>4.6952997917500468E-2</v>
      </c>
      <c r="D28" s="117">
        <f>Bewertung!F295</f>
        <v>5.9865233740958666E-2</v>
      </c>
      <c r="E28" s="117">
        <f>Bewertung!G295</f>
        <v>-7.7391822914543842E-2</v>
      </c>
      <c r="F28" s="117">
        <f>Bewertung!H295</f>
        <v>6.6259181579546175E-2</v>
      </c>
      <c r="G28" s="117">
        <f>Bewertung!I295</f>
        <v>0.12380372210026104</v>
      </c>
      <c r="H28" s="117">
        <f>Bewertung!J295</f>
        <v>0.11388497914704873</v>
      </c>
      <c r="I28" s="117">
        <f>Bewertung!K295</f>
        <v>0.11440458806547671</v>
      </c>
      <c r="J28" s="117">
        <f>Bewertung!L295</f>
        <v>0.1142847767077976</v>
      </c>
      <c r="K28" s="117">
        <f>Bewertung!M295</f>
        <v>0.1145243816602883</v>
      </c>
      <c r="L28" s="187">
        <f>Bewertung!N295</f>
        <v>0.09</v>
      </c>
      <c r="M28" s="164" t="str">
        <f>Bewertung!O295</f>
        <v>unter 9% kritisch</v>
      </c>
      <c r="N28" s="393">
        <f>Bewertung!P295</f>
        <v>0.02</v>
      </c>
    </row>
    <row r="29" spans="1:15" x14ac:dyDescent="0.25">
      <c r="A29" s="91" t="str">
        <f>Bewertung!A296</f>
        <v>Return On Equity</v>
      </c>
      <c r="B29" s="117">
        <f>Bewertung!D296</f>
        <v>1.8754180424538726E-2</v>
      </c>
      <c r="C29" s="117">
        <f>Bewertung!E296</f>
        <v>9.0562569549897845E-2</v>
      </c>
      <c r="D29" s="117">
        <f>Bewertung!F296</f>
        <v>0.1136462432682523</v>
      </c>
      <c r="E29" s="117">
        <f>Bewertung!G296</f>
        <v>-0.10189641284186414</v>
      </c>
      <c r="F29" s="117">
        <f>Bewertung!H296</f>
        <v>0.10158656376100819</v>
      </c>
      <c r="G29" s="117">
        <f>Bewertung!I296</f>
        <v>0.35984369348076817</v>
      </c>
      <c r="H29" s="117">
        <f>Bewertung!J296</f>
        <v>0.33106460725338227</v>
      </c>
      <c r="I29" s="117">
        <f>Bewertung!K296</f>
        <v>0.33213226210673241</v>
      </c>
      <c r="J29" s="117">
        <f>Bewertung!L296</f>
        <v>0.33169128999428338</v>
      </c>
      <c r="K29" s="117">
        <f>Bewertung!M296</f>
        <v>0.33231563714811052</v>
      </c>
      <c r="L29" s="187">
        <f>Bewertung!N296</f>
        <v>0.20399999999999999</v>
      </c>
      <c r="M29" s="164" t="str">
        <f>Bewertung!O296</f>
        <v>unter 20.4% kritisch</v>
      </c>
      <c r="N29" s="393">
        <f>Bewertung!P296</f>
        <v>0.02</v>
      </c>
    </row>
    <row r="30" spans="1:15" x14ac:dyDescent="0.25">
      <c r="A30" s="91" t="str">
        <f>Bewertung!A297</f>
        <v>Return On Capital Employed</v>
      </c>
      <c r="B30" s="117">
        <f>Bewertung!D297</f>
        <v>-1.1027065741758576E-2</v>
      </c>
      <c r="C30" s="117">
        <f>Bewertung!E297</f>
        <v>2.8025248341714312E-2</v>
      </c>
      <c r="D30" s="117">
        <f>Bewertung!F297</f>
        <v>3.9673076290565865E-2</v>
      </c>
      <c r="E30" s="117">
        <f>Bewertung!G297</f>
        <v>-9.3055473176946055E-2</v>
      </c>
      <c r="F30" s="117">
        <f>Bewertung!H297</f>
        <v>5.2799951537224422E-2</v>
      </c>
      <c r="G30" s="117">
        <f>Bewertung!I297</f>
        <v>0.10554336854709208</v>
      </c>
      <c r="H30" s="117">
        <f>Bewertung!J297</f>
        <v>9.6857407896483116E-2</v>
      </c>
      <c r="I30" s="117">
        <f>Bewertung!K297</f>
        <v>9.8688752651380954E-2</v>
      </c>
      <c r="J30" s="117">
        <f>Bewertung!L297</f>
        <v>0.1003046596875479</v>
      </c>
      <c r="K30" s="117">
        <f>Bewertung!M297</f>
        <v>0.10146791779973315</v>
      </c>
      <c r="L30" s="187">
        <f>Bewertung!N297</f>
        <v>0.105</v>
      </c>
      <c r="M30" s="164" t="str">
        <f>Bewertung!O297</f>
        <v>unter 10.5% kritisch</v>
      </c>
      <c r="N30" s="393">
        <f>Bewertung!P297</f>
        <v>0.02</v>
      </c>
    </row>
    <row r="31" spans="1:15" x14ac:dyDescent="0.25">
      <c r="A31" s="91" t="str">
        <f>Bewertung!A298</f>
        <v>Umsatzrendite nach Zinsen</v>
      </c>
      <c r="B31" s="117">
        <f>Bewertung!D298</f>
        <v>1.0839391093746223E-2</v>
      </c>
      <c r="C31" s="117">
        <f>Bewertung!E298</f>
        <v>6.2256840779290563E-2</v>
      </c>
      <c r="D31" s="117">
        <f>Bewertung!F298</f>
        <v>5.9043703551305282E-2</v>
      </c>
      <c r="E31" s="117">
        <f>Bewertung!G298</f>
        <v>-4.7331216999728351E-2</v>
      </c>
      <c r="F31" s="117">
        <f>Bewertung!H298</f>
        <v>4.1145414312516802E-2</v>
      </c>
      <c r="G31" s="117">
        <f>Bewertung!I298</f>
        <v>0.10148665620094191</v>
      </c>
      <c r="H31" s="117">
        <f>Bewertung!J298</f>
        <v>9.2756716417910445E-2</v>
      </c>
      <c r="I31" s="117">
        <f>Bewertung!K298</f>
        <v>9.3116312056737593E-2</v>
      </c>
      <c r="J31" s="117">
        <f>Bewertung!L298</f>
        <v>9.2947048903878587E-2</v>
      </c>
      <c r="K31" s="117">
        <f>Bewertung!M298</f>
        <v>9.3137179487179492E-2</v>
      </c>
      <c r="L31" s="187">
        <f>Bewertung!N298</f>
        <v>8.1000000000000003E-2</v>
      </c>
      <c r="M31" s="164" t="str">
        <f>Bewertung!O298</f>
        <v>unter 8.1% kritisch</v>
      </c>
      <c r="N31" s="393">
        <f>Bewertung!P298</f>
        <v>0.02</v>
      </c>
    </row>
  </sheetData>
  <conditionalFormatting sqref="B5:K5">
    <cfRule type="cellIs" dxfId="76" priority="37" operator="greaterThanOrEqual">
      <formula>$L$5-$N$5</formula>
    </cfRule>
    <cfRule type="cellIs" dxfId="75" priority="36" operator="greaterThan">
      <formula>$L$5+$N$5</formula>
    </cfRule>
    <cfRule type="cellIs" dxfId="74" priority="35" operator="lessThanOrEqual">
      <formula>$L$5-$N$5</formula>
    </cfRule>
  </conditionalFormatting>
  <conditionalFormatting sqref="B6:K6">
    <cfRule type="cellIs" dxfId="73" priority="39" operator="greaterThanOrEqual">
      <formula>$L$6-$N$6</formula>
    </cfRule>
    <cfRule type="cellIs" dxfId="72" priority="38" operator="lessThan">
      <formula>$L$6-$N$6</formula>
    </cfRule>
    <cfRule type="cellIs" dxfId="71" priority="34" operator="greaterThanOrEqual">
      <formula>$L$6+$N$6</formula>
    </cfRule>
  </conditionalFormatting>
  <conditionalFormatting sqref="B7:K7">
    <cfRule type="cellIs" dxfId="70" priority="41" operator="greaterThanOrEqual">
      <formula>$L$7-$N$7</formula>
    </cfRule>
    <cfRule type="cellIs" dxfId="69" priority="40" operator="greaterThanOrEqual">
      <formula>$L$7+$N$7</formula>
    </cfRule>
    <cfRule type="cellIs" dxfId="68" priority="33" operator="lessThanOrEqual">
      <formula>$L$7-$N$7</formula>
    </cfRule>
  </conditionalFormatting>
  <conditionalFormatting sqref="B10:K10">
    <cfRule type="cellIs" dxfId="67" priority="32" operator="greaterThanOrEqual">
      <formula>$L$10-$N$10</formula>
    </cfRule>
    <cfRule type="cellIs" dxfId="66" priority="31" operator="lessThanOrEqual">
      <formula>$L$10-$N$10</formula>
    </cfRule>
    <cfRule type="cellIs" dxfId="65" priority="30" operator="greaterThanOrEqual">
      <formula>$L$10+$N$10</formula>
    </cfRule>
  </conditionalFormatting>
  <conditionalFormatting sqref="B15:K15">
    <cfRule type="cellIs" dxfId="64" priority="43" operator="greaterThanOrEqual">
      <formula>$L$15-$N$15</formula>
    </cfRule>
    <cfRule type="cellIs" dxfId="63" priority="42" operator="lessThanOrEqual">
      <formula>$L$15-$N$15</formula>
    </cfRule>
    <cfRule type="cellIs" dxfId="62" priority="29" operator="greaterThanOrEqual">
      <formula>$L$15+$N$15</formula>
    </cfRule>
  </conditionalFormatting>
  <conditionalFormatting sqref="B16:K16">
    <cfRule type="cellIs" dxfId="61" priority="28" operator="greaterThanOrEqual">
      <formula>$L$16+$N$16</formula>
    </cfRule>
    <cfRule type="cellIs" dxfId="60" priority="46" operator="lessThanOrEqual">
      <formula>$L$16-$N$16</formula>
    </cfRule>
    <cfRule type="cellIs" dxfId="59" priority="47" operator="greaterThanOrEqual">
      <formula>$L$16-$N$16</formula>
    </cfRule>
  </conditionalFormatting>
  <conditionalFormatting sqref="B17:K17">
    <cfRule type="cellIs" dxfId="58" priority="27" operator="greaterThanOrEqual">
      <formula>$L$17+$N$17</formula>
    </cfRule>
    <cfRule type="cellIs" dxfId="57" priority="44" operator="lessThan">
      <formula>$L$17-$N$17</formula>
    </cfRule>
    <cfRule type="cellIs" dxfId="56" priority="45" operator="greaterThanOrEqual">
      <formula>$L$17-$N$17</formula>
    </cfRule>
  </conditionalFormatting>
  <conditionalFormatting sqref="B20:K20">
    <cfRule type="cellIs" dxfId="55" priority="26" operator="lessThanOrEqual">
      <formula>$L$20-$N$20</formula>
    </cfRule>
    <cfRule type="cellIs" dxfId="54" priority="48" operator="greaterThan">
      <formula>$L$20+$N$20</formula>
    </cfRule>
    <cfRule type="cellIs" dxfId="53" priority="49" operator="greaterThanOrEqual">
      <formula>$L$20-$N$20</formula>
    </cfRule>
  </conditionalFormatting>
  <conditionalFormatting sqref="B21:K21">
    <cfRule type="cellIs" dxfId="52" priority="25" operator="greaterThanOrEqual">
      <formula>$L$21+$N$21</formula>
    </cfRule>
    <cfRule type="cellIs" dxfId="51" priority="51" operator="greaterThanOrEqual">
      <formula>$N$21</formula>
    </cfRule>
    <cfRule type="cellIs" dxfId="50" priority="50" operator="lessThanOrEqual">
      <formula>$L$21-$N$21</formula>
    </cfRule>
  </conditionalFormatting>
  <conditionalFormatting sqref="B28:K28">
    <cfRule type="cellIs" dxfId="49" priority="12" operator="greaterThanOrEqual">
      <formula>$L$28-$N$28</formula>
    </cfRule>
    <cfRule type="cellIs" dxfId="48" priority="11" operator="lessThanOrEqual">
      <formula>$L$28-$N$28</formula>
    </cfRule>
    <cfRule type="cellIs" dxfId="47" priority="10" operator="greaterThanOrEqual">
      <formula>$L$28+$N$28</formula>
    </cfRule>
  </conditionalFormatting>
  <conditionalFormatting sqref="B29:K29">
    <cfRule type="cellIs" dxfId="46" priority="9" operator="greaterThanOrEqual">
      <formula>$L$29-$N$29</formula>
    </cfRule>
    <cfRule type="cellIs" dxfId="45" priority="8" operator="lessThanOrEqual">
      <formula>$L$29-$N$29</formula>
    </cfRule>
    <cfRule type="cellIs" dxfId="44" priority="7" operator="greaterThanOrEqual">
      <formula>$L$29+$N$29</formula>
    </cfRule>
  </conditionalFormatting>
  <conditionalFormatting sqref="B30:K30">
    <cfRule type="cellIs" dxfId="43" priority="5" operator="lessThanOrEqual">
      <formula>$L$30-$N$30</formula>
    </cfRule>
    <cfRule type="cellIs" dxfId="42" priority="4" operator="greaterThanOrEqual">
      <formula>$L$30+$N$30</formula>
    </cfRule>
    <cfRule type="cellIs" dxfId="41" priority="6" operator="greaterThanOrEqual">
      <formula>$L$30-$N$30</formula>
    </cfRule>
  </conditionalFormatting>
  <conditionalFormatting sqref="B31:K31">
    <cfRule type="cellIs" dxfId="40" priority="3" operator="greaterThanOrEqual">
      <formula>$L$31-$N$31</formula>
    </cfRule>
    <cfRule type="cellIs" dxfId="39" priority="2" operator="lessThanOrEqual">
      <formula>$L$31-$N$31</formula>
    </cfRule>
    <cfRule type="cellIs" dxfId="38" priority="1" operator="greaterThanOrEqual">
      <formula>$L$31+$N$31</formula>
    </cfRule>
  </conditionalFormatting>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EBAD-4177-4CD0-B9C8-D9B1E4C971A7}">
  <dimension ref="A1:N32"/>
  <sheetViews>
    <sheetView showGridLines="0" zoomScaleNormal="100" zoomScaleSheetLayoutView="70" workbookViewId="0">
      <selection activeCell="K4" sqref="K4:K7"/>
    </sheetView>
  </sheetViews>
  <sheetFormatPr baseColWidth="10" defaultColWidth="8.85546875" defaultRowHeight="16.5" x14ac:dyDescent="0.25"/>
  <cols>
    <col min="1" max="1" width="22.7109375" style="91" customWidth="1"/>
    <col min="2" max="11" width="9.7109375" style="91" customWidth="1"/>
    <col min="12" max="12" width="6.7109375" style="91" customWidth="1"/>
    <col min="13" max="13" width="15.7109375" style="162" customWidth="1"/>
    <col min="14" max="14" width="3.7109375" style="91" customWidth="1"/>
    <col min="15" max="16384" width="8.85546875" style="91"/>
  </cols>
  <sheetData>
    <row r="1" spans="1:14" s="199" customFormat="1" ht="30" customHeight="1" x14ac:dyDescent="0.25">
      <c r="A1" s="189" t="str">
        <f>CONCATENATE("Bewertungsbericht ",Basisdaten!A1)</f>
        <v>Bewertungsbericht Muster AG, 6314 Unterägeri</v>
      </c>
      <c r="M1" s="191" t="s">
        <v>358</v>
      </c>
    </row>
    <row r="2" spans="1:14" s="173" customFormat="1" ht="20.25" x14ac:dyDescent="0.25">
      <c r="A2" s="92" t="str">
        <f>Bewertung!A269</f>
        <v>Unternehmensanalyse</v>
      </c>
      <c r="B2" s="171"/>
      <c r="C2" s="171"/>
      <c r="D2" s="171"/>
      <c r="E2" s="171"/>
      <c r="F2" s="171"/>
      <c r="G2" s="174"/>
      <c r="H2" s="174"/>
      <c r="I2" s="174"/>
      <c r="J2" s="174"/>
      <c r="K2" s="174"/>
      <c r="L2" s="172"/>
      <c r="M2" s="401"/>
      <c r="N2" s="172"/>
    </row>
    <row r="3" spans="1:14" s="99" customFormat="1" ht="15.75" x14ac:dyDescent="0.25">
      <c r="A3" s="95" t="str">
        <f>Bewertung!A300</f>
        <v>Cashflowanalyse</v>
      </c>
      <c r="B3" s="149">
        <f>Bewertung!D300</f>
        <v>2019</v>
      </c>
      <c r="C3" s="149">
        <f>Bewertung!E300</f>
        <v>2020</v>
      </c>
      <c r="D3" s="149">
        <f>Bewertung!F300</f>
        <v>2021</v>
      </c>
      <c r="E3" s="149">
        <f>Bewertung!G300</f>
        <v>2022</v>
      </c>
      <c r="F3" s="149">
        <f>Bewertung!H300</f>
        <v>2023</v>
      </c>
      <c r="G3" s="98">
        <f>Bewertung!I300</f>
        <v>2024</v>
      </c>
      <c r="H3" s="98">
        <f>Bewertung!J300</f>
        <v>2025</v>
      </c>
      <c r="I3" s="98">
        <f>Bewertung!K300</f>
        <v>2026</v>
      </c>
      <c r="J3" s="98">
        <f>Bewertung!L300</f>
        <v>2027</v>
      </c>
      <c r="K3" s="98">
        <f>Bewertung!M300</f>
        <v>2028</v>
      </c>
      <c r="L3" s="168"/>
      <c r="M3" s="98"/>
      <c r="N3" s="98"/>
    </row>
    <row r="4" spans="1:14" x14ac:dyDescent="0.25">
      <c r="A4" s="91" t="str">
        <f>Bewertung!A301</f>
        <v>operativer Cashflow zur Liquidität</v>
      </c>
      <c r="B4" s="101">
        <f>Bewertung!D301</f>
        <v>-17908.899999999507</v>
      </c>
      <c r="C4" s="101">
        <f>Bewertung!E301</f>
        <v>178229.91000000003</v>
      </c>
      <c r="D4" s="101">
        <f>Bewertung!F301</f>
        <v>281695.94000000018</v>
      </c>
      <c r="E4" s="101">
        <f>Bewertung!G301</f>
        <v>-62973.559999999954</v>
      </c>
      <c r="F4" s="101">
        <f>Bewertung!H301</f>
        <v>542143.66999999993</v>
      </c>
      <c r="G4" s="101">
        <f>Bewertung!I301</f>
        <v>-185587.07</v>
      </c>
      <c r="H4" s="101">
        <f>Bewertung!J301</f>
        <v>302423</v>
      </c>
      <c r="I4" s="101">
        <f>Bewertung!K301</f>
        <v>319998</v>
      </c>
      <c r="J4" s="101">
        <f>Bewertung!L301</f>
        <v>337343</v>
      </c>
      <c r="K4" s="101">
        <f>Bewertung!M301</f>
        <v>354717</v>
      </c>
      <c r="L4" s="163"/>
      <c r="M4" s="132" t="str">
        <f>Bewertung!O301</f>
        <v>negativ ist kritisch</v>
      </c>
    </row>
    <row r="5" spans="1:14" x14ac:dyDescent="0.25">
      <c r="A5" s="91" t="str">
        <f>Bewertung!A302</f>
        <v>Abschreibungen</v>
      </c>
      <c r="B5" s="101">
        <f>Bewertung!D302</f>
        <v>-80910.12</v>
      </c>
      <c r="C5" s="101">
        <f>Bewertung!E302</f>
        <v>-88035.99</v>
      </c>
      <c r="D5" s="101">
        <f>Bewertung!F302</f>
        <v>-153504.18</v>
      </c>
      <c r="E5" s="101">
        <f>Bewertung!G302</f>
        <v>-88097.66</v>
      </c>
      <c r="F5" s="101">
        <f>Bewertung!H302</f>
        <v>-69337.33</v>
      </c>
      <c r="G5" s="101">
        <f>Bewertung!I302</f>
        <v>-59000</v>
      </c>
      <c r="H5" s="101">
        <f>Bewertung!J302</f>
        <v>-88000</v>
      </c>
      <c r="I5" s="101">
        <f>Bewertung!K302</f>
        <v>-93000</v>
      </c>
      <c r="J5" s="101">
        <f>Bewertung!L302</f>
        <v>-97000</v>
      </c>
      <c r="K5" s="101">
        <f>Bewertung!M302</f>
        <v>-102000</v>
      </c>
      <c r="L5" s="163"/>
      <c r="M5" s="132"/>
    </row>
    <row r="6" spans="1:14" x14ac:dyDescent="0.25">
      <c r="A6" s="91" t="str">
        <f>Bewertung!A303</f>
        <v>Nettoinvestitionen</v>
      </c>
      <c r="B6" s="101">
        <f>Bewertung!D303</f>
        <v>-358646.35000000009</v>
      </c>
      <c r="C6" s="101">
        <f>Bewertung!E303</f>
        <v>16433.840000000069</v>
      </c>
      <c r="D6" s="101">
        <f>Bewertung!F303</f>
        <v>-119392.29999999999</v>
      </c>
      <c r="E6" s="101">
        <f>Bewertung!G303</f>
        <v>764305.98</v>
      </c>
      <c r="F6" s="101">
        <f>Bewertung!H303</f>
        <v>-405552.51000000007</v>
      </c>
      <c r="G6" s="101">
        <f>Bewertung!I303</f>
        <v>-526189.46</v>
      </c>
      <c r="H6" s="101">
        <f>Bewertung!J303</f>
        <v>-161000</v>
      </c>
      <c r="I6" s="101">
        <f>Bewertung!K303</f>
        <v>-170400</v>
      </c>
      <c r="J6" s="101">
        <f>Bewertung!L303</f>
        <v>-177200</v>
      </c>
      <c r="K6" s="101">
        <f>Bewertung!M303</f>
        <v>-187700</v>
      </c>
      <c r="L6" s="163"/>
      <c r="M6" s="132"/>
    </row>
    <row r="7" spans="1:14" x14ac:dyDescent="0.25">
      <c r="A7" s="91" t="str">
        <f>Bewertung!A304</f>
        <v>Abschreibungs-Investitionsverhältnis</v>
      </c>
      <c r="B7" s="103">
        <f>Bewertung!D304</f>
        <v>0.22559861546060617</v>
      </c>
      <c r="C7" s="103">
        <f>Bewertung!E304</f>
        <v>-5.3569944699473542</v>
      </c>
      <c r="D7" s="103">
        <f>Bewertung!F304</f>
        <v>1.2857125627029549</v>
      </c>
      <c r="E7" s="103">
        <f>Bewertung!G304</f>
        <v>-0.11526491000371344</v>
      </c>
      <c r="F7" s="103">
        <f>Bewertung!H304</f>
        <v>0.17097004281886946</v>
      </c>
      <c r="G7" s="103">
        <f>Bewertung!I304</f>
        <v>0.11212691337450964</v>
      </c>
      <c r="H7" s="103">
        <f>Bewertung!J304</f>
        <v>0.54658385093167705</v>
      </c>
      <c r="I7" s="103">
        <f>Bewertung!K304</f>
        <v>0.54577464788732399</v>
      </c>
      <c r="J7" s="103">
        <f>Bewertung!L304</f>
        <v>0.54740406320541757</v>
      </c>
      <c r="K7" s="103">
        <f>Bewertung!M304</f>
        <v>0.54342035162493341</v>
      </c>
      <c r="L7" s="163"/>
      <c r="M7" s="132"/>
    </row>
    <row r="8" spans="1:14" x14ac:dyDescent="0.25">
      <c r="A8" s="91" t="str">
        <f>Bewertung!A305</f>
        <v>Cashflow-Investitionsverhältnis</v>
      </c>
      <c r="B8" s="103">
        <f>Bewertung!D305</f>
        <v>-4.9934705873904757E-2</v>
      </c>
      <c r="C8" s="103">
        <f>Bewertung!E305</f>
        <v>-10.845299090169995</v>
      </c>
      <c r="D8" s="103">
        <f>Bewertung!F305</f>
        <v>2.3594146356172065</v>
      </c>
      <c r="E8" s="103">
        <f>Bewertung!G305</f>
        <v>8.2393127422606266E-2</v>
      </c>
      <c r="F8" s="103">
        <f>Bewertung!H305</f>
        <v>1.3368026497974328</v>
      </c>
      <c r="G8" s="103">
        <f>Bewertung!I305</f>
        <v>-0.35270009019184845</v>
      </c>
      <c r="H8" s="103">
        <f>Bewertung!J305</f>
        <v>1.8784037267080744</v>
      </c>
      <c r="I8" s="103">
        <f>Bewertung!K305</f>
        <v>1.8779225352112676</v>
      </c>
      <c r="J8" s="103">
        <f>Bewertung!L305</f>
        <v>1.9037415349887132</v>
      </c>
      <c r="K8" s="103">
        <f>Bewertung!M305</f>
        <v>1.8898082045817794</v>
      </c>
      <c r="L8" s="163"/>
      <c r="M8" s="132"/>
    </row>
    <row r="9" spans="1:14" x14ac:dyDescent="0.25">
      <c r="A9" s="91" t="str">
        <f>Bewertung!A306</f>
        <v>Cashflow-Umsatzrate</v>
      </c>
      <c r="B9" s="117">
        <f>Bewertung!D306</f>
        <v>-8.9767117514241383E-3</v>
      </c>
      <c r="C9" s="117">
        <f>Bewertung!E306</f>
        <v>0.10512023072743339</v>
      </c>
      <c r="D9" s="117">
        <f>Bewertung!F306</f>
        <v>0.12344626157350587</v>
      </c>
      <c r="E9" s="117">
        <f>Bewertung!G306</f>
        <v>-2.889113260788986E-2</v>
      </c>
      <c r="F9" s="117">
        <f>Bewertung!H306</f>
        <v>0.22429915500972847</v>
      </c>
      <c r="G9" s="117">
        <f>Bewertung!I306</f>
        <v>-7.2836369701726841E-2</v>
      </c>
      <c r="H9" s="117">
        <f>Bewertung!J306</f>
        <v>0.11284440298507463</v>
      </c>
      <c r="I9" s="117">
        <f>Bewertung!K306</f>
        <v>0.11347446808510639</v>
      </c>
      <c r="J9" s="117">
        <f>Bewertung!L306</f>
        <v>0.11377504215851603</v>
      </c>
      <c r="K9" s="117">
        <f>Bewertung!M306</f>
        <v>0.11369134615384616</v>
      </c>
      <c r="L9" s="187">
        <f>Bewertung!N306</f>
        <v>0.112</v>
      </c>
      <c r="M9" s="330" t="str">
        <f>Bewertung!O306</f>
        <v>unter 11.2% kritisch</v>
      </c>
      <c r="N9" s="393">
        <f>Bewertung!P306</f>
        <v>0.03</v>
      </c>
    </row>
    <row r="10" spans="1:14" ht="6" customHeight="1" x14ac:dyDescent="0.25">
      <c r="B10" s="132"/>
      <c r="C10" s="132"/>
      <c r="D10" s="132"/>
      <c r="E10" s="132"/>
      <c r="F10" s="132"/>
      <c r="G10" s="132"/>
      <c r="H10" s="132"/>
      <c r="I10" s="132"/>
      <c r="J10" s="132"/>
      <c r="K10" s="132"/>
      <c r="L10" s="132"/>
      <c r="M10" s="132"/>
      <c r="N10" s="132"/>
    </row>
    <row r="11" spans="1:14" s="99" customFormat="1" ht="15.75" x14ac:dyDescent="0.25">
      <c r="A11" s="95" t="str">
        <f>Bewertung!A308</f>
        <v>Aktivitätskennzahlen</v>
      </c>
      <c r="B11" s="149">
        <f>Bewertung!D308</f>
        <v>2019</v>
      </c>
      <c r="C11" s="149">
        <f>Bewertung!E308</f>
        <v>2020</v>
      </c>
      <c r="D11" s="149">
        <f>Bewertung!F308</f>
        <v>2021</v>
      </c>
      <c r="E11" s="149">
        <f>Bewertung!G308</f>
        <v>2022</v>
      </c>
      <c r="F11" s="149">
        <f>Bewertung!H308</f>
        <v>2023</v>
      </c>
      <c r="G11" s="98">
        <f>Bewertung!I308</f>
        <v>2024</v>
      </c>
      <c r="H11" s="98">
        <f>Bewertung!J308</f>
        <v>2025</v>
      </c>
      <c r="I11" s="98">
        <f>Bewertung!K308</f>
        <v>2026</v>
      </c>
      <c r="J11" s="98">
        <f>Bewertung!L308</f>
        <v>2027</v>
      </c>
      <c r="K11" s="98">
        <f>Bewertung!M308</f>
        <v>2028</v>
      </c>
      <c r="L11" s="168"/>
      <c r="M11" s="98"/>
      <c r="N11" s="98"/>
    </row>
    <row r="12" spans="1:14" x14ac:dyDescent="0.25">
      <c r="A12" s="91" t="str">
        <f>Bewertung!A309</f>
        <v>Debitorenzahlungsfrist</v>
      </c>
      <c r="B12" s="103">
        <f>Bewertung!D309</f>
        <v>22.084728073462141</v>
      </c>
      <c r="C12" s="103">
        <f>Bewertung!E309</f>
        <v>26.679156102170545</v>
      </c>
      <c r="D12" s="103">
        <f>Bewertung!F309</f>
        <v>24.163938941170418</v>
      </c>
      <c r="E12" s="103">
        <f>Bewertung!G309</f>
        <v>33.225543225469522</v>
      </c>
      <c r="F12" s="103">
        <f>Bewertung!H309</f>
        <v>28.807286291390909</v>
      </c>
      <c r="G12" s="103">
        <f>Bewertung!I309</f>
        <v>27.099486597331243</v>
      </c>
      <c r="H12" s="103">
        <f>Bewertung!J309</f>
        <v>27.78358208955224</v>
      </c>
      <c r="I12" s="103">
        <f>Bewertung!K309</f>
        <v>27.789184397163119</v>
      </c>
      <c r="J12" s="103">
        <f>Bewertung!L309</f>
        <v>27.821247892074201</v>
      </c>
      <c r="K12" s="103">
        <f>Bewertung!M309</f>
        <v>27.825400641025642</v>
      </c>
      <c r="L12" s="176">
        <f>Bewertung!N309</f>
        <v>30</v>
      </c>
      <c r="M12" s="330" t="str">
        <f>Bewertung!O309</f>
        <v>über 30 kritisch</v>
      </c>
      <c r="N12" s="164">
        <f>Bewertung!P309</f>
        <v>4</v>
      </c>
    </row>
    <row r="13" spans="1:14" x14ac:dyDescent="0.25">
      <c r="A13" s="91" t="str">
        <f>Bewertung!A310</f>
        <v>Lagerdauer</v>
      </c>
      <c r="B13" s="103">
        <f>Bewertung!D310</f>
        <v>761.57366982643566</v>
      </c>
      <c r="C13" s="103">
        <f>Bewertung!E310</f>
        <v>881.48278568631429</v>
      </c>
      <c r="D13" s="103">
        <f>Bewertung!F310</f>
        <v>353.24903641893638</v>
      </c>
      <c r="E13" s="103">
        <f>Bewertung!G310</f>
        <v>340.59879832007414</v>
      </c>
      <c r="F13" s="103">
        <f>Bewertung!H310</f>
        <v>296.30767413651648</v>
      </c>
      <c r="G13" s="103">
        <f>Bewertung!I310</f>
        <v>468.7491279069767</v>
      </c>
      <c r="H13" s="103">
        <f>Bewertung!J310</f>
        <v>600.43508287292809</v>
      </c>
      <c r="I13" s="103">
        <f>Bewertung!K310</f>
        <v>600.33398950131232</v>
      </c>
      <c r="J13" s="103">
        <f>Bewertung!L310</f>
        <v>600.29301745635905</v>
      </c>
      <c r="K13" s="103">
        <f>Bewertung!M310</f>
        <v>600.30390995260666</v>
      </c>
      <c r="L13" s="176">
        <f>Bewertung!N310</f>
        <v>60</v>
      </c>
      <c r="M13" s="330" t="str">
        <f>Bewertung!O310</f>
        <v>über 60 kritisch</v>
      </c>
      <c r="N13" s="164">
        <f>Bewertung!P310</f>
        <v>8</v>
      </c>
    </row>
    <row r="14" spans="1:14" x14ac:dyDescent="0.25">
      <c r="A14" s="91" t="str">
        <f>Bewertung!A311</f>
        <v>Kreditorenzahlungsfrist</v>
      </c>
      <c r="B14" s="103">
        <f>Bewertung!D311</f>
        <v>120.30843906014881</v>
      </c>
      <c r="C14" s="103">
        <f>Bewertung!E311</f>
        <v>97.227605202485591</v>
      </c>
      <c r="D14" s="103">
        <f>Bewertung!F311</f>
        <v>60.857062926612976</v>
      </c>
      <c r="E14" s="103">
        <f>Bewertung!G311</f>
        <v>59.486041732793794</v>
      </c>
      <c r="F14" s="103">
        <f>Bewertung!H311</f>
        <v>145.27722617263316</v>
      </c>
      <c r="G14" s="103">
        <f>Bewertung!I311</f>
        <v>98.962391110073426</v>
      </c>
      <c r="H14" s="103">
        <f>Bewertung!J311</f>
        <v>98.226299694189606</v>
      </c>
      <c r="I14" s="103">
        <f>Bewertung!K311</f>
        <v>98.255630903366423</v>
      </c>
      <c r="J14" s="103">
        <f>Bewertung!L311</f>
        <v>98.217571297148112</v>
      </c>
      <c r="K14" s="103">
        <f>Bewertung!M311</f>
        <v>98.293789634813038</v>
      </c>
      <c r="L14" s="176">
        <f>Bewertung!N311</f>
        <v>55</v>
      </c>
      <c r="M14" s="330" t="str">
        <f>Bewertung!O311</f>
        <v>über 55 kritisch</v>
      </c>
      <c r="N14" s="164">
        <f>Bewertung!P311</f>
        <v>6</v>
      </c>
    </row>
    <row r="15" spans="1:14" ht="6" customHeight="1" x14ac:dyDescent="0.25">
      <c r="B15" s="132"/>
      <c r="C15" s="132"/>
      <c r="D15" s="132"/>
      <c r="E15" s="330"/>
      <c r="F15" s="330"/>
      <c r="G15" s="132"/>
      <c r="H15" s="132"/>
      <c r="I15" s="132"/>
      <c r="J15" s="132"/>
      <c r="K15" s="132"/>
      <c r="L15" s="132"/>
      <c r="M15" s="132"/>
      <c r="N15" s="132"/>
    </row>
    <row r="16" spans="1:14" s="99" customFormat="1" ht="15.75" x14ac:dyDescent="0.25">
      <c r="A16" s="95" t="str">
        <f>Bewertung!A313</f>
        <v>Wertschöpfung</v>
      </c>
      <c r="B16" s="149">
        <f>Bewertung!D313</f>
        <v>2019</v>
      </c>
      <c r="C16" s="149">
        <f>Bewertung!E313</f>
        <v>2020</v>
      </c>
      <c r="D16" s="149">
        <f>Bewertung!F313</f>
        <v>2021</v>
      </c>
      <c r="E16" s="149">
        <f>Bewertung!G313</f>
        <v>2022</v>
      </c>
      <c r="F16" s="149">
        <f>Bewertung!H313</f>
        <v>2023</v>
      </c>
      <c r="G16" s="98">
        <f>Bewertung!I313</f>
        <v>2024</v>
      </c>
      <c r="H16" s="98">
        <f>Bewertung!J313</f>
        <v>2025</v>
      </c>
      <c r="I16" s="98">
        <f>Bewertung!K313</f>
        <v>2026</v>
      </c>
      <c r="J16" s="98">
        <f>Bewertung!L313</f>
        <v>2027</v>
      </c>
      <c r="K16" s="98">
        <f>Bewertung!M313</f>
        <v>2028</v>
      </c>
      <c r="L16" s="168"/>
      <c r="M16" s="98"/>
      <c r="N16" s="98"/>
    </row>
    <row r="17" spans="1:14" x14ac:dyDescent="0.25">
      <c r="A17" s="91" t="str">
        <f>Bewertung!A314</f>
        <v>Mitarbeiterzahlen FTE</v>
      </c>
      <c r="B17" s="136">
        <f>Bewertung!D314</f>
        <v>12</v>
      </c>
      <c r="C17" s="136">
        <f>Bewertung!E314</f>
        <v>10.5</v>
      </c>
      <c r="D17" s="136">
        <f>Bewertung!F314</f>
        <v>12.5</v>
      </c>
      <c r="E17" s="136">
        <f>Bewertung!G314</f>
        <v>13</v>
      </c>
      <c r="F17" s="136">
        <f>Bewertung!H314</f>
        <v>14</v>
      </c>
      <c r="G17" s="136">
        <f>Bewertung!I314</f>
        <v>13.5</v>
      </c>
      <c r="H17" s="136">
        <f>Bewertung!J314</f>
        <v>14</v>
      </c>
      <c r="I17" s="136">
        <f>Bewertung!K314</f>
        <v>15</v>
      </c>
      <c r="J17" s="136">
        <f>Bewertung!L314</f>
        <v>15.5</v>
      </c>
      <c r="K17" s="136">
        <f>Bewertung!M314</f>
        <v>16.5</v>
      </c>
      <c r="L17" s="136"/>
      <c r="M17" s="136"/>
      <c r="N17" s="136"/>
    </row>
    <row r="18" spans="1:14" x14ac:dyDescent="0.25">
      <c r="A18" s="91" t="str">
        <f>Bewertung!A315</f>
        <v>Umsatz je Mitarbeiter</v>
      </c>
      <c r="B18" s="205">
        <f>Bewertung!D315</f>
        <v>166253.3425</v>
      </c>
      <c r="C18" s="205">
        <f>Bewertung!E315</f>
        <v>161474.88476190477</v>
      </c>
      <c r="D18" s="205">
        <f>Bewertung!F315</f>
        <v>182554.53760000001</v>
      </c>
      <c r="E18" s="205">
        <f>Bewertung!G315</f>
        <v>167668.05461538461</v>
      </c>
      <c r="F18" s="205">
        <f>Bewertung!H315</f>
        <v>172646.87357142856</v>
      </c>
      <c r="G18" s="205">
        <f>Bewertung!I315</f>
        <v>188740.74074074073</v>
      </c>
      <c r="H18" s="205">
        <f>Bewertung!J315</f>
        <v>191428.57142857142</v>
      </c>
      <c r="I18" s="205">
        <f>Bewertung!K315</f>
        <v>188000</v>
      </c>
      <c r="J18" s="205">
        <f>Bewertung!L315</f>
        <v>191290.32258064515</v>
      </c>
      <c r="K18" s="205">
        <f>Bewertung!M315</f>
        <v>189090.90909090909</v>
      </c>
      <c r="L18" s="205"/>
      <c r="M18" s="205"/>
      <c r="N18" s="205"/>
    </row>
    <row r="19" spans="1:14" x14ac:dyDescent="0.25">
      <c r="A19" s="91" t="str">
        <f>Bewertung!A316</f>
        <v>Peronalaufwand je Mitarbeiter</v>
      </c>
      <c r="B19" s="205">
        <f>Bewertung!D316</f>
        <v>95353.902499999982</v>
      </c>
      <c r="C19" s="205">
        <f>Bewertung!E316</f>
        <v>94893.64</v>
      </c>
      <c r="D19" s="205">
        <f>Bewertung!F316</f>
        <v>94289.7016</v>
      </c>
      <c r="E19" s="205">
        <f>Bewertung!G316</f>
        <v>93863.303846153838</v>
      </c>
      <c r="F19" s="205">
        <f>Bewertung!H316</f>
        <v>93658.327857142867</v>
      </c>
      <c r="G19" s="205">
        <f>Bewertung!I316</f>
        <v>96222.222222222219</v>
      </c>
      <c r="H19" s="205">
        <f>Bewertung!J316</f>
        <v>97642.857142857145</v>
      </c>
      <c r="I19" s="205">
        <f>Bewertung!K316</f>
        <v>95866.666666666672</v>
      </c>
      <c r="J19" s="205">
        <f>Bewertung!L316</f>
        <v>97548.387096774197</v>
      </c>
      <c r="K19" s="205">
        <f>Bewertung!M316</f>
        <v>96424.242424242431</v>
      </c>
      <c r="L19" s="205"/>
      <c r="M19" s="205"/>
      <c r="N19" s="205"/>
    </row>
    <row r="20" spans="1:14" x14ac:dyDescent="0.25">
      <c r="A20" s="91" t="str">
        <f>Bewertung!A317</f>
        <v>Bruttoerfolg je Mitarbeiter</v>
      </c>
      <c r="B20" s="205">
        <f>Bewertung!D317</f>
        <v>122686.42416666669</v>
      </c>
      <c r="C20" s="205">
        <f>Bewertung!E317</f>
        <v>129748.90761904762</v>
      </c>
      <c r="D20" s="205">
        <f>Bewertung!F317</f>
        <v>133877.34240000002</v>
      </c>
      <c r="E20" s="205">
        <f>Bewertung!G317</f>
        <v>122465.82307692307</v>
      </c>
      <c r="F20" s="205">
        <f>Bewertung!H317</f>
        <v>127905.34142857142</v>
      </c>
      <c r="G20" s="205">
        <f>Bewertung!I317</f>
        <v>142518.51851851851</v>
      </c>
      <c r="H20" s="205">
        <f>Bewertung!J317</f>
        <v>144500</v>
      </c>
      <c r="I20" s="205">
        <f>Bewertung!K317</f>
        <v>141933.33333333334</v>
      </c>
      <c r="J20" s="205">
        <f>Bewertung!L317</f>
        <v>144322.5806451613</v>
      </c>
      <c r="K20" s="205">
        <f>Bewertung!M317</f>
        <v>142666.66666666666</v>
      </c>
      <c r="L20" s="205"/>
      <c r="M20" s="205"/>
      <c r="N20" s="205"/>
    </row>
    <row r="21" spans="1:14" x14ac:dyDescent="0.25">
      <c r="A21" s="91" t="str">
        <f>Bewertung!A318</f>
        <v>Jahresgewinn je Mitarbeiter</v>
      </c>
      <c r="B21" s="205">
        <f>Bewertung!D318</f>
        <v>1802.0850000000403</v>
      </c>
      <c r="C21" s="205">
        <f>Bewertung!E318</f>
        <v>10052.916190476197</v>
      </c>
      <c r="D21" s="205">
        <f>Bewertung!F318</f>
        <v>10778.696000000014</v>
      </c>
      <c r="E21" s="205">
        <f>Bewertung!G318</f>
        <v>-7935.9330769230737</v>
      </c>
      <c r="F21" s="205">
        <f>Bewertung!H318</f>
        <v>7103.6271428571363</v>
      </c>
      <c r="G21" s="205">
        <f>Bewertung!I318</f>
        <v>19154.666666666668</v>
      </c>
      <c r="H21" s="205">
        <f>Bewertung!J318</f>
        <v>17756.285714285714</v>
      </c>
      <c r="I21" s="205">
        <f>Bewertung!K318</f>
        <v>17505.866666666665</v>
      </c>
      <c r="J21" s="205">
        <f>Bewertung!L318</f>
        <v>17779.870967741936</v>
      </c>
      <c r="K21" s="205">
        <f>Bewertung!M318</f>
        <v>17611.39393939394</v>
      </c>
      <c r="L21" s="205"/>
      <c r="M21" s="205"/>
      <c r="N21" s="205"/>
    </row>
    <row r="22" spans="1:14" x14ac:dyDescent="0.25">
      <c r="A22" s="91" t="str">
        <f>Bewertung!A319</f>
        <v>Personalaufwand je Umsatzfranken</v>
      </c>
      <c r="B22" s="402">
        <f>Bewertung!D319</f>
        <v>0.57354577698189724</v>
      </c>
      <c r="C22" s="402">
        <f>Bewertung!E319</f>
        <v>0.58766810789133539</v>
      </c>
      <c r="D22" s="402">
        <f>Bewertung!F319</f>
        <v>0.51650154983603103</v>
      </c>
      <c r="E22" s="402">
        <f>Bewertung!G319</f>
        <v>0.55981626351822233</v>
      </c>
      <c r="F22" s="402">
        <f>Bewertung!H319</f>
        <v>0.54248493424582023</v>
      </c>
      <c r="G22" s="402">
        <f>Bewertung!I319</f>
        <v>0.50981161695447408</v>
      </c>
      <c r="H22" s="402">
        <f>Bewertung!J319</f>
        <v>0.51007462686567162</v>
      </c>
      <c r="I22" s="402">
        <f>Bewertung!K319</f>
        <v>0.50992907801418441</v>
      </c>
      <c r="J22" s="402">
        <f>Bewertung!L319</f>
        <v>0.50994940978077574</v>
      </c>
      <c r="K22" s="402">
        <f>Bewertung!M319</f>
        <v>0.5099358974358974</v>
      </c>
      <c r="L22" s="402"/>
      <c r="M22" s="402"/>
      <c r="N22" s="402"/>
    </row>
    <row r="23" spans="1:14" ht="6" customHeight="1" x14ac:dyDescent="0.25">
      <c r="B23" s="132"/>
      <c r="C23" s="132"/>
      <c r="D23" s="132"/>
      <c r="E23" s="132"/>
      <c r="F23" s="132"/>
      <c r="G23" s="132"/>
      <c r="H23" s="132"/>
      <c r="I23" s="132"/>
      <c r="J23" s="132"/>
      <c r="K23" s="132"/>
      <c r="L23" s="132"/>
      <c r="M23" s="132"/>
      <c r="N23" s="132"/>
    </row>
    <row r="24" spans="1:14" s="99" customFormat="1" ht="15.75" x14ac:dyDescent="0.25">
      <c r="A24" s="95" t="str">
        <f>Bewertung!A321</f>
        <v>Insolvenzprognose</v>
      </c>
      <c r="B24" s="149">
        <f>Bewertung!D321</f>
        <v>2019</v>
      </c>
      <c r="C24" s="149">
        <f>Bewertung!E321</f>
        <v>2020</v>
      </c>
      <c r="D24" s="149">
        <f>Bewertung!F321</f>
        <v>2021</v>
      </c>
      <c r="E24" s="149">
        <f>Bewertung!G321</f>
        <v>2022</v>
      </c>
      <c r="F24" s="149">
        <f>Bewertung!H321</f>
        <v>2023</v>
      </c>
      <c r="G24" s="98">
        <f>Bewertung!I321</f>
        <v>2024</v>
      </c>
      <c r="H24" s="98">
        <f>Bewertung!J321</f>
        <v>2025</v>
      </c>
      <c r="I24" s="98">
        <f>Bewertung!K321</f>
        <v>2026</v>
      </c>
      <c r="J24" s="98">
        <f>Bewertung!L321</f>
        <v>2027</v>
      </c>
      <c r="K24" s="98">
        <f>Bewertung!M321</f>
        <v>2028</v>
      </c>
      <c r="L24" s="168"/>
      <c r="M24" s="98"/>
      <c r="N24" s="98"/>
    </row>
    <row r="25" spans="1:14" x14ac:dyDescent="0.25">
      <c r="A25" s="91" t="str">
        <f>Bewertung!A322</f>
        <v>Altmann:  Z-Score (alt)</v>
      </c>
      <c r="B25" s="103">
        <f>Bewertung!D322</f>
        <v>1.8339526821119543</v>
      </c>
      <c r="C25" s="103">
        <f>Bewertung!E322</f>
        <v>1.8944646421812275</v>
      </c>
      <c r="D25" s="103">
        <f>Bewertung!F322</f>
        <v>2.2252360699802409</v>
      </c>
      <c r="E25" s="103">
        <f>Bewertung!G322</f>
        <v>2.9000012046310149</v>
      </c>
      <c r="F25" s="103">
        <f>Bewertung!H322</f>
        <v>2.7402425581017842</v>
      </c>
      <c r="G25" s="103">
        <f>Bewertung!I322</f>
        <v>2.2772864099393404</v>
      </c>
      <c r="H25" s="103">
        <f>Bewertung!J322</f>
        <v>2.2562048907763885</v>
      </c>
      <c r="I25" s="103">
        <f>Bewertung!K322</f>
        <v>2.2674850251340644</v>
      </c>
      <c r="J25" s="103">
        <f>Bewertung!L322</f>
        <v>2.2725790154817798</v>
      </c>
      <c r="K25" s="103">
        <f>Bewertung!M322</f>
        <v>2.281471539380354</v>
      </c>
      <c r="L25" s="177">
        <f>Bewertung!N322</f>
        <v>3</v>
      </c>
      <c r="M25" s="342" t="str">
        <f>Bewertung!O322</f>
        <v>unter 3.0 kritisch</v>
      </c>
      <c r="N25" s="164">
        <f>Bewertung!P322</f>
        <v>0.3</v>
      </c>
    </row>
    <row r="26" spans="1:14" x14ac:dyDescent="0.25">
      <c r="A26" s="91" t="str">
        <f>Bewertung!A323</f>
        <v>Altmann:  Z-Score (neu)</v>
      </c>
      <c r="B26" s="103">
        <f>Bewertung!D323</f>
        <v>3.1717467271521111</v>
      </c>
      <c r="C26" s="103">
        <f>Bewertung!E323</f>
        <v>4.067498223586222</v>
      </c>
      <c r="D26" s="103">
        <f>Bewertung!F323</f>
        <v>4.3135595289982005</v>
      </c>
      <c r="E26" s="103">
        <f>Bewertung!G323</f>
        <v>5.2035277471448662</v>
      </c>
      <c r="F26" s="103">
        <f>Bewertung!H323</f>
        <v>4.315407712798665</v>
      </c>
      <c r="G26" s="103">
        <f>Bewertung!I323</f>
        <v>3.7070350363568734</v>
      </c>
      <c r="H26" s="103">
        <f>Bewertung!J323</f>
        <v>3.6634702472477061</v>
      </c>
      <c r="I26" s="103">
        <f>Bewertung!K323</f>
        <v>3.6791997310957001</v>
      </c>
      <c r="J26" s="103">
        <f>Bewertung!L323</f>
        <v>3.6792396841527246</v>
      </c>
      <c r="K26" s="103">
        <f>Bewertung!M323</f>
        <v>3.6874440262068031</v>
      </c>
      <c r="L26" s="177">
        <f>Bewertung!N323</f>
        <v>1.1000000000000001</v>
      </c>
      <c r="M26" s="342" t="str">
        <f>Bewertung!O323</f>
        <v>unter 1.1 kritisch</v>
      </c>
      <c r="N26" s="164">
        <f>Bewertung!P323</f>
        <v>0.1</v>
      </c>
    </row>
    <row r="27" spans="1:14" x14ac:dyDescent="0.25">
      <c r="A27" s="91" t="str">
        <f>Bewertung!A324</f>
        <v>Weibel:  FFG</v>
      </c>
      <c r="B27" s="118">
        <f>Bewertung!D324</f>
        <v>0.46717911371162057</v>
      </c>
      <c r="C27" s="118">
        <f>Bewertung!E324</f>
        <v>0.48154079383060722</v>
      </c>
      <c r="D27" s="118">
        <f>Bewertung!F324</f>
        <v>0.4732317407126968</v>
      </c>
      <c r="E27" s="118">
        <f>Bewertung!G324</f>
        <v>0.24048530506515131</v>
      </c>
      <c r="F27" s="118">
        <f>Bewertung!H324</f>
        <v>0.34775644409602191</v>
      </c>
      <c r="G27" s="118">
        <f>Bewertung!I324</f>
        <v>0.65595139127572977</v>
      </c>
      <c r="H27" s="118">
        <f>Bewertung!J324</f>
        <v>0.65600376285500617</v>
      </c>
      <c r="I27" s="118">
        <f>Bewertung!K324</f>
        <v>0.65554509116397675</v>
      </c>
      <c r="J27" s="118">
        <f>Bewertung!L324</f>
        <v>0.65544836371866366</v>
      </c>
      <c r="K27" s="118">
        <f>Bewertung!M324</f>
        <v>0.65537468340905769</v>
      </c>
      <c r="L27" s="178">
        <f>Bewertung!N324</f>
        <v>0.8</v>
      </c>
      <c r="M27" s="342" t="str">
        <f>Bewertung!O324</f>
        <v>über 80% kritisch</v>
      </c>
      <c r="N27" s="393">
        <v>0.1</v>
      </c>
    </row>
    <row r="28" spans="1:14" x14ac:dyDescent="0.25">
      <c r="A28" s="91" t="str">
        <f>Bewertung!A325</f>
        <v>Weibel:  Liqu. III</v>
      </c>
      <c r="B28" s="118">
        <f>Bewertung!D325</f>
        <v>7.4038436631765254</v>
      </c>
      <c r="C28" s="118">
        <f>Bewertung!E325</f>
        <v>12.865992576163968</v>
      </c>
      <c r="D28" s="118">
        <f>Bewertung!F325</f>
        <v>10.627460121642637</v>
      </c>
      <c r="E28" s="118">
        <f>Bewertung!G325</f>
        <v>12.104522543195674</v>
      </c>
      <c r="F28" s="118">
        <f>Bewertung!H325</f>
        <v>2.5839520188759066</v>
      </c>
      <c r="G28" s="118">
        <f>Bewertung!I325</f>
        <v>3.1980164300924789</v>
      </c>
      <c r="H28" s="118">
        <f>Bewertung!J325</f>
        <v>3.2534224842963124</v>
      </c>
      <c r="I28" s="118">
        <f>Bewertung!K325</f>
        <v>3.2320708347088001</v>
      </c>
      <c r="J28" s="118">
        <f>Bewertung!L325</f>
        <v>3.1806369039874154</v>
      </c>
      <c r="K28" s="118">
        <f>Bewertung!M325</f>
        <v>3.1388766872808174</v>
      </c>
      <c r="L28" s="178">
        <f>Bewertung!N325</f>
        <v>1</v>
      </c>
      <c r="M28" s="342" t="str">
        <f>Bewertung!O325</f>
        <v>unter 100% kritisch</v>
      </c>
      <c r="N28" s="393">
        <f>Bewertung!P325</f>
        <v>0.2</v>
      </c>
    </row>
    <row r="29" spans="1:14" x14ac:dyDescent="0.25">
      <c r="A29" s="91" t="str">
        <f>Bewertung!A326</f>
        <v>Weibel:  CF / kfr. FK</v>
      </c>
      <c r="B29" s="118">
        <f>Bewertung!D326</f>
        <v>-0.17130487233989575</v>
      </c>
      <c r="C29" s="118">
        <f>Bewertung!E326</f>
        <v>2.1663276928726054</v>
      </c>
      <c r="D29" s="118">
        <f>Bewertung!F326</f>
        <v>2.7382758645158969</v>
      </c>
      <c r="E29" s="118">
        <f>Bewertung!G326</f>
        <v>-0.86520576018324735</v>
      </c>
      <c r="F29" s="118">
        <f>Bewertung!H326</f>
        <v>1.4588874055415548</v>
      </c>
      <c r="G29" s="118">
        <f>Bewertung!I326</f>
        <v>-0.58341737842595409</v>
      </c>
      <c r="H29" s="118">
        <f>Bewertung!J326</f>
        <v>0.92684312963366899</v>
      </c>
      <c r="I29" s="118">
        <f>Bewertung!K326</f>
        <v>0.92980138551500535</v>
      </c>
      <c r="J29" s="118">
        <f>Bewertung!L326</f>
        <v>0.92003467184391552</v>
      </c>
      <c r="K29" s="118">
        <f>Bewertung!M326</f>
        <v>0.91037104661381685</v>
      </c>
      <c r="L29" s="179">
        <f>Bewertung!N326</f>
        <v>0</v>
      </c>
      <c r="M29" s="342" t="str">
        <f>Bewertung!O326</f>
        <v>unter 0% kritisch</v>
      </c>
      <c r="N29" s="393">
        <f>Bewertung!P326</f>
        <v>0.1</v>
      </c>
    </row>
    <row r="30" spans="1:14" x14ac:dyDescent="0.25">
      <c r="A30" s="91" t="str">
        <f>Bewertung!A327</f>
        <v>Weibel:  (liqu.M.-kfr.FK)/Betr.A v. Abs.</v>
      </c>
      <c r="B30" s="118">
        <f>Bewertung!D327</f>
        <v>-2.6693690067451099E-2</v>
      </c>
      <c r="C30" s="118">
        <f>Bewertung!E327</f>
        <v>-0.2578793477129469</v>
      </c>
      <c r="D30" s="118">
        <f>Bewertung!F327</f>
        <v>-0.16777272375222302</v>
      </c>
      <c r="E30" s="118">
        <f>Bewertung!G327</f>
        <v>-6.4210802387320562E-2</v>
      </c>
      <c r="F30" s="118">
        <f>Bewertung!H327</f>
        <v>1.5586215694668145E-2</v>
      </c>
      <c r="G30" s="118">
        <f>Bewertung!I327</f>
        <v>0.11009798684460985</v>
      </c>
      <c r="H30" s="118">
        <f>Bewertung!J327</f>
        <v>0.10714324382382824</v>
      </c>
      <c r="I30" s="118">
        <f>Bewertung!K327</f>
        <v>0.10734233425383938</v>
      </c>
      <c r="J30" s="118">
        <f>Bewertung!L327</f>
        <v>0.10852597329799533</v>
      </c>
      <c r="K30" s="118">
        <f>Bewertung!M327</f>
        <v>0.1095184502810617</v>
      </c>
      <c r="L30" s="178">
        <f>Bewertung!N327</f>
        <v>0.2</v>
      </c>
      <c r="M30" s="342" t="str">
        <f>Bewertung!O327</f>
        <v>unter 20% kritisch</v>
      </c>
      <c r="N30" s="393">
        <f>Bewertung!P327</f>
        <v>0.05</v>
      </c>
    </row>
    <row r="31" spans="1:14" x14ac:dyDescent="0.25">
      <c r="A31" s="91" t="str">
        <f>Bewertung!A328</f>
        <v>Weibel:  KZF</v>
      </c>
      <c r="B31" s="103">
        <f>Bewertung!D328</f>
        <v>120.30843906014881</v>
      </c>
      <c r="C31" s="103">
        <f>Bewertung!E328</f>
        <v>97.227605202485591</v>
      </c>
      <c r="D31" s="103">
        <f>Bewertung!F328</f>
        <v>60.857062926612976</v>
      </c>
      <c r="E31" s="103">
        <f>Bewertung!G328</f>
        <v>59.486041732793794</v>
      </c>
      <c r="F31" s="103">
        <f>Bewertung!H328</f>
        <v>145.27722617263316</v>
      </c>
      <c r="G31" s="103">
        <f>Bewertung!I328</f>
        <v>98.962391110073426</v>
      </c>
      <c r="H31" s="103">
        <f>Bewertung!J328</f>
        <v>98.226299694189606</v>
      </c>
      <c r="I31" s="103">
        <f>Bewertung!K328</f>
        <v>98.255630903366423</v>
      </c>
      <c r="J31" s="103">
        <f>Bewertung!L328</f>
        <v>98.217571297148112</v>
      </c>
      <c r="K31" s="103">
        <f>Bewertung!M328</f>
        <v>98.293789634813038</v>
      </c>
      <c r="L31" s="180">
        <f>Bewertung!N328</f>
        <v>100</v>
      </c>
      <c r="M31" s="342" t="str">
        <f>Bewertung!O328</f>
        <v>über 100 Tage kritisch</v>
      </c>
      <c r="N31" s="164">
        <f>Bewertung!P328</f>
        <v>15</v>
      </c>
    </row>
    <row r="32" spans="1:14" x14ac:dyDescent="0.25">
      <c r="A32" s="91" t="str">
        <f>Bewertung!A329</f>
        <v>Weibel:  LD</v>
      </c>
      <c r="B32" s="103">
        <f>Bewertung!D329</f>
        <v>761.57366982643566</v>
      </c>
      <c r="C32" s="103">
        <f>Bewertung!E329</f>
        <v>881.48278568631429</v>
      </c>
      <c r="D32" s="103">
        <f>Bewertung!F329</f>
        <v>353.24903641893638</v>
      </c>
      <c r="E32" s="103">
        <f>Bewertung!G329</f>
        <v>340.59879832007414</v>
      </c>
      <c r="F32" s="103">
        <f>Bewertung!H329</f>
        <v>296.30767413651648</v>
      </c>
      <c r="G32" s="103">
        <f>Bewertung!I329</f>
        <v>468.7491279069767</v>
      </c>
      <c r="H32" s="103">
        <f>Bewertung!J329</f>
        <v>600.43508287292809</v>
      </c>
      <c r="I32" s="103">
        <f>Bewertung!K329</f>
        <v>600.33398950131232</v>
      </c>
      <c r="J32" s="103">
        <f>Bewertung!L329</f>
        <v>600.29301745635905</v>
      </c>
      <c r="K32" s="103">
        <f>Bewertung!M329</f>
        <v>600.30390995260666</v>
      </c>
      <c r="L32" s="181">
        <f>Bewertung!N329</f>
        <v>150</v>
      </c>
      <c r="M32" s="342" t="str">
        <f>Bewertung!O329</f>
        <v>über 150 Tage kritisch</v>
      </c>
      <c r="N32" s="164">
        <f>Bewertung!P329</f>
        <v>20</v>
      </c>
    </row>
  </sheetData>
  <conditionalFormatting sqref="B4:K4">
    <cfRule type="cellIs" dxfId="37" priority="38" operator="lessThan">
      <formula>0</formula>
    </cfRule>
    <cfRule type="cellIs" dxfId="36" priority="37" operator="greaterThanOrEqual">
      <formula>0</formula>
    </cfRule>
  </conditionalFormatting>
  <conditionalFormatting sqref="B9:K9">
    <cfRule type="cellIs" dxfId="35" priority="36" operator="greaterThanOrEqual">
      <formula>$L$9-$N$9</formula>
    </cfRule>
    <cfRule type="cellIs" dxfId="34" priority="35" operator="lessThanOrEqual">
      <formula>$L$9-$N$9</formula>
    </cfRule>
    <cfRule type="cellIs" dxfId="33" priority="34" operator="greaterThanOrEqual">
      <formula>$L$9+$N$9</formula>
    </cfRule>
  </conditionalFormatting>
  <conditionalFormatting sqref="B12:K12">
    <cfRule type="cellIs" dxfId="32" priority="33" operator="greaterThanOrEqual">
      <formula>$L$12-$N$12</formula>
    </cfRule>
    <cfRule type="cellIs" dxfId="31" priority="32" operator="greaterThanOrEqual">
      <formula>$L$12+$N$12</formula>
    </cfRule>
    <cfRule type="cellIs" dxfId="30" priority="31" operator="lessThanOrEqual">
      <formula>$L$12-$N$12</formula>
    </cfRule>
  </conditionalFormatting>
  <conditionalFormatting sqref="B13:K13">
    <cfRule type="cellIs" dxfId="29" priority="30" operator="greaterThanOrEqual">
      <formula>$L$13-$N$13</formula>
    </cfRule>
    <cfRule type="cellIs" dxfId="28" priority="29" operator="greaterThanOrEqual">
      <formula>$L$13+$N$13</formula>
    </cfRule>
    <cfRule type="cellIs" dxfId="27" priority="28" operator="lessThanOrEqual">
      <formula>$L$13-$N$13</formula>
    </cfRule>
  </conditionalFormatting>
  <conditionalFormatting sqref="B14:K14">
    <cfRule type="cellIs" dxfId="26" priority="27" operator="greaterThanOrEqual">
      <formula>$L$14-$N$14</formula>
    </cfRule>
    <cfRule type="cellIs" dxfId="25" priority="26" operator="greaterThanOrEqual">
      <formula>$L$14+$N$14</formula>
    </cfRule>
    <cfRule type="cellIs" dxfId="24" priority="25" operator="lessThanOrEqual">
      <formula>$L$14-$N$14</formula>
    </cfRule>
  </conditionalFormatting>
  <conditionalFormatting sqref="B25:K25">
    <cfRule type="cellIs" dxfId="23" priority="22" operator="greaterThanOrEqual">
      <formula>$L$25+$N$25</formula>
    </cfRule>
    <cfRule type="cellIs" dxfId="22" priority="24" operator="greaterThanOrEqual">
      <formula>$L$25-$N$25</formula>
    </cfRule>
    <cfRule type="cellIs" dxfId="21" priority="23" operator="lessThanOrEqual">
      <formula>$L$25-$N$25</formula>
    </cfRule>
  </conditionalFormatting>
  <conditionalFormatting sqref="B26:K26">
    <cfRule type="cellIs" dxfId="20" priority="21" operator="greaterThanOrEqual">
      <formula>$L$26-$N$26</formula>
    </cfRule>
    <cfRule type="cellIs" dxfId="19" priority="19" operator="greaterThanOrEqual">
      <formula>$L$26+$N$26</formula>
    </cfRule>
    <cfRule type="cellIs" dxfId="18" priority="20" operator="lessThanOrEqual">
      <formula>$L$26-$N$26</formula>
    </cfRule>
  </conditionalFormatting>
  <conditionalFormatting sqref="B27:K27">
    <cfRule type="cellIs" dxfId="17" priority="18" operator="lessThanOrEqual">
      <formula>$L$27+$N$27</formula>
    </cfRule>
    <cfRule type="cellIs" dxfId="16" priority="17" operator="greaterThanOrEqual">
      <formula>$L$27+$N$27</formula>
    </cfRule>
    <cfRule type="cellIs" dxfId="15" priority="16" operator="lessThanOrEqual">
      <formula>$L$27-$N$27</formula>
    </cfRule>
  </conditionalFormatting>
  <conditionalFormatting sqref="B28:K28">
    <cfRule type="cellIs" dxfId="14" priority="15" operator="greaterThanOrEqual">
      <formula>$L$28-$N$28</formula>
    </cfRule>
    <cfRule type="cellIs" dxfId="13" priority="14" operator="lessThanOrEqual">
      <formula>$L$28-$N$28</formula>
    </cfRule>
    <cfRule type="cellIs" dxfId="12" priority="13" operator="greaterThanOrEqual">
      <formula>$L$285+$N$28</formula>
    </cfRule>
  </conditionalFormatting>
  <conditionalFormatting sqref="B29:K29">
    <cfRule type="cellIs" dxfId="11" priority="12" operator="greaterThanOrEqual">
      <formula>$L$29-$N$29</formula>
    </cfRule>
    <cfRule type="cellIs" dxfId="10" priority="11" operator="lessThanOrEqual">
      <formula>$L$29-$N$29</formula>
    </cfRule>
    <cfRule type="cellIs" dxfId="9" priority="10" operator="greaterThanOrEqual">
      <formula>$L$29+$N$29</formula>
    </cfRule>
  </conditionalFormatting>
  <conditionalFormatting sqref="B30:K30">
    <cfRule type="cellIs" dxfId="8" priority="9" operator="greaterThanOrEqual">
      <formula>$L$30-$N$30</formula>
    </cfRule>
    <cfRule type="cellIs" dxfId="7" priority="8" operator="lessThanOrEqual">
      <formula>$L$30-$N$30</formula>
    </cfRule>
    <cfRule type="cellIs" dxfId="6" priority="7" operator="greaterThanOrEqual">
      <formula>$L$30+$N$30</formula>
    </cfRule>
  </conditionalFormatting>
  <conditionalFormatting sqref="B31:K31">
    <cfRule type="cellIs" dxfId="5" priority="6" operator="lessThanOrEqual">
      <formula>$L$31+$N$31</formula>
    </cfRule>
    <cfRule type="cellIs" dxfId="4" priority="5" operator="greaterThanOrEqual">
      <formula>$L$31+$N$31</formula>
    </cfRule>
    <cfRule type="cellIs" dxfId="3" priority="4" operator="lessThanOrEqual">
      <formula>$L$31-$N$31</formula>
    </cfRule>
  </conditionalFormatting>
  <conditionalFormatting sqref="B32:K32">
    <cfRule type="cellIs" dxfId="2" priority="2" operator="greaterThanOrEqual">
      <formula>$L$32+$N$32</formula>
    </cfRule>
    <cfRule type="cellIs" dxfId="1" priority="3" operator="lessThanOrEqual">
      <formula>$L$32+$N$32</formula>
    </cfRule>
    <cfRule type="cellIs" dxfId="0" priority="1" operator="lessThanOrEqual">
      <formula>$L$32-$N$32</formula>
    </cfRule>
  </conditionalFormatting>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46"/>
  <sheetViews>
    <sheetView showGridLines="0" zoomScaleNormal="100" workbookViewId="0">
      <selection activeCell="D7" sqref="D7"/>
    </sheetView>
  </sheetViews>
  <sheetFormatPr baseColWidth="10" defaultColWidth="11.42578125" defaultRowHeight="16.5" x14ac:dyDescent="0.3"/>
  <cols>
    <col min="1" max="1" width="11.42578125" style="1" customWidth="1"/>
    <col min="2" max="4" width="11.42578125" style="1"/>
    <col min="5" max="5" width="13.85546875" style="1" customWidth="1"/>
    <col min="6" max="16384" width="11.42578125" style="1"/>
  </cols>
  <sheetData>
    <row r="1" spans="1:19" customFormat="1" ht="28.15" customHeight="1" x14ac:dyDescent="0.25">
      <c r="A1" s="53" t="str">
        <f>Basisdaten!A1</f>
        <v>Muster AG, 6314 Unterägeri</v>
      </c>
    </row>
    <row r="2" spans="1:19" s="51" customFormat="1" ht="18.75" thickBot="1" x14ac:dyDescent="0.3">
      <c r="A2" s="15" t="str">
        <f>Basisdaten!B33</f>
        <v>28 Maschinenbau</v>
      </c>
      <c r="B2" s="15"/>
      <c r="C2" s="15"/>
      <c r="D2" s="15"/>
      <c r="E2" s="15"/>
      <c r="F2" s="15"/>
      <c r="G2" s="15"/>
      <c r="H2" s="15"/>
      <c r="I2" s="15"/>
      <c r="J2" s="50"/>
      <c r="K2" s="50"/>
      <c r="L2" s="50"/>
      <c r="M2" s="50"/>
      <c r="N2" s="50"/>
      <c r="O2" s="50"/>
      <c r="P2" s="50"/>
      <c r="Q2" s="50"/>
      <c r="R2" s="50"/>
      <c r="S2" s="50"/>
    </row>
    <row r="3" spans="1:19" ht="17.25" thickTop="1" x14ac:dyDescent="0.3">
      <c r="A3" s="16" t="s">
        <v>180</v>
      </c>
      <c r="B3" s="17" t="s">
        <v>179</v>
      </c>
      <c r="C3" s="17"/>
      <c r="D3" s="17"/>
      <c r="E3" s="18">
        <f>Basisdaten!F51</f>
        <v>0.9</v>
      </c>
      <c r="G3" s="44" t="s">
        <v>182</v>
      </c>
      <c r="H3" s="19" t="s">
        <v>176</v>
      </c>
      <c r="I3" s="45"/>
      <c r="J3" s="45"/>
      <c r="K3" s="45"/>
      <c r="L3" s="45"/>
      <c r="M3" s="45"/>
      <c r="N3" s="46"/>
      <c r="O3" s="46"/>
      <c r="P3" s="46"/>
      <c r="Q3" s="47"/>
      <c r="R3" s="45"/>
      <c r="S3" s="45"/>
    </row>
    <row r="4" spans="1:19" x14ac:dyDescent="0.3">
      <c r="A4" s="20"/>
      <c r="B4" s="1" t="s">
        <v>177</v>
      </c>
      <c r="E4" s="21">
        <f>Basisdaten!F46</f>
        <v>0.09</v>
      </c>
      <c r="G4" s="48">
        <f>E5*100</f>
        <v>10</v>
      </c>
      <c r="H4" s="49">
        <v>0</v>
      </c>
      <c r="I4" s="22"/>
      <c r="J4" s="23"/>
      <c r="K4" s="23"/>
      <c r="L4" s="24"/>
      <c r="M4" s="22"/>
      <c r="N4" s="23"/>
      <c r="O4" s="23"/>
      <c r="P4" s="23"/>
      <c r="Q4" s="25"/>
      <c r="R4" s="22"/>
      <c r="S4" s="23"/>
    </row>
    <row r="5" spans="1:19" ht="17.25" thickBot="1" x14ac:dyDescent="0.35">
      <c r="A5" s="26"/>
      <c r="B5" s="27" t="s">
        <v>178</v>
      </c>
      <c r="C5" s="27"/>
      <c r="D5" s="27"/>
      <c r="E5" s="28">
        <f>E4/E3</f>
        <v>9.9999999999999992E-2</v>
      </c>
      <c r="G5" s="29">
        <f>G4</f>
        <v>10</v>
      </c>
      <c r="H5" s="30">
        <v>6</v>
      </c>
      <c r="I5" s="22"/>
      <c r="J5" s="23"/>
      <c r="K5" s="23"/>
      <c r="L5" s="24"/>
      <c r="M5" s="22"/>
      <c r="N5" s="23"/>
      <c r="O5" s="23"/>
      <c r="P5" s="23"/>
      <c r="Q5" s="25"/>
      <c r="R5" s="22"/>
      <c r="S5" s="23"/>
    </row>
    <row r="6" spans="1:19" ht="17.25" thickTop="1" x14ac:dyDescent="0.3">
      <c r="A6" s="16" t="s">
        <v>181</v>
      </c>
      <c r="B6" s="17" t="s">
        <v>179</v>
      </c>
      <c r="C6" s="17"/>
      <c r="D6" s="31">
        <f>Bewertung!H92/AVERAGE(Bewertung!G71:H71)</f>
        <v>1.4023865417933838</v>
      </c>
      <c r="E6" s="32"/>
      <c r="G6" s="23"/>
      <c r="H6" s="23"/>
      <c r="I6" s="22"/>
      <c r="J6" s="23"/>
      <c r="K6" s="23"/>
      <c r="L6" s="24"/>
      <c r="M6" s="22"/>
      <c r="N6" s="23"/>
      <c r="O6" s="23"/>
      <c r="P6" s="23"/>
      <c r="Q6" s="25"/>
      <c r="R6" s="22"/>
      <c r="S6" s="23"/>
    </row>
    <row r="7" spans="1:19" x14ac:dyDescent="0.3">
      <c r="A7" s="20"/>
      <c r="B7" s="1" t="s">
        <v>177</v>
      </c>
      <c r="D7" s="33">
        <f>IF(Bewertung!H295&lt;0,0,Bewertung!H295)</f>
        <v>6.6259181579546175E-2</v>
      </c>
      <c r="E7" s="34"/>
      <c r="G7" s="23"/>
      <c r="H7" s="25"/>
      <c r="I7" s="22"/>
      <c r="J7" s="23"/>
      <c r="K7" s="23"/>
      <c r="L7" s="24"/>
      <c r="M7" s="22"/>
      <c r="N7" s="23"/>
      <c r="O7" s="23"/>
      <c r="P7" s="23"/>
      <c r="Q7" s="25"/>
      <c r="R7" s="22"/>
      <c r="S7" s="23"/>
    </row>
    <row r="8" spans="1:19" ht="17.25" thickBot="1" x14ac:dyDescent="0.35">
      <c r="A8" s="26"/>
      <c r="B8" s="27" t="s">
        <v>178</v>
      </c>
      <c r="C8" s="27"/>
      <c r="D8" s="35"/>
      <c r="E8" s="52">
        <f>D7/D6*100</f>
        <v>4.7247445411743163</v>
      </c>
      <c r="H8" s="25"/>
      <c r="I8" s="22"/>
      <c r="J8" s="23"/>
      <c r="K8" s="23"/>
      <c r="L8" s="24"/>
      <c r="M8" s="22"/>
      <c r="N8" s="23"/>
      <c r="O8" s="23"/>
      <c r="P8" s="23"/>
      <c r="Q8" s="25"/>
      <c r="R8" s="22"/>
      <c r="S8" s="23"/>
    </row>
    <row r="9" spans="1:19" ht="17.25" thickTop="1" x14ac:dyDescent="0.3">
      <c r="H9" s="25"/>
      <c r="I9" s="22"/>
      <c r="J9" s="23"/>
      <c r="K9" s="23"/>
      <c r="L9" s="24"/>
      <c r="M9" s="22"/>
      <c r="N9" s="23"/>
      <c r="O9" s="23"/>
      <c r="P9" s="23"/>
      <c r="Q9" s="25"/>
      <c r="R9" s="22"/>
      <c r="S9" s="23"/>
    </row>
    <row r="10" spans="1:19" x14ac:dyDescent="0.3">
      <c r="A10" s="63" t="s">
        <v>171</v>
      </c>
      <c r="B10" s="63" t="s">
        <v>172</v>
      </c>
      <c r="C10" s="63" t="s">
        <v>173</v>
      </c>
      <c r="D10" s="63" t="s">
        <v>174</v>
      </c>
      <c r="E10" s="63" t="s">
        <v>175</v>
      </c>
      <c r="H10" s="25"/>
      <c r="I10" s="22"/>
      <c r="J10" s="23"/>
      <c r="K10" s="23"/>
      <c r="L10" s="24"/>
      <c r="M10" s="22"/>
      <c r="N10" s="23"/>
      <c r="O10" s="23"/>
      <c r="P10" s="23"/>
      <c r="Q10" s="25"/>
      <c r="R10" s="22"/>
      <c r="S10" s="23"/>
    </row>
    <row r="11" spans="1:19" x14ac:dyDescent="0.3">
      <c r="A11" s="7">
        <v>0.01</v>
      </c>
      <c r="B11" s="8">
        <f>C11/A11</f>
        <v>9</v>
      </c>
      <c r="C11" s="13">
        <f t="shared" ref="C11:C45" si="0">$E$4</f>
        <v>0.09</v>
      </c>
      <c r="D11" s="7">
        <f t="shared" ref="D11:D45" si="1">$E$4/$E$3</f>
        <v>9.9999999999999992E-2</v>
      </c>
      <c r="E11" s="8">
        <f t="shared" ref="E11:E45" si="2">$E$3</f>
        <v>0.9</v>
      </c>
      <c r="H11" s="25"/>
      <c r="I11" s="22"/>
      <c r="J11" s="23"/>
      <c r="K11" s="23"/>
      <c r="L11" s="24"/>
      <c r="M11" s="22"/>
      <c r="N11" s="23"/>
      <c r="O11" s="23"/>
      <c r="P11" s="23"/>
      <c r="Q11" s="25"/>
      <c r="R11" s="22"/>
      <c r="S11" s="23"/>
    </row>
    <row r="12" spans="1:19" x14ac:dyDescent="0.3">
      <c r="A12" s="7">
        <f>A11+0.01</f>
        <v>0.02</v>
      </c>
      <c r="B12" s="8">
        <f t="shared" ref="B12:B45" si="3">C12/A12</f>
        <v>4.5</v>
      </c>
      <c r="C12" s="13">
        <f t="shared" si="0"/>
        <v>0.09</v>
      </c>
      <c r="D12" s="7">
        <f t="shared" si="1"/>
        <v>9.9999999999999992E-2</v>
      </c>
      <c r="E12" s="8">
        <f t="shared" si="2"/>
        <v>0.9</v>
      </c>
      <c r="H12" s="25"/>
      <c r="I12" s="22"/>
      <c r="J12" s="23"/>
      <c r="K12" s="23"/>
      <c r="L12" s="24"/>
      <c r="M12" s="22"/>
      <c r="N12" s="23"/>
      <c r="O12" s="23"/>
      <c r="P12" s="23"/>
      <c r="Q12" s="25"/>
      <c r="R12" s="22"/>
      <c r="S12" s="23"/>
    </row>
    <row r="13" spans="1:19" x14ac:dyDescent="0.3">
      <c r="A13" s="7">
        <f t="shared" ref="A13:A45" si="4">A12+0.01</f>
        <v>0.03</v>
      </c>
      <c r="B13" s="8">
        <f t="shared" si="3"/>
        <v>3</v>
      </c>
      <c r="C13" s="13">
        <f t="shared" si="0"/>
        <v>0.09</v>
      </c>
      <c r="D13" s="7">
        <f t="shared" si="1"/>
        <v>9.9999999999999992E-2</v>
      </c>
      <c r="E13" s="8">
        <f t="shared" si="2"/>
        <v>0.9</v>
      </c>
      <c r="H13" s="25"/>
      <c r="I13" s="22"/>
      <c r="J13" s="23"/>
      <c r="K13" s="23"/>
      <c r="L13" s="24"/>
      <c r="M13" s="22"/>
      <c r="N13" s="23"/>
      <c r="O13" s="23"/>
      <c r="P13" s="23"/>
      <c r="Q13" s="25"/>
      <c r="R13" s="22"/>
      <c r="S13" s="23"/>
    </row>
    <row r="14" spans="1:19" x14ac:dyDescent="0.3">
      <c r="A14" s="7">
        <f t="shared" si="4"/>
        <v>0.04</v>
      </c>
      <c r="B14" s="8">
        <f t="shared" si="3"/>
        <v>2.25</v>
      </c>
      <c r="C14" s="13">
        <f t="shared" si="0"/>
        <v>0.09</v>
      </c>
      <c r="D14" s="7">
        <f t="shared" si="1"/>
        <v>9.9999999999999992E-2</v>
      </c>
      <c r="E14" s="8">
        <f t="shared" si="2"/>
        <v>0.9</v>
      </c>
      <c r="F14" s="23"/>
      <c r="G14" s="23"/>
      <c r="H14" s="25"/>
      <c r="I14" s="23"/>
      <c r="J14" s="23"/>
      <c r="K14" s="23"/>
      <c r="L14" s="24"/>
      <c r="M14" s="22"/>
      <c r="N14" s="23"/>
      <c r="O14" s="23"/>
      <c r="P14" s="23"/>
      <c r="Q14" s="25"/>
      <c r="R14" s="22"/>
      <c r="S14" s="23"/>
    </row>
    <row r="15" spans="1:19" x14ac:dyDescent="0.3">
      <c r="A15" s="7">
        <f t="shared" si="4"/>
        <v>0.05</v>
      </c>
      <c r="B15" s="8">
        <f t="shared" si="3"/>
        <v>1.7999999999999998</v>
      </c>
      <c r="C15" s="13">
        <f t="shared" si="0"/>
        <v>0.09</v>
      </c>
      <c r="D15" s="7">
        <f t="shared" si="1"/>
        <v>9.9999999999999992E-2</v>
      </c>
      <c r="E15" s="8">
        <f t="shared" si="2"/>
        <v>0.9</v>
      </c>
      <c r="F15" s="23"/>
      <c r="G15" s="23"/>
      <c r="H15" s="25"/>
      <c r="I15" s="23"/>
      <c r="J15" s="23"/>
      <c r="K15" s="23"/>
      <c r="L15" s="24"/>
      <c r="M15" s="22"/>
      <c r="N15" s="23"/>
      <c r="O15" s="23"/>
      <c r="P15" s="23"/>
      <c r="Q15" s="25"/>
      <c r="R15" s="22"/>
      <c r="S15" s="23"/>
    </row>
    <row r="16" spans="1:19" x14ac:dyDescent="0.3">
      <c r="A16" s="7">
        <f t="shared" si="4"/>
        <v>6.0000000000000005E-2</v>
      </c>
      <c r="B16" s="8">
        <f t="shared" si="3"/>
        <v>1.4999999999999998</v>
      </c>
      <c r="C16" s="13">
        <f t="shared" si="0"/>
        <v>0.09</v>
      </c>
      <c r="D16" s="7">
        <f t="shared" si="1"/>
        <v>9.9999999999999992E-2</v>
      </c>
      <c r="E16" s="8">
        <f t="shared" si="2"/>
        <v>0.9</v>
      </c>
      <c r="F16" s="23"/>
      <c r="G16" s="23"/>
      <c r="H16" s="25"/>
      <c r="I16" s="23"/>
      <c r="J16" s="23"/>
      <c r="K16" s="23"/>
      <c r="L16" s="24"/>
      <c r="M16" s="22"/>
      <c r="N16" s="23"/>
      <c r="O16" s="23"/>
      <c r="P16" s="23"/>
      <c r="Q16" s="25"/>
      <c r="R16" s="22"/>
      <c r="S16" s="23"/>
    </row>
    <row r="17" spans="1:19" x14ac:dyDescent="0.3">
      <c r="A17" s="7">
        <f t="shared" si="4"/>
        <v>7.0000000000000007E-2</v>
      </c>
      <c r="B17" s="8">
        <f t="shared" si="3"/>
        <v>1.2857142857142856</v>
      </c>
      <c r="C17" s="13">
        <f t="shared" si="0"/>
        <v>0.09</v>
      </c>
      <c r="D17" s="7">
        <f t="shared" si="1"/>
        <v>9.9999999999999992E-2</v>
      </c>
      <c r="E17" s="8">
        <f t="shared" si="2"/>
        <v>0.9</v>
      </c>
      <c r="F17" s="23"/>
      <c r="G17" s="23"/>
      <c r="H17" s="25"/>
      <c r="I17" s="23"/>
      <c r="J17" s="23"/>
      <c r="K17" s="23"/>
      <c r="L17" s="24"/>
      <c r="M17" s="22"/>
      <c r="N17" s="23"/>
      <c r="O17" s="23"/>
      <c r="P17" s="23"/>
      <c r="Q17" s="25"/>
      <c r="R17" s="22"/>
      <c r="S17" s="23"/>
    </row>
    <row r="18" spans="1:19" x14ac:dyDescent="0.3">
      <c r="A18" s="7">
        <f t="shared" si="4"/>
        <v>0.08</v>
      </c>
      <c r="B18" s="8">
        <f t="shared" si="3"/>
        <v>1.125</v>
      </c>
      <c r="C18" s="13">
        <f t="shared" si="0"/>
        <v>0.09</v>
      </c>
      <c r="D18" s="7">
        <f t="shared" si="1"/>
        <v>9.9999999999999992E-2</v>
      </c>
      <c r="E18" s="8">
        <f t="shared" si="2"/>
        <v>0.9</v>
      </c>
      <c r="F18" s="23"/>
      <c r="G18" s="23"/>
      <c r="H18" s="25"/>
      <c r="I18" s="23"/>
      <c r="J18" s="23"/>
      <c r="K18" s="23"/>
      <c r="L18" s="24"/>
      <c r="M18" s="22"/>
      <c r="N18" s="23"/>
      <c r="O18" s="23"/>
      <c r="P18" s="23"/>
      <c r="Q18" s="25"/>
      <c r="R18" s="22"/>
      <c r="S18" s="23"/>
    </row>
    <row r="19" spans="1:19" x14ac:dyDescent="0.3">
      <c r="A19" s="7">
        <f t="shared" si="4"/>
        <v>0.09</v>
      </c>
      <c r="B19" s="8">
        <f t="shared" si="3"/>
        <v>1</v>
      </c>
      <c r="C19" s="13">
        <f t="shared" si="0"/>
        <v>0.09</v>
      </c>
      <c r="D19" s="7">
        <f t="shared" si="1"/>
        <v>9.9999999999999992E-2</v>
      </c>
      <c r="E19" s="8">
        <f t="shared" si="2"/>
        <v>0.9</v>
      </c>
      <c r="F19" s="23"/>
      <c r="G19" s="23"/>
      <c r="H19" s="36"/>
      <c r="I19" s="37"/>
      <c r="J19" s="37"/>
      <c r="K19" s="37"/>
      <c r="L19" s="37"/>
      <c r="M19" s="37"/>
      <c r="N19" s="37"/>
      <c r="O19" s="37"/>
      <c r="P19" s="37"/>
      <c r="Q19" s="36"/>
      <c r="R19" s="37"/>
      <c r="S19" s="37"/>
    </row>
    <row r="20" spans="1:19" x14ac:dyDescent="0.3">
      <c r="A20" s="7">
        <f t="shared" si="4"/>
        <v>9.9999999999999992E-2</v>
      </c>
      <c r="B20" s="8">
        <f t="shared" si="3"/>
        <v>0.9</v>
      </c>
      <c r="C20" s="13">
        <f t="shared" si="0"/>
        <v>0.09</v>
      </c>
      <c r="D20" s="7">
        <f t="shared" si="1"/>
        <v>9.9999999999999992E-2</v>
      </c>
      <c r="E20" s="8">
        <f t="shared" si="2"/>
        <v>0.9</v>
      </c>
      <c r="F20" s="23"/>
      <c r="G20" s="23"/>
      <c r="H20" s="38"/>
      <c r="I20" s="39"/>
      <c r="J20" s="40"/>
      <c r="K20" s="40"/>
      <c r="L20" s="41"/>
      <c r="M20" s="40"/>
      <c r="N20" s="42"/>
      <c r="O20" s="42"/>
      <c r="Q20" s="38"/>
      <c r="R20" s="40"/>
      <c r="S20" s="39"/>
    </row>
    <row r="21" spans="1:19" x14ac:dyDescent="0.3">
      <c r="A21" s="7">
        <f t="shared" si="4"/>
        <v>0.10999999999999999</v>
      </c>
      <c r="B21" s="8">
        <f t="shared" si="3"/>
        <v>0.81818181818181823</v>
      </c>
      <c r="C21" s="13">
        <f t="shared" si="0"/>
        <v>0.09</v>
      </c>
      <c r="D21" s="7">
        <f t="shared" si="1"/>
        <v>9.9999999999999992E-2</v>
      </c>
      <c r="E21" s="8">
        <f t="shared" si="2"/>
        <v>0.9</v>
      </c>
      <c r="F21" s="23"/>
      <c r="G21" s="23"/>
      <c r="H21" s="38"/>
      <c r="K21" s="38"/>
      <c r="L21" s="38"/>
    </row>
    <row r="22" spans="1:19" x14ac:dyDescent="0.3">
      <c r="A22" s="7">
        <f>A21+0.01</f>
        <v>0.11999999999999998</v>
      </c>
      <c r="B22" s="8">
        <f t="shared" si="3"/>
        <v>0.75000000000000011</v>
      </c>
      <c r="C22" s="13">
        <f t="shared" si="0"/>
        <v>0.09</v>
      </c>
      <c r="D22" s="7">
        <f t="shared" si="1"/>
        <v>9.9999999999999992E-2</v>
      </c>
      <c r="E22" s="8">
        <f t="shared" si="2"/>
        <v>0.9</v>
      </c>
      <c r="F22" s="23"/>
      <c r="G22" s="23"/>
      <c r="H22" s="38"/>
    </row>
    <row r="23" spans="1:19" x14ac:dyDescent="0.3">
      <c r="A23" s="7">
        <f t="shared" si="4"/>
        <v>0.12999999999999998</v>
      </c>
      <c r="B23" s="8">
        <f t="shared" si="3"/>
        <v>0.6923076923076924</v>
      </c>
      <c r="C23" s="13">
        <f t="shared" si="0"/>
        <v>0.09</v>
      </c>
      <c r="D23" s="7">
        <f t="shared" si="1"/>
        <v>9.9999999999999992E-2</v>
      </c>
      <c r="E23" s="8">
        <f t="shared" si="2"/>
        <v>0.9</v>
      </c>
      <c r="F23" s="23"/>
      <c r="G23" s="23"/>
    </row>
    <row r="24" spans="1:19" x14ac:dyDescent="0.3">
      <c r="A24" s="7">
        <f t="shared" si="4"/>
        <v>0.13999999999999999</v>
      </c>
      <c r="B24" s="8">
        <f t="shared" si="3"/>
        <v>0.6428571428571429</v>
      </c>
      <c r="C24" s="13">
        <f t="shared" si="0"/>
        <v>0.09</v>
      </c>
      <c r="D24" s="7">
        <f t="shared" si="1"/>
        <v>9.9999999999999992E-2</v>
      </c>
      <c r="E24" s="8">
        <f t="shared" si="2"/>
        <v>0.9</v>
      </c>
      <c r="F24" s="37"/>
      <c r="G24" s="43"/>
    </row>
    <row r="25" spans="1:19" x14ac:dyDescent="0.3">
      <c r="A25" s="7">
        <f t="shared" si="4"/>
        <v>0.15</v>
      </c>
      <c r="B25" s="8">
        <f t="shared" si="3"/>
        <v>0.6</v>
      </c>
      <c r="C25" s="13">
        <f t="shared" si="0"/>
        <v>0.09</v>
      </c>
      <c r="D25" s="7">
        <f t="shared" si="1"/>
        <v>9.9999999999999992E-2</v>
      </c>
      <c r="E25" s="8">
        <f t="shared" si="2"/>
        <v>0.9</v>
      </c>
      <c r="F25" s="42"/>
    </row>
    <row r="26" spans="1:19" x14ac:dyDescent="0.3">
      <c r="A26" s="7">
        <f t="shared" si="4"/>
        <v>0.16</v>
      </c>
      <c r="B26" s="8">
        <f t="shared" si="3"/>
        <v>0.5625</v>
      </c>
      <c r="C26" s="13">
        <f t="shared" si="0"/>
        <v>0.09</v>
      </c>
      <c r="D26" s="7">
        <f t="shared" si="1"/>
        <v>9.9999999999999992E-2</v>
      </c>
      <c r="E26" s="8">
        <f t="shared" si="2"/>
        <v>0.9</v>
      </c>
    </row>
    <row r="27" spans="1:19" x14ac:dyDescent="0.3">
      <c r="A27" s="7">
        <f t="shared" si="4"/>
        <v>0.17</v>
      </c>
      <c r="B27" s="8">
        <f t="shared" si="3"/>
        <v>0.52941176470588225</v>
      </c>
      <c r="C27" s="13">
        <f t="shared" si="0"/>
        <v>0.09</v>
      </c>
      <c r="D27" s="7">
        <f t="shared" si="1"/>
        <v>9.9999999999999992E-2</v>
      </c>
      <c r="E27" s="8">
        <f t="shared" si="2"/>
        <v>0.9</v>
      </c>
    </row>
    <row r="28" spans="1:19" x14ac:dyDescent="0.3">
      <c r="A28" s="7">
        <f t="shared" si="4"/>
        <v>0.18000000000000002</v>
      </c>
      <c r="B28" s="8">
        <f t="shared" si="3"/>
        <v>0.49999999999999994</v>
      </c>
      <c r="C28" s="13">
        <f t="shared" si="0"/>
        <v>0.09</v>
      </c>
      <c r="D28" s="7">
        <f t="shared" si="1"/>
        <v>9.9999999999999992E-2</v>
      </c>
      <c r="E28" s="8">
        <f t="shared" si="2"/>
        <v>0.9</v>
      </c>
    </row>
    <row r="29" spans="1:19" x14ac:dyDescent="0.3">
      <c r="A29" s="7">
        <f t="shared" si="4"/>
        <v>0.19000000000000003</v>
      </c>
      <c r="B29" s="8">
        <f t="shared" si="3"/>
        <v>0.47368421052631571</v>
      </c>
      <c r="C29" s="13">
        <f t="shared" si="0"/>
        <v>0.09</v>
      </c>
      <c r="D29" s="7">
        <f t="shared" si="1"/>
        <v>9.9999999999999992E-2</v>
      </c>
      <c r="E29" s="8">
        <f t="shared" si="2"/>
        <v>0.9</v>
      </c>
    </row>
    <row r="30" spans="1:19" x14ac:dyDescent="0.3">
      <c r="A30" s="7">
        <f t="shared" si="4"/>
        <v>0.20000000000000004</v>
      </c>
      <c r="B30" s="8">
        <f t="shared" si="3"/>
        <v>0.4499999999999999</v>
      </c>
      <c r="C30" s="13">
        <f t="shared" si="0"/>
        <v>0.09</v>
      </c>
      <c r="D30" s="7">
        <f t="shared" si="1"/>
        <v>9.9999999999999992E-2</v>
      </c>
      <c r="E30" s="8">
        <f t="shared" si="2"/>
        <v>0.9</v>
      </c>
    </row>
    <row r="31" spans="1:19" x14ac:dyDescent="0.3">
      <c r="A31" s="7">
        <f t="shared" si="4"/>
        <v>0.21000000000000005</v>
      </c>
      <c r="B31" s="8">
        <f t="shared" si="3"/>
        <v>0.42857142857142844</v>
      </c>
      <c r="C31" s="13">
        <f t="shared" si="0"/>
        <v>0.09</v>
      </c>
      <c r="D31" s="7">
        <f t="shared" si="1"/>
        <v>9.9999999999999992E-2</v>
      </c>
      <c r="E31" s="8">
        <f t="shared" si="2"/>
        <v>0.9</v>
      </c>
    </row>
    <row r="32" spans="1:19" x14ac:dyDescent="0.3">
      <c r="A32" s="7">
        <f t="shared" si="4"/>
        <v>0.22000000000000006</v>
      </c>
      <c r="B32" s="8">
        <f t="shared" si="3"/>
        <v>0.40909090909090895</v>
      </c>
      <c r="C32" s="13">
        <f t="shared" si="0"/>
        <v>0.09</v>
      </c>
      <c r="D32" s="7">
        <f t="shared" si="1"/>
        <v>9.9999999999999992E-2</v>
      </c>
      <c r="E32" s="8">
        <f t="shared" si="2"/>
        <v>0.9</v>
      </c>
    </row>
    <row r="33" spans="1:5" x14ac:dyDescent="0.3">
      <c r="A33" s="7">
        <f t="shared" si="4"/>
        <v>0.23000000000000007</v>
      </c>
      <c r="B33" s="8">
        <f t="shared" si="3"/>
        <v>0.39130434782608681</v>
      </c>
      <c r="C33" s="13">
        <f t="shared" si="0"/>
        <v>0.09</v>
      </c>
      <c r="D33" s="7">
        <f t="shared" si="1"/>
        <v>9.9999999999999992E-2</v>
      </c>
      <c r="E33" s="8">
        <f t="shared" si="2"/>
        <v>0.9</v>
      </c>
    </row>
    <row r="34" spans="1:5" x14ac:dyDescent="0.3">
      <c r="A34" s="7">
        <f t="shared" si="4"/>
        <v>0.24000000000000007</v>
      </c>
      <c r="B34" s="8">
        <f t="shared" si="3"/>
        <v>0.37499999999999989</v>
      </c>
      <c r="C34" s="13">
        <f t="shared" si="0"/>
        <v>0.09</v>
      </c>
      <c r="D34" s="7">
        <f t="shared" si="1"/>
        <v>9.9999999999999992E-2</v>
      </c>
      <c r="E34" s="8">
        <f t="shared" si="2"/>
        <v>0.9</v>
      </c>
    </row>
    <row r="35" spans="1:5" x14ac:dyDescent="0.3">
      <c r="A35" s="7">
        <f t="shared" si="4"/>
        <v>0.25000000000000006</v>
      </c>
      <c r="B35" s="8">
        <f t="shared" si="3"/>
        <v>0.35999999999999993</v>
      </c>
      <c r="C35" s="13">
        <f t="shared" si="0"/>
        <v>0.09</v>
      </c>
      <c r="D35" s="7">
        <f t="shared" si="1"/>
        <v>9.9999999999999992E-2</v>
      </c>
      <c r="E35" s="8">
        <f t="shared" si="2"/>
        <v>0.9</v>
      </c>
    </row>
    <row r="36" spans="1:5" x14ac:dyDescent="0.3">
      <c r="A36" s="7">
        <f t="shared" si="4"/>
        <v>0.26000000000000006</v>
      </c>
      <c r="B36" s="8">
        <f t="shared" si="3"/>
        <v>0.34615384615384603</v>
      </c>
      <c r="C36" s="13">
        <f t="shared" si="0"/>
        <v>0.09</v>
      </c>
      <c r="D36" s="7">
        <f t="shared" si="1"/>
        <v>9.9999999999999992E-2</v>
      </c>
      <c r="E36" s="8">
        <f t="shared" si="2"/>
        <v>0.9</v>
      </c>
    </row>
    <row r="37" spans="1:5" x14ac:dyDescent="0.3">
      <c r="A37" s="7">
        <f t="shared" si="4"/>
        <v>0.27000000000000007</v>
      </c>
      <c r="B37" s="8">
        <f t="shared" si="3"/>
        <v>0.3333333333333332</v>
      </c>
      <c r="C37" s="13">
        <f t="shared" si="0"/>
        <v>0.09</v>
      </c>
      <c r="D37" s="7">
        <f t="shared" si="1"/>
        <v>9.9999999999999992E-2</v>
      </c>
      <c r="E37" s="8">
        <f t="shared" si="2"/>
        <v>0.9</v>
      </c>
    </row>
    <row r="38" spans="1:5" x14ac:dyDescent="0.3">
      <c r="A38" s="7">
        <f t="shared" si="4"/>
        <v>0.28000000000000008</v>
      </c>
      <c r="B38" s="8">
        <f t="shared" si="3"/>
        <v>0.32142857142857134</v>
      </c>
      <c r="C38" s="13">
        <f t="shared" si="0"/>
        <v>0.09</v>
      </c>
      <c r="D38" s="7">
        <f t="shared" si="1"/>
        <v>9.9999999999999992E-2</v>
      </c>
      <c r="E38" s="8">
        <f t="shared" si="2"/>
        <v>0.9</v>
      </c>
    </row>
    <row r="39" spans="1:5" x14ac:dyDescent="0.3">
      <c r="A39" s="7">
        <f t="shared" si="4"/>
        <v>0.29000000000000009</v>
      </c>
      <c r="B39" s="8">
        <f t="shared" si="3"/>
        <v>0.3103448275862068</v>
      </c>
      <c r="C39" s="13">
        <f t="shared" si="0"/>
        <v>0.09</v>
      </c>
      <c r="D39" s="7">
        <f t="shared" si="1"/>
        <v>9.9999999999999992E-2</v>
      </c>
      <c r="E39" s="8">
        <f t="shared" si="2"/>
        <v>0.9</v>
      </c>
    </row>
    <row r="40" spans="1:5" x14ac:dyDescent="0.3">
      <c r="A40" s="7">
        <f t="shared" si="4"/>
        <v>0.3000000000000001</v>
      </c>
      <c r="B40" s="8">
        <f t="shared" si="3"/>
        <v>0.29999999999999988</v>
      </c>
      <c r="C40" s="13">
        <f t="shared" si="0"/>
        <v>0.09</v>
      </c>
      <c r="D40" s="7">
        <f t="shared" si="1"/>
        <v>9.9999999999999992E-2</v>
      </c>
      <c r="E40" s="8">
        <f t="shared" si="2"/>
        <v>0.9</v>
      </c>
    </row>
    <row r="41" spans="1:5" x14ac:dyDescent="0.3">
      <c r="A41" s="7">
        <f t="shared" si="4"/>
        <v>0.31000000000000011</v>
      </c>
      <c r="B41" s="8">
        <f t="shared" si="3"/>
        <v>0.2903225806451612</v>
      </c>
      <c r="C41" s="13">
        <f t="shared" si="0"/>
        <v>0.09</v>
      </c>
      <c r="D41" s="7">
        <f t="shared" si="1"/>
        <v>9.9999999999999992E-2</v>
      </c>
      <c r="E41" s="8">
        <f t="shared" si="2"/>
        <v>0.9</v>
      </c>
    </row>
    <row r="42" spans="1:5" x14ac:dyDescent="0.3">
      <c r="A42" s="7">
        <f t="shared" si="4"/>
        <v>0.32000000000000012</v>
      </c>
      <c r="B42" s="8">
        <f t="shared" si="3"/>
        <v>0.28124999999999989</v>
      </c>
      <c r="C42" s="13">
        <f t="shared" si="0"/>
        <v>0.09</v>
      </c>
      <c r="D42" s="7">
        <f t="shared" si="1"/>
        <v>9.9999999999999992E-2</v>
      </c>
      <c r="E42" s="8">
        <f t="shared" si="2"/>
        <v>0.9</v>
      </c>
    </row>
    <row r="43" spans="1:5" x14ac:dyDescent="0.3">
      <c r="A43" s="7">
        <f t="shared" si="4"/>
        <v>0.33000000000000013</v>
      </c>
      <c r="B43" s="8">
        <f t="shared" si="3"/>
        <v>0.2727272727272726</v>
      </c>
      <c r="C43" s="13">
        <f t="shared" si="0"/>
        <v>0.09</v>
      </c>
      <c r="D43" s="7">
        <f t="shared" si="1"/>
        <v>9.9999999999999992E-2</v>
      </c>
      <c r="E43" s="8">
        <f t="shared" si="2"/>
        <v>0.9</v>
      </c>
    </row>
    <row r="44" spans="1:5" x14ac:dyDescent="0.3">
      <c r="A44" s="7">
        <f t="shared" si="4"/>
        <v>0.34000000000000014</v>
      </c>
      <c r="B44" s="8">
        <f t="shared" si="3"/>
        <v>0.26470588235294107</v>
      </c>
      <c r="C44" s="13">
        <f t="shared" si="0"/>
        <v>0.09</v>
      </c>
      <c r="D44" s="7">
        <f t="shared" si="1"/>
        <v>9.9999999999999992E-2</v>
      </c>
      <c r="E44" s="8">
        <f t="shared" si="2"/>
        <v>0.9</v>
      </c>
    </row>
    <row r="45" spans="1:5" x14ac:dyDescent="0.3">
      <c r="A45" s="7">
        <f t="shared" si="4"/>
        <v>0.35000000000000014</v>
      </c>
      <c r="B45" s="8">
        <f t="shared" si="3"/>
        <v>0.25714285714285701</v>
      </c>
      <c r="C45" s="13">
        <f t="shared" si="0"/>
        <v>0.09</v>
      </c>
      <c r="D45" s="7">
        <f t="shared" si="1"/>
        <v>9.9999999999999992E-2</v>
      </c>
      <c r="E45" s="8">
        <f t="shared" si="2"/>
        <v>0.9</v>
      </c>
    </row>
    <row r="46" spans="1:5" x14ac:dyDescent="0.3">
      <c r="B46" s="38"/>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8B0B8-5E2D-4D5A-831A-50E5AEA4B44E}">
  <dimension ref="A1:S46"/>
  <sheetViews>
    <sheetView showGridLines="0" zoomScaleNormal="100" workbookViewId="0">
      <selection activeCell="D8" sqref="D8"/>
    </sheetView>
  </sheetViews>
  <sheetFormatPr baseColWidth="10" defaultColWidth="11.42578125" defaultRowHeight="16.5" x14ac:dyDescent="0.3"/>
  <cols>
    <col min="1" max="1" width="11.42578125" style="1" customWidth="1"/>
    <col min="2" max="4" width="11.42578125" style="1"/>
    <col min="5" max="5" width="13.85546875" style="1" customWidth="1"/>
    <col min="6" max="16384" width="11.42578125" style="1"/>
  </cols>
  <sheetData>
    <row r="1" spans="1:19" customFormat="1" ht="28.15" customHeight="1" x14ac:dyDescent="0.25">
      <c r="A1" s="53" t="str">
        <f>Basisdaten!A1</f>
        <v>Muster AG, 6314 Unterägeri</v>
      </c>
    </row>
    <row r="2" spans="1:19" s="51" customFormat="1" ht="18.75" thickBot="1" x14ac:dyDescent="0.3">
      <c r="A2" s="15" t="str">
        <f>Basisdaten!B33</f>
        <v>28 Maschinenbau</v>
      </c>
      <c r="B2" s="15"/>
      <c r="C2" s="15"/>
      <c r="D2" s="15"/>
      <c r="E2" s="15"/>
      <c r="F2" s="15"/>
      <c r="G2" s="15"/>
      <c r="H2" s="15"/>
      <c r="I2" s="15"/>
      <c r="J2" s="50"/>
      <c r="K2" s="50"/>
      <c r="L2" s="50"/>
      <c r="M2" s="50"/>
      <c r="N2" s="50"/>
      <c r="O2" s="50"/>
      <c r="P2" s="50"/>
      <c r="Q2" s="50"/>
      <c r="R2" s="50"/>
      <c r="S2" s="50"/>
    </row>
    <row r="3" spans="1:19" ht="17.25" thickTop="1" x14ac:dyDescent="0.3">
      <c r="A3" s="16" t="s">
        <v>180</v>
      </c>
      <c r="B3" s="17" t="s">
        <v>179</v>
      </c>
      <c r="C3" s="17"/>
      <c r="D3" s="17"/>
      <c r="E3" s="18">
        <f>Basisdaten!F51</f>
        <v>0.9</v>
      </c>
      <c r="G3" s="44" t="s">
        <v>182</v>
      </c>
      <c r="H3" s="19" t="s">
        <v>176</v>
      </c>
      <c r="I3" s="45"/>
      <c r="J3" s="45"/>
      <c r="K3" s="45"/>
      <c r="L3" s="45"/>
      <c r="M3" s="45"/>
      <c r="N3" s="46"/>
      <c r="O3" s="46"/>
      <c r="P3" s="46"/>
      <c r="Q3" s="47"/>
      <c r="R3" s="45"/>
      <c r="S3" s="45"/>
    </row>
    <row r="4" spans="1:19" x14ac:dyDescent="0.3">
      <c r="A4" s="20"/>
      <c r="B4" s="1" t="s">
        <v>177</v>
      </c>
      <c r="E4" s="21">
        <f>Basisdaten!F46</f>
        <v>0.09</v>
      </c>
      <c r="G4" s="48">
        <f>E5*100</f>
        <v>10</v>
      </c>
      <c r="H4" s="49">
        <v>0</v>
      </c>
      <c r="I4" s="22"/>
      <c r="J4" s="23"/>
      <c r="K4" s="23"/>
      <c r="L4" s="24"/>
      <c r="M4" s="22"/>
      <c r="N4" s="23"/>
      <c r="O4" s="23"/>
      <c r="P4" s="23"/>
      <c r="Q4" s="25"/>
      <c r="R4" s="22"/>
      <c r="S4" s="23"/>
    </row>
    <row r="5" spans="1:19" ht="17.25" thickBot="1" x14ac:dyDescent="0.35">
      <c r="A5" s="26"/>
      <c r="B5" s="27" t="s">
        <v>178</v>
      </c>
      <c r="C5" s="27"/>
      <c r="D5" s="27"/>
      <c r="E5" s="28">
        <f>E4/E3</f>
        <v>9.9999999999999992E-2</v>
      </c>
      <c r="G5" s="29">
        <f>G4</f>
        <v>10</v>
      </c>
      <c r="H5" s="30">
        <v>6</v>
      </c>
      <c r="I5" s="22"/>
      <c r="J5" s="23"/>
      <c r="K5" s="23"/>
      <c r="L5" s="24"/>
      <c r="M5" s="22"/>
      <c r="N5" s="23"/>
      <c r="O5" s="23"/>
      <c r="P5" s="23"/>
      <c r="Q5" s="25"/>
      <c r="R5" s="22"/>
      <c r="S5" s="23"/>
    </row>
    <row r="6" spans="1:19" ht="17.25" thickTop="1" x14ac:dyDescent="0.3">
      <c r="A6" s="16" t="s">
        <v>181</v>
      </c>
      <c r="B6" s="17" t="s">
        <v>179</v>
      </c>
      <c r="C6" s="17"/>
      <c r="D6" s="31">
        <f>Bewertung!I92/AVERAGE(Bewertung!H71:I71)</f>
        <v>1.1616816004985269</v>
      </c>
      <c r="E6" s="32"/>
      <c r="G6" s="23"/>
      <c r="H6" s="23"/>
      <c r="I6" s="22"/>
      <c r="J6" s="23"/>
      <c r="K6" s="23"/>
      <c r="L6" s="24"/>
      <c r="M6" s="22"/>
      <c r="N6" s="23"/>
      <c r="O6" s="23"/>
      <c r="P6" s="23"/>
      <c r="Q6" s="25"/>
      <c r="R6" s="22"/>
      <c r="S6" s="23"/>
    </row>
    <row r="7" spans="1:19" x14ac:dyDescent="0.3">
      <c r="A7" s="20"/>
      <c r="B7" s="1" t="s">
        <v>177</v>
      </c>
      <c r="D7" s="33">
        <f>IF(Bewertung!I295&lt;0,0,Bewertung!I295)</f>
        <v>0.12380372210026104</v>
      </c>
      <c r="E7" s="34"/>
      <c r="G7" s="23"/>
      <c r="H7" s="25"/>
      <c r="I7" s="22"/>
      <c r="J7" s="23"/>
      <c r="K7" s="23"/>
      <c r="L7" s="24"/>
      <c r="M7" s="22"/>
      <c r="N7" s="23"/>
      <c r="O7" s="23"/>
      <c r="P7" s="23"/>
      <c r="Q7" s="25"/>
      <c r="R7" s="22"/>
      <c r="S7" s="23"/>
    </row>
    <row r="8" spans="1:19" ht="17.25" thickBot="1" x14ac:dyDescent="0.35">
      <c r="A8" s="26"/>
      <c r="B8" s="27" t="s">
        <v>178</v>
      </c>
      <c r="C8" s="27"/>
      <c r="D8" s="35"/>
      <c r="E8" s="52">
        <f>D7/D6*100</f>
        <v>10.657285270519186</v>
      </c>
      <c r="H8" s="25"/>
      <c r="I8" s="22"/>
      <c r="J8" s="23"/>
      <c r="K8" s="23"/>
      <c r="L8" s="24"/>
      <c r="M8" s="22"/>
      <c r="N8" s="23"/>
      <c r="O8" s="23"/>
      <c r="P8" s="23"/>
      <c r="Q8" s="25"/>
      <c r="R8" s="22"/>
      <c r="S8" s="23"/>
    </row>
    <row r="9" spans="1:19" ht="17.25" thickTop="1" x14ac:dyDescent="0.3">
      <c r="H9" s="25"/>
      <c r="I9" s="22"/>
      <c r="J9" s="23"/>
      <c r="K9" s="23"/>
      <c r="L9" s="24"/>
      <c r="M9" s="22"/>
      <c r="N9" s="23"/>
      <c r="O9" s="23"/>
      <c r="P9" s="23"/>
      <c r="Q9" s="25"/>
      <c r="R9" s="22"/>
      <c r="S9" s="23"/>
    </row>
    <row r="10" spans="1:19" x14ac:dyDescent="0.3">
      <c r="A10" s="63" t="s">
        <v>171</v>
      </c>
      <c r="B10" s="63" t="s">
        <v>172</v>
      </c>
      <c r="C10" s="63" t="s">
        <v>173</v>
      </c>
      <c r="D10" s="63" t="s">
        <v>174</v>
      </c>
      <c r="E10" s="63" t="s">
        <v>175</v>
      </c>
      <c r="H10" s="25"/>
      <c r="I10" s="22"/>
      <c r="J10" s="23"/>
      <c r="K10" s="23"/>
      <c r="L10" s="24"/>
      <c r="M10" s="22"/>
      <c r="N10" s="23"/>
      <c r="O10" s="23"/>
      <c r="P10" s="23"/>
      <c r="Q10" s="25"/>
      <c r="R10" s="22"/>
      <c r="S10" s="23"/>
    </row>
    <row r="11" spans="1:19" x14ac:dyDescent="0.3">
      <c r="A11" s="7">
        <v>0.01</v>
      </c>
      <c r="B11" s="8">
        <f>C11/A11</f>
        <v>9</v>
      </c>
      <c r="C11" s="13">
        <f t="shared" ref="C11:C45" si="0">$E$4</f>
        <v>0.09</v>
      </c>
      <c r="D11" s="7">
        <f t="shared" ref="D11:D45" si="1">$E$4/$E$3</f>
        <v>9.9999999999999992E-2</v>
      </c>
      <c r="E11" s="8">
        <f t="shared" ref="E11:E45" si="2">$E$3</f>
        <v>0.9</v>
      </c>
      <c r="H11" s="25"/>
      <c r="I11" s="22"/>
      <c r="J11" s="23"/>
      <c r="K11" s="23"/>
      <c r="L11" s="24"/>
      <c r="M11" s="22"/>
      <c r="N11" s="23"/>
      <c r="O11" s="23"/>
      <c r="P11" s="23"/>
      <c r="Q11" s="25"/>
      <c r="R11" s="22"/>
      <c r="S11" s="23"/>
    </row>
    <row r="12" spans="1:19" x14ac:dyDescent="0.3">
      <c r="A12" s="7">
        <f>A11+0.01</f>
        <v>0.02</v>
      </c>
      <c r="B12" s="8">
        <f t="shared" ref="B12:B45" si="3">C12/A12</f>
        <v>4.5</v>
      </c>
      <c r="C12" s="13">
        <f t="shared" si="0"/>
        <v>0.09</v>
      </c>
      <c r="D12" s="7">
        <f t="shared" si="1"/>
        <v>9.9999999999999992E-2</v>
      </c>
      <c r="E12" s="8">
        <f t="shared" si="2"/>
        <v>0.9</v>
      </c>
      <c r="H12" s="25"/>
      <c r="I12" s="22"/>
      <c r="J12" s="23"/>
      <c r="K12" s="23"/>
      <c r="L12" s="24"/>
      <c r="M12" s="22"/>
      <c r="N12" s="23"/>
      <c r="O12" s="23"/>
      <c r="P12" s="23"/>
      <c r="Q12" s="25"/>
      <c r="R12" s="22"/>
      <c r="S12" s="23"/>
    </row>
    <row r="13" spans="1:19" x14ac:dyDescent="0.3">
      <c r="A13" s="7">
        <f t="shared" ref="A13:A45" si="4">A12+0.01</f>
        <v>0.03</v>
      </c>
      <c r="B13" s="8">
        <f t="shared" si="3"/>
        <v>3</v>
      </c>
      <c r="C13" s="13">
        <f t="shared" si="0"/>
        <v>0.09</v>
      </c>
      <c r="D13" s="7">
        <f t="shared" si="1"/>
        <v>9.9999999999999992E-2</v>
      </c>
      <c r="E13" s="8">
        <f t="shared" si="2"/>
        <v>0.9</v>
      </c>
      <c r="H13" s="25"/>
      <c r="I13" s="22"/>
      <c r="J13" s="23"/>
      <c r="K13" s="23"/>
      <c r="L13" s="24"/>
      <c r="M13" s="22"/>
      <c r="N13" s="23"/>
      <c r="O13" s="23"/>
      <c r="P13" s="23"/>
      <c r="Q13" s="25"/>
      <c r="R13" s="22"/>
      <c r="S13" s="23"/>
    </row>
    <row r="14" spans="1:19" x14ac:dyDescent="0.3">
      <c r="A14" s="7">
        <f t="shared" si="4"/>
        <v>0.04</v>
      </c>
      <c r="B14" s="8">
        <f t="shared" si="3"/>
        <v>2.25</v>
      </c>
      <c r="C14" s="13">
        <f t="shared" si="0"/>
        <v>0.09</v>
      </c>
      <c r="D14" s="7">
        <f t="shared" si="1"/>
        <v>9.9999999999999992E-2</v>
      </c>
      <c r="E14" s="8">
        <f t="shared" si="2"/>
        <v>0.9</v>
      </c>
      <c r="F14" s="23"/>
      <c r="G14" s="23"/>
      <c r="H14" s="25"/>
      <c r="I14" s="23"/>
      <c r="J14" s="23"/>
      <c r="K14" s="23"/>
      <c r="L14" s="24"/>
      <c r="M14" s="22"/>
      <c r="N14" s="23"/>
      <c r="O14" s="23"/>
      <c r="P14" s="23"/>
      <c r="Q14" s="25"/>
      <c r="R14" s="22"/>
      <c r="S14" s="23"/>
    </row>
    <row r="15" spans="1:19" x14ac:dyDescent="0.3">
      <c r="A15" s="7">
        <f t="shared" si="4"/>
        <v>0.05</v>
      </c>
      <c r="B15" s="8">
        <f t="shared" si="3"/>
        <v>1.7999999999999998</v>
      </c>
      <c r="C15" s="13">
        <f t="shared" si="0"/>
        <v>0.09</v>
      </c>
      <c r="D15" s="7">
        <f t="shared" si="1"/>
        <v>9.9999999999999992E-2</v>
      </c>
      <c r="E15" s="8">
        <f t="shared" si="2"/>
        <v>0.9</v>
      </c>
      <c r="F15" s="23"/>
      <c r="G15" s="23"/>
      <c r="H15" s="25"/>
      <c r="I15" s="23"/>
      <c r="J15" s="23"/>
      <c r="K15" s="23"/>
      <c r="L15" s="24"/>
      <c r="M15" s="22"/>
      <c r="N15" s="23"/>
      <c r="O15" s="23"/>
      <c r="P15" s="23"/>
      <c r="Q15" s="25"/>
      <c r="R15" s="22"/>
      <c r="S15" s="23"/>
    </row>
    <row r="16" spans="1:19" x14ac:dyDescent="0.3">
      <c r="A16" s="7">
        <f t="shared" si="4"/>
        <v>6.0000000000000005E-2</v>
      </c>
      <c r="B16" s="8">
        <f t="shared" si="3"/>
        <v>1.4999999999999998</v>
      </c>
      <c r="C16" s="13">
        <f t="shared" si="0"/>
        <v>0.09</v>
      </c>
      <c r="D16" s="7">
        <f t="shared" si="1"/>
        <v>9.9999999999999992E-2</v>
      </c>
      <c r="E16" s="8">
        <f t="shared" si="2"/>
        <v>0.9</v>
      </c>
      <c r="F16" s="23"/>
      <c r="G16" s="23"/>
      <c r="H16" s="25"/>
      <c r="I16" s="23"/>
      <c r="J16" s="23"/>
      <c r="K16" s="23"/>
      <c r="L16" s="24"/>
      <c r="M16" s="22"/>
      <c r="N16" s="23"/>
      <c r="O16" s="23"/>
      <c r="P16" s="23"/>
      <c r="Q16" s="25"/>
      <c r="R16" s="22"/>
      <c r="S16" s="23"/>
    </row>
    <row r="17" spans="1:19" x14ac:dyDescent="0.3">
      <c r="A17" s="7">
        <f t="shared" si="4"/>
        <v>7.0000000000000007E-2</v>
      </c>
      <c r="B17" s="8">
        <f t="shared" si="3"/>
        <v>1.2857142857142856</v>
      </c>
      <c r="C17" s="13">
        <f t="shared" si="0"/>
        <v>0.09</v>
      </c>
      <c r="D17" s="7">
        <f t="shared" si="1"/>
        <v>9.9999999999999992E-2</v>
      </c>
      <c r="E17" s="8">
        <f t="shared" si="2"/>
        <v>0.9</v>
      </c>
      <c r="F17" s="23"/>
      <c r="G17" s="23"/>
      <c r="H17" s="25"/>
      <c r="I17" s="23"/>
      <c r="J17" s="23"/>
      <c r="K17" s="23"/>
      <c r="L17" s="24"/>
      <c r="M17" s="22"/>
      <c r="N17" s="23"/>
      <c r="O17" s="23"/>
      <c r="P17" s="23"/>
      <c r="Q17" s="25"/>
      <c r="R17" s="22"/>
      <c r="S17" s="23"/>
    </row>
    <row r="18" spans="1:19" x14ac:dyDescent="0.3">
      <c r="A18" s="7">
        <f t="shared" si="4"/>
        <v>0.08</v>
      </c>
      <c r="B18" s="8">
        <f t="shared" si="3"/>
        <v>1.125</v>
      </c>
      <c r="C18" s="13">
        <f t="shared" si="0"/>
        <v>0.09</v>
      </c>
      <c r="D18" s="7">
        <f t="shared" si="1"/>
        <v>9.9999999999999992E-2</v>
      </c>
      <c r="E18" s="8">
        <f t="shared" si="2"/>
        <v>0.9</v>
      </c>
      <c r="F18" s="23"/>
      <c r="G18" s="23"/>
      <c r="H18" s="25"/>
      <c r="I18" s="23"/>
      <c r="J18" s="23"/>
      <c r="K18" s="23"/>
      <c r="L18" s="24"/>
      <c r="M18" s="22"/>
      <c r="N18" s="23"/>
      <c r="O18" s="23"/>
      <c r="P18" s="23"/>
      <c r="Q18" s="25"/>
      <c r="R18" s="22"/>
      <c r="S18" s="23"/>
    </row>
    <row r="19" spans="1:19" x14ac:dyDescent="0.3">
      <c r="A19" s="7">
        <f t="shared" si="4"/>
        <v>0.09</v>
      </c>
      <c r="B19" s="8">
        <f t="shared" si="3"/>
        <v>1</v>
      </c>
      <c r="C19" s="13">
        <f t="shared" si="0"/>
        <v>0.09</v>
      </c>
      <c r="D19" s="7">
        <f t="shared" si="1"/>
        <v>9.9999999999999992E-2</v>
      </c>
      <c r="E19" s="8">
        <f t="shared" si="2"/>
        <v>0.9</v>
      </c>
      <c r="F19" s="23"/>
      <c r="G19" s="23"/>
      <c r="H19" s="36"/>
      <c r="I19" s="37"/>
      <c r="J19" s="37"/>
      <c r="K19" s="37"/>
      <c r="L19" s="37"/>
      <c r="M19" s="37"/>
      <c r="N19" s="37"/>
      <c r="O19" s="37"/>
      <c r="P19" s="37"/>
      <c r="Q19" s="36"/>
      <c r="R19" s="37"/>
      <c r="S19" s="37"/>
    </row>
    <row r="20" spans="1:19" x14ac:dyDescent="0.3">
      <c r="A20" s="7">
        <f t="shared" si="4"/>
        <v>9.9999999999999992E-2</v>
      </c>
      <c r="B20" s="8">
        <f t="shared" si="3"/>
        <v>0.9</v>
      </c>
      <c r="C20" s="13">
        <f t="shared" si="0"/>
        <v>0.09</v>
      </c>
      <c r="D20" s="7">
        <f t="shared" si="1"/>
        <v>9.9999999999999992E-2</v>
      </c>
      <c r="E20" s="8">
        <f t="shared" si="2"/>
        <v>0.9</v>
      </c>
      <c r="F20" s="23"/>
      <c r="G20" s="23"/>
      <c r="H20" s="38"/>
      <c r="I20" s="39"/>
      <c r="J20" s="40"/>
      <c r="K20" s="40"/>
      <c r="L20" s="41"/>
      <c r="M20" s="40"/>
      <c r="N20" s="42"/>
      <c r="O20" s="42"/>
      <c r="Q20" s="38"/>
      <c r="R20" s="40"/>
      <c r="S20" s="39"/>
    </row>
    <row r="21" spans="1:19" x14ac:dyDescent="0.3">
      <c r="A21" s="7">
        <f t="shared" si="4"/>
        <v>0.10999999999999999</v>
      </c>
      <c r="B21" s="8">
        <f t="shared" si="3"/>
        <v>0.81818181818181823</v>
      </c>
      <c r="C21" s="13">
        <f t="shared" si="0"/>
        <v>0.09</v>
      </c>
      <c r="D21" s="7">
        <f t="shared" si="1"/>
        <v>9.9999999999999992E-2</v>
      </c>
      <c r="E21" s="8">
        <f t="shared" si="2"/>
        <v>0.9</v>
      </c>
      <c r="F21" s="23"/>
      <c r="G21" s="23"/>
      <c r="H21" s="38"/>
      <c r="K21" s="38"/>
      <c r="L21" s="38"/>
    </row>
    <row r="22" spans="1:19" x14ac:dyDescent="0.3">
      <c r="A22" s="7">
        <f t="shared" si="4"/>
        <v>0.11999999999999998</v>
      </c>
      <c r="B22" s="8">
        <f t="shared" si="3"/>
        <v>0.75000000000000011</v>
      </c>
      <c r="C22" s="13">
        <f t="shared" si="0"/>
        <v>0.09</v>
      </c>
      <c r="D22" s="7">
        <f t="shared" si="1"/>
        <v>9.9999999999999992E-2</v>
      </c>
      <c r="E22" s="8">
        <f t="shared" si="2"/>
        <v>0.9</v>
      </c>
      <c r="F22" s="23"/>
      <c r="G22" s="23"/>
      <c r="H22" s="38"/>
    </row>
    <row r="23" spans="1:19" x14ac:dyDescent="0.3">
      <c r="A23" s="7">
        <f t="shared" si="4"/>
        <v>0.12999999999999998</v>
      </c>
      <c r="B23" s="8">
        <f t="shared" si="3"/>
        <v>0.6923076923076924</v>
      </c>
      <c r="C23" s="13">
        <f t="shared" si="0"/>
        <v>0.09</v>
      </c>
      <c r="D23" s="7">
        <f t="shared" si="1"/>
        <v>9.9999999999999992E-2</v>
      </c>
      <c r="E23" s="8">
        <f t="shared" si="2"/>
        <v>0.9</v>
      </c>
      <c r="F23" s="23"/>
      <c r="G23" s="23"/>
    </row>
    <row r="24" spans="1:19" x14ac:dyDescent="0.3">
      <c r="A24" s="7">
        <f t="shared" si="4"/>
        <v>0.13999999999999999</v>
      </c>
      <c r="B24" s="8">
        <f t="shared" si="3"/>
        <v>0.6428571428571429</v>
      </c>
      <c r="C24" s="13">
        <f t="shared" si="0"/>
        <v>0.09</v>
      </c>
      <c r="D24" s="7">
        <f t="shared" si="1"/>
        <v>9.9999999999999992E-2</v>
      </c>
      <c r="E24" s="8">
        <f t="shared" si="2"/>
        <v>0.9</v>
      </c>
      <c r="F24" s="37"/>
      <c r="G24" s="43"/>
    </row>
    <row r="25" spans="1:19" x14ac:dyDescent="0.3">
      <c r="A25" s="7">
        <f t="shared" si="4"/>
        <v>0.15</v>
      </c>
      <c r="B25" s="8">
        <f t="shared" si="3"/>
        <v>0.6</v>
      </c>
      <c r="C25" s="13">
        <f t="shared" si="0"/>
        <v>0.09</v>
      </c>
      <c r="D25" s="7">
        <f t="shared" si="1"/>
        <v>9.9999999999999992E-2</v>
      </c>
      <c r="E25" s="8">
        <f t="shared" si="2"/>
        <v>0.9</v>
      </c>
      <c r="F25" s="42"/>
    </row>
    <row r="26" spans="1:19" x14ac:dyDescent="0.3">
      <c r="A26" s="7">
        <f t="shared" si="4"/>
        <v>0.16</v>
      </c>
      <c r="B26" s="8">
        <f t="shared" si="3"/>
        <v>0.5625</v>
      </c>
      <c r="C26" s="13">
        <f t="shared" si="0"/>
        <v>0.09</v>
      </c>
      <c r="D26" s="7">
        <f t="shared" si="1"/>
        <v>9.9999999999999992E-2</v>
      </c>
      <c r="E26" s="8">
        <f t="shared" si="2"/>
        <v>0.9</v>
      </c>
    </row>
    <row r="27" spans="1:19" x14ac:dyDescent="0.3">
      <c r="A27" s="7">
        <f t="shared" si="4"/>
        <v>0.17</v>
      </c>
      <c r="B27" s="8">
        <f t="shared" si="3"/>
        <v>0.52941176470588225</v>
      </c>
      <c r="C27" s="13">
        <f t="shared" si="0"/>
        <v>0.09</v>
      </c>
      <c r="D27" s="7">
        <f t="shared" si="1"/>
        <v>9.9999999999999992E-2</v>
      </c>
      <c r="E27" s="8">
        <f t="shared" si="2"/>
        <v>0.9</v>
      </c>
    </row>
    <row r="28" spans="1:19" x14ac:dyDescent="0.3">
      <c r="A28" s="7">
        <f t="shared" si="4"/>
        <v>0.18000000000000002</v>
      </c>
      <c r="B28" s="8">
        <f t="shared" si="3"/>
        <v>0.49999999999999994</v>
      </c>
      <c r="C28" s="13">
        <f t="shared" si="0"/>
        <v>0.09</v>
      </c>
      <c r="D28" s="7">
        <f t="shared" si="1"/>
        <v>9.9999999999999992E-2</v>
      </c>
      <c r="E28" s="8">
        <f t="shared" si="2"/>
        <v>0.9</v>
      </c>
    </row>
    <row r="29" spans="1:19" x14ac:dyDescent="0.3">
      <c r="A29" s="7">
        <f t="shared" si="4"/>
        <v>0.19000000000000003</v>
      </c>
      <c r="B29" s="8">
        <f t="shared" si="3"/>
        <v>0.47368421052631571</v>
      </c>
      <c r="C29" s="13">
        <f t="shared" si="0"/>
        <v>0.09</v>
      </c>
      <c r="D29" s="7">
        <f t="shared" si="1"/>
        <v>9.9999999999999992E-2</v>
      </c>
      <c r="E29" s="8">
        <f t="shared" si="2"/>
        <v>0.9</v>
      </c>
    </row>
    <row r="30" spans="1:19" x14ac:dyDescent="0.3">
      <c r="A30" s="7">
        <f t="shared" si="4"/>
        <v>0.20000000000000004</v>
      </c>
      <c r="B30" s="8">
        <f t="shared" si="3"/>
        <v>0.4499999999999999</v>
      </c>
      <c r="C30" s="13">
        <f t="shared" si="0"/>
        <v>0.09</v>
      </c>
      <c r="D30" s="7">
        <f t="shared" si="1"/>
        <v>9.9999999999999992E-2</v>
      </c>
      <c r="E30" s="8">
        <f t="shared" si="2"/>
        <v>0.9</v>
      </c>
    </row>
    <row r="31" spans="1:19" x14ac:dyDescent="0.3">
      <c r="A31" s="7">
        <f t="shared" si="4"/>
        <v>0.21000000000000005</v>
      </c>
      <c r="B31" s="8">
        <f t="shared" si="3"/>
        <v>0.42857142857142844</v>
      </c>
      <c r="C31" s="13">
        <f t="shared" si="0"/>
        <v>0.09</v>
      </c>
      <c r="D31" s="7">
        <f t="shared" si="1"/>
        <v>9.9999999999999992E-2</v>
      </c>
      <c r="E31" s="8">
        <f t="shared" si="2"/>
        <v>0.9</v>
      </c>
    </row>
    <row r="32" spans="1:19" x14ac:dyDescent="0.3">
      <c r="A32" s="7">
        <f t="shared" si="4"/>
        <v>0.22000000000000006</v>
      </c>
      <c r="B32" s="8">
        <f t="shared" si="3"/>
        <v>0.40909090909090895</v>
      </c>
      <c r="C32" s="13">
        <f t="shared" si="0"/>
        <v>0.09</v>
      </c>
      <c r="D32" s="7">
        <f t="shared" si="1"/>
        <v>9.9999999999999992E-2</v>
      </c>
      <c r="E32" s="8">
        <f t="shared" si="2"/>
        <v>0.9</v>
      </c>
    </row>
    <row r="33" spans="1:5" x14ac:dyDescent="0.3">
      <c r="A33" s="7">
        <f t="shared" si="4"/>
        <v>0.23000000000000007</v>
      </c>
      <c r="B33" s="8">
        <f t="shared" si="3"/>
        <v>0.39130434782608681</v>
      </c>
      <c r="C33" s="13">
        <f t="shared" si="0"/>
        <v>0.09</v>
      </c>
      <c r="D33" s="7">
        <f t="shared" si="1"/>
        <v>9.9999999999999992E-2</v>
      </c>
      <c r="E33" s="8">
        <f t="shared" si="2"/>
        <v>0.9</v>
      </c>
    </row>
    <row r="34" spans="1:5" x14ac:dyDescent="0.3">
      <c r="A34" s="7">
        <f t="shared" si="4"/>
        <v>0.24000000000000007</v>
      </c>
      <c r="B34" s="8">
        <f t="shared" si="3"/>
        <v>0.37499999999999989</v>
      </c>
      <c r="C34" s="13">
        <f t="shared" si="0"/>
        <v>0.09</v>
      </c>
      <c r="D34" s="7">
        <f t="shared" si="1"/>
        <v>9.9999999999999992E-2</v>
      </c>
      <c r="E34" s="8">
        <f t="shared" si="2"/>
        <v>0.9</v>
      </c>
    </row>
    <row r="35" spans="1:5" x14ac:dyDescent="0.3">
      <c r="A35" s="7">
        <f t="shared" si="4"/>
        <v>0.25000000000000006</v>
      </c>
      <c r="B35" s="8">
        <f t="shared" si="3"/>
        <v>0.35999999999999993</v>
      </c>
      <c r="C35" s="13">
        <f t="shared" si="0"/>
        <v>0.09</v>
      </c>
      <c r="D35" s="7">
        <f t="shared" si="1"/>
        <v>9.9999999999999992E-2</v>
      </c>
      <c r="E35" s="8">
        <f t="shared" si="2"/>
        <v>0.9</v>
      </c>
    </row>
    <row r="36" spans="1:5" x14ac:dyDescent="0.3">
      <c r="A36" s="7">
        <f t="shared" si="4"/>
        <v>0.26000000000000006</v>
      </c>
      <c r="B36" s="8">
        <f t="shared" si="3"/>
        <v>0.34615384615384603</v>
      </c>
      <c r="C36" s="13">
        <f t="shared" si="0"/>
        <v>0.09</v>
      </c>
      <c r="D36" s="7">
        <f t="shared" si="1"/>
        <v>9.9999999999999992E-2</v>
      </c>
      <c r="E36" s="8">
        <f t="shared" si="2"/>
        <v>0.9</v>
      </c>
    </row>
    <row r="37" spans="1:5" x14ac:dyDescent="0.3">
      <c r="A37" s="7">
        <f t="shared" si="4"/>
        <v>0.27000000000000007</v>
      </c>
      <c r="B37" s="8">
        <f t="shared" si="3"/>
        <v>0.3333333333333332</v>
      </c>
      <c r="C37" s="13">
        <f t="shared" si="0"/>
        <v>0.09</v>
      </c>
      <c r="D37" s="7">
        <f t="shared" si="1"/>
        <v>9.9999999999999992E-2</v>
      </c>
      <c r="E37" s="8">
        <f t="shared" si="2"/>
        <v>0.9</v>
      </c>
    </row>
    <row r="38" spans="1:5" x14ac:dyDescent="0.3">
      <c r="A38" s="7">
        <f t="shared" si="4"/>
        <v>0.28000000000000008</v>
      </c>
      <c r="B38" s="8">
        <f t="shared" si="3"/>
        <v>0.32142857142857134</v>
      </c>
      <c r="C38" s="13">
        <f t="shared" si="0"/>
        <v>0.09</v>
      </c>
      <c r="D38" s="7">
        <f t="shared" si="1"/>
        <v>9.9999999999999992E-2</v>
      </c>
      <c r="E38" s="8">
        <f t="shared" si="2"/>
        <v>0.9</v>
      </c>
    </row>
    <row r="39" spans="1:5" x14ac:dyDescent="0.3">
      <c r="A39" s="7">
        <f t="shared" si="4"/>
        <v>0.29000000000000009</v>
      </c>
      <c r="B39" s="8">
        <f t="shared" si="3"/>
        <v>0.3103448275862068</v>
      </c>
      <c r="C39" s="13">
        <f t="shared" si="0"/>
        <v>0.09</v>
      </c>
      <c r="D39" s="7">
        <f t="shared" si="1"/>
        <v>9.9999999999999992E-2</v>
      </c>
      <c r="E39" s="8">
        <f t="shared" si="2"/>
        <v>0.9</v>
      </c>
    </row>
    <row r="40" spans="1:5" x14ac:dyDescent="0.3">
      <c r="A40" s="7">
        <f t="shared" si="4"/>
        <v>0.3000000000000001</v>
      </c>
      <c r="B40" s="8">
        <f t="shared" si="3"/>
        <v>0.29999999999999988</v>
      </c>
      <c r="C40" s="13">
        <f t="shared" si="0"/>
        <v>0.09</v>
      </c>
      <c r="D40" s="7">
        <f t="shared" si="1"/>
        <v>9.9999999999999992E-2</v>
      </c>
      <c r="E40" s="8">
        <f t="shared" si="2"/>
        <v>0.9</v>
      </c>
    </row>
    <row r="41" spans="1:5" x14ac:dyDescent="0.3">
      <c r="A41" s="7">
        <f t="shared" si="4"/>
        <v>0.31000000000000011</v>
      </c>
      <c r="B41" s="8">
        <f t="shared" si="3"/>
        <v>0.2903225806451612</v>
      </c>
      <c r="C41" s="13">
        <f t="shared" si="0"/>
        <v>0.09</v>
      </c>
      <c r="D41" s="7">
        <f t="shared" si="1"/>
        <v>9.9999999999999992E-2</v>
      </c>
      <c r="E41" s="8">
        <f t="shared" si="2"/>
        <v>0.9</v>
      </c>
    </row>
    <row r="42" spans="1:5" x14ac:dyDescent="0.3">
      <c r="A42" s="7">
        <f t="shared" si="4"/>
        <v>0.32000000000000012</v>
      </c>
      <c r="B42" s="8">
        <f t="shared" si="3"/>
        <v>0.28124999999999989</v>
      </c>
      <c r="C42" s="13">
        <f t="shared" si="0"/>
        <v>0.09</v>
      </c>
      <c r="D42" s="7">
        <f t="shared" si="1"/>
        <v>9.9999999999999992E-2</v>
      </c>
      <c r="E42" s="8">
        <f t="shared" si="2"/>
        <v>0.9</v>
      </c>
    </row>
    <row r="43" spans="1:5" x14ac:dyDescent="0.3">
      <c r="A43" s="7">
        <f t="shared" si="4"/>
        <v>0.33000000000000013</v>
      </c>
      <c r="B43" s="8">
        <f t="shared" si="3"/>
        <v>0.2727272727272726</v>
      </c>
      <c r="C43" s="13">
        <f t="shared" si="0"/>
        <v>0.09</v>
      </c>
      <c r="D43" s="7">
        <f t="shared" si="1"/>
        <v>9.9999999999999992E-2</v>
      </c>
      <c r="E43" s="8">
        <f t="shared" si="2"/>
        <v>0.9</v>
      </c>
    </row>
    <row r="44" spans="1:5" x14ac:dyDescent="0.3">
      <c r="A44" s="7">
        <f t="shared" si="4"/>
        <v>0.34000000000000014</v>
      </c>
      <c r="B44" s="8">
        <f t="shared" si="3"/>
        <v>0.26470588235294107</v>
      </c>
      <c r="C44" s="13">
        <f t="shared" si="0"/>
        <v>0.09</v>
      </c>
      <c r="D44" s="7">
        <f t="shared" si="1"/>
        <v>9.9999999999999992E-2</v>
      </c>
      <c r="E44" s="8">
        <f t="shared" si="2"/>
        <v>0.9</v>
      </c>
    </row>
    <row r="45" spans="1:5" x14ac:dyDescent="0.3">
      <c r="A45" s="7">
        <f t="shared" si="4"/>
        <v>0.35000000000000014</v>
      </c>
      <c r="B45" s="8">
        <f t="shared" si="3"/>
        <v>0.25714285714285701</v>
      </c>
      <c r="C45" s="13">
        <f t="shared" si="0"/>
        <v>0.09</v>
      </c>
      <c r="D45" s="7">
        <f t="shared" si="1"/>
        <v>9.9999999999999992E-2</v>
      </c>
      <c r="E45" s="8">
        <f t="shared" si="2"/>
        <v>0.9</v>
      </c>
    </row>
    <row r="46" spans="1:5" x14ac:dyDescent="0.3">
      <c r="B46" s="38"/>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21"/>
  <sheetViews>
    <sheetView workbookViewId="0">
      <selection sqref="A1:G1"/>
    </sheetView>
  </sheetViews>
  <sheetFormatPr baseColWidth="10" defaultColWidth="11.42578125" defaultRowHeight="16.5" x14ac:dyDescent="0.3"/>
  <cols>
    <col min="1" max="1" width="33.7109375" style="1" customWidth="1"/>
    <col min="2" max="3" width="11.5703125" style="1" bestFit="1" customWidth="1"/>
    <col min="4" max="5" width="12.140625" style="1" bestFit="1" customWidth="1"/>
    <col min="6" max="7" width="12.7109375" style="1" bestFit="1" customWidth="1"/>
    <col min="8" max="16384" width="11.42578125" style="1"/>
  </cols>
  <sheetData>
    <row r="1" spans="1:17" ht="25.5" customHeight="1" x14ac:dyDescent="0.3">
      <c r="A1" s="411" t="str">
        <f>Bewertung!A1</f>
        <v>Muster AG, 6314 Unterägeri</v>
      </c>
      <c r="B1" s="411"/>
      <c r="C1" s="411"/>
      <c r="D1" s="411"/>
      <c r="E1" s="411"/>
      <c r="F1" s="411"/>
      <c r="G1" s="411"/>
      <c r="N1" s="84" t="s">
        <v>192</v>
      </c>
      <c r="O1" s="84" t="s">
        <v>193</v>
      </c>
      <c r="P1" s="84" t="s">
        <v>194</v>
      </c>
      <c r="Q1" s="84" t="s">
        <v>195</v>
      </c>
    </row>
    <row r="2" spans="1:17" ht="20.25" x14ac:dyDescent="0.3">
      <c r="A2" s="2" t="str">
        <f>Bewertung!A2</f>
        <v>Bilanzen</v>
      </c>
      <c r="B2" s="3">
        <f>Bewertung!C2</f>
        <v>2018</v>
      </c>
      <c r="C2" s="3">
        <f>Bewertung!D2</f>
        <v>2019</v>
      </c>
      <c r="D2" s="3">
        <f>Bewertung!E2</f>
        <v>2020</v>
      </c>
      <c r="E2" s="3">
        <f>Bewertung!F2</f>
        <v>2021</v>
      </c>
      <c r="F2" s="3">
        <f>Bewertung!G2</f>
        <v>2022</v>
      </c>
      <c r="G2" s="3">
        <f>Bewertung!H2</f>
        <v>2023</v>
      </c>
      <c r="I2" s="1">
        <v>1</v>
      </c>
      <c r="J2" s="1">
        <f>COUNTIF($B$3:$G$121,I2)</f>
        <v>92</v>
      </c>
      <c r="K2" s="85">
        <f>J2/$J$11</f>
        <v>0.359375</v>
      </c>
      <c r="L2" s="10">
        <f>LOG(I3)-LOG(I2)</f>
        <v>0.3010299956639812</v>
      </c>
      <c r="N2" s="11">
        <f>-K2/2</f>
        <v>-0.1796875</v>
      </c>
      <c r="O2" s="11">
        <f>K2/2</f>
        <v>0.1796875</v>
      </c>
      <c r="P2" s="11">
        <f>-L2/2</f>
        <v>-0.1505149978319906</v>
      </c>
      <c r="Q2" s="11">
        <f>L2/2</f>
        <v>0.1505149978319906</v>
      </c>
    </row>
    <row r="3" spans="1:17" x14ac:dyDescent="0.3">
      <c r="A3" s="1" t="str">
        <f>Bewertung!A5</f>
        <v>Liquide Mittel</v>
      </c>
      <c r="B3" s="245" t="str">
        <f>LEFT(Bewertung!C5,1)</f>
        <v>4</v>
      </c>
      <c r="C3" s="245" t="str">
        <f>LEFT(Bewertung!D5,1)</f>
        <v>1</v>
      </c>
      <c r="D3" s="245" t="str">
        <f>LEFT(Bewertung!E5,1)</f>
        <v>4</v>
      </c>
      <c r="E3" s="245" t="str">
        <f>LEFT(Bewertung!F5,1)</f>
        <v>3</v>
      </c>
      <c r="F3" s="245" t="str">
        <f>LEFT(Bewertung!G5,1)</f>
        <v>1</v>
      </c>
      <c r="G3" s="245" t="str">
        <f>LEFT(Bewertung!H5,1)</f>
        <v>3</v>
      </c>
      <c r="I3" s="1">
        <v>2</v>
      </c>
      <c r="J3" s="1">
        <f t="shared" ref="J3:J10" si="0">COUNTIF($B$3:$G$121,I3)</f>
        <v>59</v>
      </c>
      <c r="K3" s="85">
        <f t="shared" ref="K3:K10" si="1">J3/$J$11</f>
        <v>0.23046875</v>
      </c>
      <c r="L3" s="10">
        <f t="shared" ref="L3:L10" si="2">LOG(I4)-LOG(I3)</f>
        <v>0.17609125905568124</v>
      </c>
      <c r="N3" s="11">
        <f t="shared" ref="N3:N10" si="3">-K3/2</f>
        <v>-0.115234375</v>
      </c>
      <c r="O3" s="11">
        <f t="shared" ref="O3:O10" si="4">K3/2</f>
        <v>0.115234375</v>
      </c>
      <c r="P3" s="11">
        <f t="shared" ref="P3:P10" si="5">-L3/2</f>
        <v>-8.8045629527840619E-2</v>
      </c>
      <c r="Q3" s="11">
        <f t="shared" ref="Q3:Q10" si="6">L3/2</f>
        <v>8.8045629527840619E-2</v>
      </c>
    </row>
    <row r="4" spans="1:17" x14ac:dyDescent="0.3">
      <c r="A4" s="1" t="str">
        <f>Bewertung!A6</f>
        <v>Stille Reserven auf «Liquide Mittel»</v>
      </c>
      <c r="B4" s="245" t="str">
        <f>LEFT(Bewertung!C6,1)</f>
        <v>0</v>
      </c>
      <c r="C4" s="245" t="str">
        <f>LEFT(Bewertung!D6,1)</f>
        <v>0</v>
      </c>
      <c r="D4" s="245" t="str">
        <f>LEFT(Bewertung!E6,1)</f>
        <v>0</v>
      </c>
      <c r="E4" s="245" t="str">
        <f>LEFT(Bewertung!F6,1)</f>
        <v>0</v>
      </c>
      <c r="F4" s="245" t="str">
        <f>LEFT(Bewertung!G6,1)</f>
        <v>0</v>
      </c>
      <c r="G4" s="245" t="str">
        <f>LEFT(Bewertung!H6,1)</f>
        <v>0</v>
      </c>
      <c r="I4" s="1">
        <v>3</v>
      </c>
      <c r="J4" s="1">
        <f t="shared" si="0"/>
        <v>28</v>
      </c>
      <c r="K4" s="85">
        <f t="shared" si="1"/>
        <v>0.109375</v>
      </c>
      <c r="L4" s="10">
        <f t="shared" si="2"/>
        <v>0.12493873660829996</v>
      </c>
      <c r="N4" s="11">
        <f t="shared" si="3"/>
        <v>-5.46875E-2</v>
      </c>
      <c r="O4" s="11">
        <f t="shared" si="4"/>
        <v>5.46875E-2</v>
      </c>
      <c r="P4" s="11">
        <f t="shared" si="5"/>
        <v>-6.246936830414998E-2</v>
      </c>
      <c r="Q4" s="11">
        <f t="shared" si="6"/>
        <v>6.246936830414998E-2</v>
      </c>
    </row>
    <row r="5" spans="1:17" x14ac:dyDescent="0.3">
      <c r="A5" s="1" t="str">
        <f>Bewertung!A7</f>
        <v>Forderungen aus L&amp;L</v>
      </c>
      <c r="B5" s="245" t="str">
        <f>LEFT(Bewertung!C7,1)</f>
        <v>1</v>
      </c>
      <c r="C5" s="245" t="str">
        <f>LEFT(Bewertung!D7,1)</f>
        <v>1</v>
      </c>
      <c r="D5" s="245" t="str">
        <f>LEFT(Bewertung!E7,1)</f>
        <v>1</v>
      </c>
      <c r="E5" s="245" t="str">
        <f>LEFT(Bewertung!F7,1)</f>
        <v>1</v>
      </c>
      <c r="F5" s="245" t="str">
        <f>LEFT(Bewertung!G7,1)</f>
        <v>2</v>
      </c>
      <c r="G5" s="245" t="str">
        <f>LEFT(Bewertung!H7,1)</f>
        <v>1</v>
      </c>
      <c r="I5" s="1">
        <v>4</v>
      </c>
      <c r="J5" s="1">
        <f t="shared" si="0"/>
        <v>16</v>
      </c>
      <c r="K5" s="85">
        <f t="shared" si="1"/>
        <v>6.25E-2</v>
      </c>
      <c r="L5" s="10">
        <f t="shared" si="2"/>
        <v>9.6910013008056461E-2</v>
      </c>
      <c r="N5" s="11">
        <f t="shared" si="3"/>
        <v>-3.125E-2</v>
      </c>
      <c r="O5" s="11">
        <f t="shared" si="4"/>
        <v>3.125E-2</v>
      </c>
      <c r="P5" s="11">
        <f t="shared" si="5"/>
        <v>-4.8455006504028231E-2</v>
      </c>
      <c r="Q5" s="11">
        <f t="shared" si="6"/>
        <v>4.8455006504028231E-2</v>
      </c>
    </row>
    <row r="6" spans="1:17" x14ac:dyDescent="0.3">
      <c r="A6" s="1" t="str">
        <f>Bewertung!A8</f>
        <v>Stille Reserven auf «Forderungen aus L&amp;L»</v>
      </c>
      <c r="B6" s="245" t="str">
        <f>LEFT(Bewertung!C8,1)</f>
        <v>0</v>
      </c>
      <c r="C6" s="245" t="str">
        <f>LEFT(Bewertung!D8,1)</f>
        <v>0</v>
      </c>
      <c r="D6" s="245" t="str">
        <f>LEFT(Bewertung!E8,1)</f>
        <v>0</v>
      </c>
      <c r="E6" s="245" t="str">
        <f>LEFT(Bewertung!F8,1)</f>
        <v>0</v>
      </c>
      <c r="F6" s="245" t="str">
        <f>LEFT(Bewertung!G8,1)</f>
        <v>0</v>
      </c>
      <c r="G6" s="245" t="str">
        <f>LEFT(Bewertung!H8,1)</f>
        <v>0</v>
      </c>
      <c r="I6" s="1">
        <v>5</v>
      </c>
      <c r="J6" s="1">
        <f t="shared" si="0"/>
        <v>21</v>
      </c>
      <c r="K6" s="85">
        <f t="shared" si="1"/>
        <v>8.203125E-2</v>
      </c>
      <c r="L6" s="10">
        <f t="shared" si="2"/>
        <v>7.9181246047624776E-2</v>
      </c>
      <c r="N6" s="11">
        <f t="shared" si="3"/>
        <v>-4.1015625E-2</v>
      </c>
      <c r="O6" s="11">
        <f t="shared" si="4"/>
        <v>4.1015625E-2</v>
      </c>
      <c r="P6" s="11">
        <f t="shared" si="5"/>
        <v>-3.9590623023812388E-2</v>
      </c>
      <c r="Q6" s="11">
        <f t="shared" si="6"/>
        <v>3.9590623023812388E-2</v>
      </c>
    </row>
    <row r="7" spans="1:17" x14ac:dyDescent="0.3">
      <c r="A7" s="1" t="str">
        <f>Bewertung!A9</f>
        <v>Übrige kurzfristige Forderungen</v>
      </c>
      <c r="B7" s="245" t="str">
        <f>LEFT(Bewertung!C9,1)</f>
        <v>3</v>
      </c>
      <c r="C7" s="245" t="str">
        <f>LEFT(Bewertung!D9,1)</f>
        <v>2</v>
      </c>
      <c r="D7" s="245" t="str">
        <f>LEFT(Bewertung!E9,1)</f>
        <v>3</v>
      </c>
      <c r="E7" s="245" t="str">
        <f>LEFT(Bewertung!F9,1)</f>
        <v>7</v>
      </c>
      <c r="F7" s="245" t="str">
        <f>LEFT(Bewertung!G9,1)</f>
        <v>7</v>
      </c>
      <c r="G7" s="245" t="str">
        <f>LEFT(Bewertung!H9,1)</f>
        <v>5</v>
      </c>
      <c r="I7" s="1">
        <v>6</v>
      </c>
      <c r="J7" s="1">
        <f t="shared" si="0"/>
        <v>12</v>
      </c>
      <c r="K7" s="85">
        <f t="shared" si="1"/>
        <v>4.6875E-2</v>
      </c>
      <c r="L7" s="10">
        <f t="shared" si="2"/>
        <v>6.6946789630613179E-2</v>
      </c>
      <c r="N7" s="11">
        <f t="shared" si="3"/>
        <v>-2.34375E-2</v>
      </c>
      <c r="O7" s="11">
        <f t="shared" si="4"/>
        <v>2.34375E-2</v>
      </c>
      <c r="P7" s="11">
        <f t="shared" si="5"/>
        <v>-3.347339481530659E-2</v>
      </c>
      <c r="Q7" s="11">
        <f t="shared" si="6"/>
        <v>3.347339481530659E-2</v>
      </c>
    </row>
    <row r="8" spans="1:17" x14ac:dyDescent="0.3">
      <c r="A8" s="1" t="str">
        <f>Bewertung!A10</f>
        <v>Stille Reserven auf «Übrige kurzfristige Forderungen»</v>
      </c>
      <c r="B8" s="245" t="str">
        <f>LEFT(Bewertung!C10,1)</f>
        <v>0</v>
      </c>
      <c r="C8" s="245" t="str">
        <f>LEFT(Bewertung!D10,1)</f>
        <v>0</v>
      </c>
      <c r="D8" s="245" t="str">
        <f>LEFT(Bewertung!E10,1)</f>
        <v>0</v>
      </c>
      <c r="E8" s="245" t="str">
        <f>LEFT(Bewertung!F10,1)</f>
        <v>0</v>
      </c>
      <c r="F8" s="245" t="str">
        <f>LEFT(Bewertung!G10,1)</f>
        <v>0</v>
      </c>
      <c r="G8" s="245" t="str">
        <f>LEFT(Bewertung!H10,1)</f>
        <v>0</v>
      </c>
      <c r="I8" s="1">
        <v>7</v>
      </c>
      <c r="J8" s="1">
        <f t="shared" si="0"/>
        <v>13</v>
      </c>
      <c r="K8" s="85">
        <f t="shared" si="1"/>
        <v>5.078125E-2</v>
      </c>
      <c r="L8" s="10">
        <f t="shared" si="2"/>
        <v>5.7991946977686726E-2</v>
      </c>
      <c r="N8" s="11">
        <f t="shared" si="3"/>
        <v>-2.5390625E-2</v>
      </c>
      <c r="O8" s="11">
        <f t="shared" si="4"/>
        <v>2.5390625E-2</v>
      </c>
      <c r="P8" s="11">
        <f t="shared" si="5"/>
        <v>-2.8995973488843363E-2</v>
      </c>
      <c r="Q8" s="11">
        <f t="shared" si="6"/>
        <v>2.8995973488843363E-2</v>
      </c>
    </row>
    <row r="9" spans="1:17" x14ac:dyDescent="0.3">
      <c r="A9" s="1" t="str">
        <f>Bewertung!A11</f>
        <v>Vorräte / nicht fakturierte Dienstleistungen</v>
      </c>
      <c r="B9" s="245" t="str">
        <f>LEFT(Bewertung!C11,1)</f>
        <v>3</v>
      </c>
      <c r="C9" s="245" t="str">
        <f>LEFT(Bewertung!D11,1)</f>
        <v>3</v>
      </c>
      <c r="D9" s="245" t="str">
        <f>LEFT(Bewertung!E11,1)</f>
        <v>3</v>
      </c>
      <c r="E9" s="245" t="str">
        <f>LEFT(Bewertung!F11,1)</f>
        <v>3</v>
      </c>
      <c r="F9" s="245" t="str">
        <f>LEFT(Bewertung!G11,1)</f>
        <v>3</v>
      </c>
      <c r="G9" s="245" t="str">
        <f>LEFT(Bewertung!H11,1)</f>
        <v>3</v>
      </c>
      <c r="I9" s="1">
        <v>8</v>
      </c>
      <c r="J9" s="1">
        <f t="shared" si="0"/>
        <v>6</v>
      </c>
      <c r="K9" s="85">
        <f t="shared" si="1"/>
        <v>2.34375E-2</v>
      </c>
      <c r="L9" s="10">
        <f t="shared" si="2"/>
        <v>5.1152522447381332E-2</v>
      </c>
      <c r="N9" s="11">
        <f t="shared" si="3"/>
        <v>-1.171875E-2</v>
      </c>
      <c r="O9" s="11">
        <f t="shared" si="4"/>
        <v>1.171875E-2</v>
      </c>
      <c r="P9" s="11">
        <f t="shared" si="5"/>
        <v>-2.5576261223690666E-2</v>
      </c>
      <c r="Q9" s="11">
        <f t="shared" si="6"/>
        <v>2.5576261223690666E-2</v>
      </c>
    </row>
    <row r="10" spans="1:17" x14ac:dyDescent="0.3">
      <c r="A10" s="1" t="str">
        <f>Bewertung!A12</f>
        <v>Stille Reserven auf «Vorräte / nicht fakturierte Dienstleistungen»</v>
      </c>
      <c r="B10" s="245" t="str">
        <f>LEFT(Bewertung!C12,1)</f>
        <v>1</v>
      </c>
      <c r="C10" s="245" t="str">
        <f>LEFT(Bewertung!D12,1)</f>
        <v>1</v>
      </c>
      <c r="D10" s="245" t="str">
        <f>LEFT(Bewertung!E12,1)</f>
        <v>1</v>
      </c>
      <c r="E10" s="245" t="str">
        <f>LEFT(Bewertung!F12,1)</f>
        <v>1</v>
      </c>
      <c r="F10" s="245" t="str">
        <f>LEFT(Bewertung!G12,1)</f>
        <v>1</v>
      </c>
      <c r="G10" s="245" t="str">
        <f>LEFT(Bewertung!H12,1)</f>
        <v>1</v>
      </c>
      <c r="I10" s="1">
        <v>9</v>
      </c>
      <c r="J10" s="1">
        <f t="shared" si="0"/>
        <v>9</v>
      </c>
      <c r="K10" s="85">
        <f t="shared" si="1"/>
        <v>3.515625E-2</v>
      </c>
      <c r="L10" s="10">
        <f t="shared" si="2"/>
        <v>4.5757490560675129E-2</v>
      </c>
      <c r="N10" s="11">
        <f t="shared" si="3"/>
        <v>-1.7578125E-2</v>
      </c>
      <c r="O10" s="11">
        <f t="shared" si="4"/>
        <v>1.7578125E-2</v>
      </c>
      <c r="P10" s="11">
        <f t="shared" si="5"/>
        <v>-2.2878745280337565E-2</v>
      </c>
      <c r="Q10" s="11">
        <f t="shared" si="6"/>
        <v>2.2878745280337565E-2</v>
      </c>
    </row>
    <row r="11" spans="1:17" x14ac:dyDescent="0.3">
      <c r="A11" s="1" t="str">
        <f>Bewertung!A13</f>
        <v>Angefangene Arbeiten</v>
      </c>
      <c r="B11" s="245" t="str">
        <f>LEFT(Bewertung!C13,1)</f>
        <v>0</v>
      </c>
      <c r="C11" s="245" t="str">
        <f>LEFT(Bewertung!D13,1)</f>
        <v>0</v>
      </c>
      <c r="D11" s="245" t="str">
        <f>LEFT(Bewertung!E13,1)</f>
        <v xml:space="preserve"> </v>
      </c>
      <c r="E11" s="245" t="str">
        <f>LEFT(Bewertung!F13,1)</f>
        <v xml:space="preserve"> </v>
      </c>
      <c r="F11" s="245" t="str">
        <f>LEFT(Bewertung!G13,1)</f>
        <v xml:space="preserve"> </v>
      </c>
      <c r="G11" s="245" t="str">
        <f>LEFT(Bewertung!H13,1)</f>
        <v xml:space="preserve"> </v>
      </c>
      <c r="I11" s="1">
        <v>10</v>
      </c>
      <c r="J11" s="78">
        <f>SUM(J2:J10)</f>
        <v>256</v>
      </c>
    </row>
    <row r="12" spans="1:17" x14ac:dyDescent="0.3">
      <c r="A12" s="1" t="str">
        <f>Bewertung!A14</f>
        <v>Stille Reserven auf «Angefangene Arbeiten»</v>
      </c>
      <c r="B12" s="245" t="str">
        <f>LEFT(Bewertung!C14,1)</f>
        <v>0</v>
      </c>
      <c r="C12" s="245" t="str">
        <f>LEFT(Bewertung!D14,1)</f>
        <v>0</v>
      </c>
      <c r="D12" s="245" t="str">
        <f>LEFT(Bewertung!E14,1)</f>
        <v>0</v>
      </c>
      <c r="E12" s="245" t="str">
        <f>LEFT(Bewertung!F14,1)</f>
        <v>0</v>
      </c>
      <c r="F12" s="245" t="str">
        <f>LEFT(Bewertung!G14,1)</f>
        <v>0</v>
      </c>
      <c r="G12" s="245" t="str">
        <f>LEFT(Bewertung!H14,1)</f>
        <v>0</v>
      </c>
    </row>
    <row r="13" spans="1:17" x14ac:dyDescent="0.3">
      <c r="A13" s="1" t="str">
        <f>Bewertung!A15</f>
        <v>Vorauszahlungen an Lieferanten</v>
      </c>
      <c r="B13" s="245" t="str">
        <f>LEFT(Bewertung!C15,1)</f>
        <v>0</v>
      </c>
      <c r="C13" s="245" t="str">
        <f>LEFT(Bewertung!D15,1)</f>
        <v>0</v>
      </c>
      <c r="D13" s="245" t="str">
        <f>LEFT(Bewertung!E15,1)</f>
        <v>0</v>
      </c>
      <c r="E13" s="245" t="str">
        <f>LEFT(Bewertung!F15,1)</f>
        <v>0</v>
      </c>
      <c r="F13" s="245" t="str">
        <f>LEFT(Bewertung!G15,1)</f>
        <v>0</v>
      </c>
      <c r="G13" s="245" t="str">
        <f>LEFT(Bewertung!H15,1)</f>
        <v>0</v>
      </c>
    </row>
    <row r="14" spans="1:17" x14ac:dyDescent="0.3">
      <c r="A14" s="1" t="str">
        <f>Bewertung!A16</f>
        <v>Stille Reserven auf «Vorauszahlungen an Lieferanten»</v>
      </c>
      <c r="B14" s="245" t="str">
        <f>LEFT(Bewertung!C16,1)</f>
        <v>0</v>
      </c>
      <c r="C14" s="245" t="str">
        <f>LEFT(Bewertung!D16,1)</f>
        <v>0</v>
      </c>
      <c r="D14" s="245" t="str">
        <f>LEFT(Bewertung!E16,1)</f>
        <v>0</v>
      </c>
      <c r="E14" s="245" t="str">
        <f>LEFT(Bewertung!F16,1)</f>
        <v>0</v>
      </c>
      <c r="F14" s="245" t="str">
        <f>LEFT(Bewertung!G16,1)</f>
        <v>0</v>
      </c>
      <c r="G14" s="245" t="str">
        <f>LEFT(Bewertung!H16,1)</f>
        <v>0</v>
      </c>
    </row>
    <row r="15" spans="1:17" x14ac:dyDescent="0.3">
      <c r="A15" s="1" t="str">
        <f>Bewertung!A17</f>
        <v>Aktive Rechnungsabgrenzung Zinsen</v>
      </c>
      <c r="B15" s="245" t="str">
        <f>LEFT(Bewertung!C17,1)</f>
        <v>0</v>
      </c>
      <c r="C15" s="245" t="str">
        <f>LEFT(Bewertung!D17,1)</f>
        <v>0</v>
      </c>
      <c r="D15" s="245" t="str">
        <f>LEFT(Bewertung!E17,1)</f>
        <v>0</v>
      </c>
      <c r="E15" s="245" t="str">
        <f>LEFT(Bewertung!F17,1)</f>
        <v>0</v>
      </c>
      <c r="F15" s="245" t="str">
        <f>LEFT(Bewertung!G17,1)</f>
        <v>0</v>
      </c>
      <c r="G15" s="245" t="str">
        <f>LEFT(Bewertung!H17,1)</f>
        <v>0</v>
      </c>
    </row>
    <row r="16" spans="1:17" x14ac:dyDescent="0.3">
      <c r="A16" s="1" t="str">
        <f>Bewertung!A18</f>
        <v>Stille Reserven auf «Aktive Rechnungsabgrenzung Zinsen»</v>
      </c>
      <c r="B16" s="245" t="str">
        <f>LEFT(Bewertung!C18,1)</f>
        <v>0</v>
      </c>
      <c r="C16" s="245" t="str">
        <f>LEFT(Bewertung!D18,1)</f>
        <v>0</v>
      </c>
      <c r="D16" s="245" t="str">
        <f>LEFT(Bewertung!E18,1)</f>
        <v>0</v>
      </c>
      <c r="E16" s="245" t="str">
        <f>LEFT(Bewertung!F18,1)</f>
        <v>0</v>
      </c>
      <c r="F16" s="245" t="str">
        <f>LEFT(Bewertung!G18,1)</f>
        <v>0</v>
      </c>
      <c r="G16" s="245" t="str">
        <f>LEFT(Bewertung!H18,1)</f>
        <v>0</v>
      </c>
    </row>
    <row r="17" spans="1:7" x14ac:dyDescent="0.3">
      <c r="A17" s="1" t="str">
        <f>Bewertung!A19</f>
        <v>Übrige aktive Rechnungsabgrenzung</v>
      </c>
      <c r="B17" s="245" t="str">
        <f>LEFT(Bewertung!C19,1)</f>
        <v>1</v>
      </c>
      <c r="C17" s="245" t="str">
        <f>LEFT(Bewertung!D19,1)</f>
        <v>3</v>
      </c>
      <c r="D17" s="245" t="str">
        <f>LEFT(Bewertung!E19,1)</f>
        <v>1</v>
      </c>
      <c r="E17" s="245" t="str">
        <f>LEFT(Bewertung!F19,1)</f>
        <v>7</v>
      </c>
      <c r="F17" s="245" t="str">
        <f>LEFT(Bewertung!G19,1)</f>
        <v>1</v>
      </c>
      <c r="G17" s="245" t="str">
        <f>LEFT(Bewertung!H19,1)</f>
        <v>2</v>
      </c>
    </row>
    <row r="18" spans="1:7" x14ac:dyDescent="0.3">
      <c r="A18" s="1" t="str">
        <f>Bewertung!A20</f>
        <v>Stille Reserven auf «Übrige aktive Rechnungsabgrenzung»</v>
      </c>
      <c r="B18" s="245" t="str">
        <f>LEFT(Bewertung!C20,1)</f>
        <v>0</v>
      </c>
      <c r="C18" s="245" t="str">
        <f>LEFT(Bewertung!D20,1)</f>
        <v>0</v>
      </c>
      <c r="D18" s="245" t="str">
        <f>LEFT(Bewertung!E20,1)</f>
        <v>0</v>
      </c>
      <c r="E18" s="245" t="str">
        <f>LEFT(Bewertung!F20,1)</f>
        <v>0</v>
      </c>
      <c r="F18" s="245" t="str">
        <f>LEFT(Bewertung!G20,1)</f>
        <v>0</v>
      </c>
      <c r="G18" s="245" t="str">
        <f>LEFT(Bewertung!H20,1)</f>
        <v>0</v>
      </c>
    </row>
    <row r="19" spans="1:7" x14ac:dyDescent="0.3">
      <c r="A19" s="1" t="str">
        <f>Bewertung!A21</f>
        <v>Umlaufvermögen</v>
      </c>
      <c r="B19" s="245" t="str">
        <f>LEFT(Bewertung!C21,1)</f>
        <v>9</v>
      </c>
      <c r="C19" s="245" t="str">
        <f>LEFT(Bewertung!D21,1)</f>
        <v>7</v>
      </c>
      <c r="D19" s="245" t="str">
        <f>LEFT(Bewertung!E21,1)</f>
        <v>1</v>
      </c>
      <c r="E19" s="245" t="str">
        <f>LEFT(Bewertung!F21,1)</f>
        <v>1</v>
      </c>
      <c r="F19" s="245" t="str">
        <f>LEFT(Bewertung!G21,1)</f>
        <v>8</v>
      </c>
      <c r="G19" s="245" t="str">
        <f>LEFT(Bewertung!H21,1)</f>
        <v>9</v>
      </c>
    </row>
    <row r="20" spans="1:7" x14ac:dyDescent="0.3">
      <c r="A20" s="1" t="str">
        <f>Bewertung!A22</f>
        <v>Mobile Sachanlagen</v>
      </c>
      <c r="B20" s="245" t="str">
        <f>LEFT(Bewertung!C22,1)</f>
        <v>4</v>
      </c>
      <c r="C20" s="245" t="str">
        <f>LEFT(Bewertung!D22,1)</f>
        <v>7</v>
      </c>
      <c r="D20" s="245" t="str">
        <f>LEFT(Bewertung!E22,1)</f>
        <v>7</v>
      </c>
      <c r="E20" s="245" t="str">
        <f>LEFT(Bewertung!F22,1)</f>
        <v>6</v>
      </c>
      <c r="F20" s="245" t="str">
        <f>LEFT(Bewertung!G22,1)</f>
        <v>6</v>
      </c>
      <c r="G20" s="245" t="str">
        <f>LEFT(Bewertung!H22,1)</f>
        <v>9</v>
      </c>
    </row>
    <row r="21" spans="1:7" x14ac:dyDescent="0.3">
      <c r="A21" s="1" t="str">
        <f>Bewertung!A23</f>
        <v>Stille Reserven auf «Mobile Sachanlagen»</v>
      </c>
      <c r="B21" s="245" t="str">
        <f>LEFT(Bewertung!C23,1)</f>
        <v>2</v>
      </c>
      <c r="C21" s="245" t="str">
        <f>LEFT(Bewertung!D23,1)</f>
        <v>2</v>
      </c>
      <c r="D21" s="245" t="str">
        <f>LEFT(Bewertung!E23,1)</f>
        <v>1</v>
      </c>
      <c r="E21" s="245" t="str">
        <f>LEFT(Bewertung!F23,1)</f>
        <v>3</v>
      </c>
      <c r="F21" s="245" t="str">
        <f>LEFT(Bewertung!G23,1)</f>
        <v>3</v>
      </c>
      <c r="G21" s="245" t="str">
        <f>LEFT(Bewertung!H23,1)</f>
        <v>2</v>
      </c>
    </row>
    <row r="22" spans="1:7" x14ac:dyDescent="0.3">
      <c r="A22" s="1" t="str">
        <f>Bewertung!A24</f>
        <v>Anlagen in Leasing</v>
      </c>
      <c r="B22" s="245" t="str">
        <f>LEFT(Bewertung!C24,1)</f>
        <v>0</v>
      </c>
      <c r="C22" s="245" t="str">
        <f>LEFT(Bewertung!D24,1)</f>
        <v>0</v>
      </c>
      <c r="D22" s="245" t="str">
        <f>LEFT(Bewertung!E24,1)</f>
        <v>0</v>
      </c>
      <c r="E22" s="245" t="str">
        <f>LEFT(Bewertung!F24,1)</f>
        <v>0</v>
      </c>
      <c r="F22" s="245" t="str">
        <f>LEFT(Bewertung!G24,1)</f>
        <v>0</v>
      </c>
      <c r="G22" s="245" t="str">
        <f>LEFT(Bewertung!H24,1)</f>
        <v>0</v>
      </c>
    </row>
    <row r="23" spans="1:7" x14ac:dyDescent="0.3">
      <c r="A23" s="1" t="str">
        <f>Bewertung!A25</f>
        <v>Stille Reserven auf «Anlagen in Leasing»</v>
      </c>
      <c r="B23" s="245" t="str">
        <f>LEFT(Bewertung!C25,1)</f>
        <v>0</v>
      </c>
      <c r="C23" s="245" t="str">
        <f>LEFT(Bewertung!D25,1)</f>
        <v>0</v>
      </c>
      <c r="D23" s="245" t="str">
        <f>LEFT(Bewertung!E25,1)</f>
        <v>0</v>
      </c>
      <c r="E23" s="245" t="str">
        <f>LEFT(Bewertung!F25,1)</f>
        <v>0</v>
      </c>
      <c r="F23" s="245" t="str">
        <f>LEFT(Bewertung!G25,1)</f>
        <v>0</v>
      </c>
      <c r="G23" s="245" t="str">
        <f>LEFT(Bewertung!H25,1)</f>
        <v>0</v>
      </c>
    </row>
    <row r="24" spans="1:7" x14ac:dyDescent="0.3">
      <c r="A24" s="1" t="str">
        <f>Bewertung!A26</f>
        <v>Immobile Sachanlagen</v>
      </c>
      <c r="B24" s="245" t="str">
        <f>LEFT(Bewertung!C26,1)</f>
        <v>6</v>
      </c>
      <c r="C24" s="245" t="str">
        <f>LEFT(Bewertung!D26,1)</f>
        <v>6</v>
      </c>
      <c r="D24" s="245" t="str">
        <f>LEFT(Bewertung!E26,1)</f>
        <v>6</v>
      </c>
      <c r="E24" s="245" t="str">
        <f>LEFT(Bewertung!F26,1)</f>
        <v>5</v>
      </c>
      <c r="F24" s="245" t="str">
        <f>LEFT(Bewertung!G26,1)</f>
        <v>0</v>
      </c>
      <c r="G24" s="245" t="str">
        <f>LEFT(Bewertung!H26,1)</f>
        <v>0</v>
      </c>
    </row>
    <row r="25" spans="1:7" x14ac:dyDescent="0.3">
      <c r="A25" s="1" t="str">
        <f>Bewertung!A27</f>
        <v>Stille Reserven auf «Immobile Sachanlagen»</v>
      </c>
      <c r="B25" s="245" t="str">
        <f>LEFT(Bewertung!C27,1)</f>
        <v>2</v>
      </c>
      <c r="C25" s="245" t="str">
        <f>LEFT(Bewertung!D27,1)</f>
        <v>2</v>
      </c>
      <c r="D25" s="245" t="str">
        <f>LEFT(Bewertung!E27,1)</f>
        <v>1</v>
      </c>
      <c r="E25" s="245" t="str">
        <f>LEFT(Bewertung!F27,1)</f>
        <v>1</v>
      </c>
      <c r="F25" s="245" t="str">
        <f>LEFT(Bewertung!G27,1)</f>
        <v>0</v>
      </c>
      <c r="G25" s="245" t="str">
        <f>LEFT(Bewertung!H27,1)</f>
        <v>0</v>
      </c>
    </row>
    <row r="26" spans="1:7" x14ac:dyDescent="0.3">
      <c r="A26" s="1" t="str">
        <f>Bewertung!A28</f>
        <v>Finanzielle Anlagen</v>
      </c>
      <c r="B26" s="245" t="str">
        <f>LEFT(Bewertung!C28,1)</f>
        <v>2</v>
      </c>
      <c r="C26" s="245" t="str">
        <f>LEFT(Bewertung!D28,1)</f>
        <v>2</v>
      </c>
      <c r="D26" s="245" t="str">
        <f>LEFT(Bewertung!E28,1)</f>
        <v>2</v>
      </c>
      <c r="E26" s="245" t="str">
        <f>LEFT(Bewertung!F28,1)</f>
        <v>2</v>
      </c>
      <c r="F26" s="245" t="str">
        <f>LEFT(Bewertung!G28,1)</f>
        <v>0</v>
      </c>
      <c r="G26" s="245" t="str">
        <f>LEFT(Bewertung!H28,1)</f>
        <v>2</v>
      </c>
    </row>
    <row r="27" spans="1:7" x14ac:dyDescent="0.3">
      <c r="A27" s="1" t="str">
        <f>Bewertung!A29</f>
        <v>Stille Reserven auf «Finanzielle Anlagen»</v>
      </c>
      <c r="B27" s="245" t="str">
        <f>LEFT(Bewertung!C29,1)</f>
        <v>0</v>
      </c>
      <c r="C27" s="245" t="str">
        <f>LEFT(Bewertung!D29,1)</f>
        <v>0</v>
      </c>
      <c r="D27" s="245" t="str">
        <f>LEFT(Bewertung!E29,1)</f>
        <v>0</v>
      </c>
      <c r="E27" s="245" t="str">
        <f>LEFT(Bewertung!F29,1)</f>
        <v>0</v>
      </c>
      <c r="F27" s="245" t="str">
        <f>LEFT(Bewertung!G29,1)</f>
        <v>0</v>
      </c>
      <c r="G27" s="245" t="str">
        <f>LEFT(Bewertung!H29,1)</f>
        <v>0</v>
      </c>
    </row>
    <row r="28" spans="1:7" x14ac:dyDescent="0.3">
      <c r="A28" s="1" t="str">
        <f>Bewertung!A30</f>
        <v>Immaterielle Anlagen</v>
      </c>
      <c r="B28" s="245" t="str">
        <f>LEFT(Bewertung!C30,1)</f>
        <v>0</v>
      </c>
      <c r="C28" s="245" t="str">
        <f>LEFT(Bewertung!D30,1)</f>
        <v>0</v>
      </c>
      <c r="D28" s="245" t="str">
        <f>LEFT(Bewertung!E30,1)</f>
        <v>0</v>
      </c>
      <c r="E28" s="245" t="str">
        <f>LEFT(Bewertung!F30,1)</f>
        <v>0</v>
      </c>
      <c r="F28" s="245" t="str">
        <f>LEFT(Bewertung!G30,1)</f>
        <v>0</v>
      </c>
      <c r="G28" s="245" t="str">
        <f>LEFT(Bewertung!H30,1)</f>
        <v>0</v>
      </c>
    </row>
    <row r="29" spans="1:7" x14ac:dyDescent="0.3">
      <c r="A29" s="1" t="str">
        <f>Bewertung!A31</f>
        <v>Stille Reserven auf «Immaterielle Anlagen»</v>
      </c>
      <c r="B29" s="245" t="str">
        <f>LEFT(Bewertung!C31,1)</f>
        <v>0</v>
      </c>
      <c r="C29" s="245" t="str">
        <f>LEFT(Bewertung!D31,1)</f>
        <v>0</v>
      </c>
      <c r="D29" s="245" t="str">
        <f>LEFT(Bewertung!E31,1)</f>
        <v>0</v>
      </c>
      <c r="E29" s="245" t="str">
        <f>LEFT(Bewertung!F31,1)</f>
        <v>0</v>
      </c>
      <c r="F29" s="245" t="str">
        <f>LEFT(Bewertung!G31,1)</f>
        <v>0</v>
      </c>
      <c r="G29" s="245" t="str">
        <f>LEFT(Bewertung!H31,1)</f>
        <v>0</v>
      </c>
    </row>
    <row r="30" spans="1:7" x14ac:dyDescent="0.3">
      <c r="A30" s="1" t="str">
        <f>Bewertung!A32</f>
        <v>Forderungen gegen. Nahestehenden</v>
      </c>
      <c r="B30" s="245" t="str">
        <f>LEFT(Bewertung!C32,1)</f>
        <v>0</v>
      </c>
      <c r="C30" s="245" t="str">
        <f>LEFT(Bewertung!D32,1)</f>
        <v>0</v>
      </c>
      <c r="D30" s="245" t="str">
        <f>LEFT(Bewertung!E32,1)</f>
        <v>0</v>
      </c>
      <c r="E30" s="245" t="str">
        <f>LEFT(Bewertung!F32,1)</f>
        <v>0</v>
      </c>
      <c r="F30" s="245" t="str">
        <f>LEFT(Bewertung!G32,1)</f>
        <v>0</v>
      </c>
      <c r="G30" s="245" t="str">
        <f>LEFT(Bewertung!H32,1)</f>
        <v>0</v>
      </c>
    </row>
    <row r="31" spans="1:7" x14ac:dyDescent="0.3">
      <c r="A31" s="1" t="str">
        <f>Bewertung!A33</f>
        <v>Anlagevermögen</v>
      </c>
      <c r="B31" s="245" t="str">
        <f>LEFT(Bewertung!C33,1)</f>
        <v>1</v>
      </c>
      <c r="C31" s="245" t="str">
        <f>LEFT(Bewertung!D33,1)</f>
        <v>1</v>
      </c>
      <c r="D31" s="245" t="str">
        <f>LEFT(Bewertung!E33,1)</f>
        <v>1</v>
      </c>
      <c r="E31" s="245" t="str">
        <f>LEFT(Bewertung!F33,1)</f>
        <v>1</v>
      </c>
      <c r="F31" s="245" t="str">
        <f>LEFT(Bewertung!G33,1)</f>
        <v>6</v>
      </c>
      <c r="G31" s="245" t="str">
        <f>LEFT(Bewertung!H33,1)</f>
        <v>9</v>
      </c>
    </row>
    <row r="32" spans="1:7" x14ac:dyDescent="0.3">
      <c r="A32" s="1" t="str">
        <f>Bewertung!A34</f>
        <v>Total Aktiven</v>
      </c>
      <c r="B32" s="245" t="str">
        <f>LEFT(Bewertung!C34,1)</f>
        <v>2</v>
      </c>
      <c r="C32" s="245" t="str">
        <f>LEFT(Bewertung!D34,1)</f>
        <v>2</v>
      </c>
      <c r="D32" s="245" t="str">
        <f>LEFT(Bewertung!E34,1)</f>
        <v>2</v>
      </c>
      <c r="E32" s="245" t="str">
        <f>LEFT(Bewertung!F34,1)</f>
        <v>2</v>
      </c>
      <c r="F32" s="245" t="str">
        <f>LEFT(Bewertung!G34,1)</f>
        <v>1</v>
      </c>
      <c r="G32" s="245" t="str">
        <f>LEFT(Bewertung!H34,1)</f>
        <v>1</v>
      </c>
    </row>
    <row r="33" spans="1:7" x14ac:dyDescent="0.3">
      <c r="A33" s="1" t="str">
        <f>Bewertung!A38</f>
        <v>Verbindlichkeiten aus L&amp;L</v>
      </c>
      <c r="B33" s="245" t="str">
        <f>LEFT(Bewertung!C38,1)</f>
        <v>7</v>
      </c>
      <c r="C33" s="245" t="str">
        <f>LEFT(Bewertung!D38,1)</f>
        <v>4</v>
      </c>
      <c r="D33" s="245" t="str">
        <f>LEFT(Bewertung!E38,1)</f>
        <v>5</v>
      </c>
      <c r="E33" s="245" t="str">
        <f>LEFT(Bewertung!F38,1)</f>
        <v>7</v>
      </c>
      <c r="F33" s="245" t="str">
        <f>LEFT(Bewertung!G38,1)</f>
        <v>4</v>
      </c>
      <c r="G33" s="245" t="str">
        <f>LEFT(Bewertung!H38,1)</f>
        <v>2</v>
      </c>
    </row>
    <row r="34" spans="1:7" x14ac:dyDescent="0.3">
      <c r="A34" s="1" t="str">
        <f>Bewertung!A39</f>
        <v>Stille Reserven auf «Verbindlichkeiten aus L&amp;L»</v>
      </c>
      <c r="B34" s="245" t="str">
        <f>LEFT(Bewertung!C39,1)</f>
        <v>0</v>
      </c>
      <c r="C34" s="245" t="str">
        <f>LEFT(Bewertung!D39,1)</f>
        <v>0</v>
      </c>
      <c r="D34" s="245" t="str">
        <f>LEFT(Bewertung!E39,1)</f>
        <v>0</v>
      </c>
      <c r="E34" s="245" t="str">
        <f>LEFT(Bewertung!F39,1)</f>
        <v>0</v>
      </c>
      <c r="F34" s="245" t="str">
        <f>LEFT(Bewertung!G39,1)</f>
        <v>0</v>
      </c>
      <c r="G34" s="245" t="str">
        <f>LEFT(Bewertung!H39,1)</f>
        <v>0</v>
      </c>
    </row>
    <row r="35" spans="1:7" x14ac:dyDescent="0.3">
      <c r="A35" s="1" t="str">
        <f>Bewertung!A42</f>
        <v>Kurzfristige verzinsliche Verbindlichkeiten</v>
      </c>
      <c r="B35" s="245" t="str">
        <f>LEFT(Bewertung!C42,1)</f>
        <v/>
      </c>
      <c r="C35" s="245" t="str">
        <f>LEFT(Bewertung!D42,1)</f>
        <v/>
      </c>
      <c r="D35" s="245" t="str">
        <f>LEFT(Bewertung!E42,1)</f>
        <v/>
      </c>
      <c r="E35" s="245" t="str">
        <f>LEFT(Bewertung!F42,1)</f>
        <v/>
      </c>
      <c r="F35" s="245" t="str">
        <f>LEFT(Bewertung!G42,1)</f>
        <v/>
      </c>
      <c r="G35" s="245" t="str">
        <f>LEFT(Bewertung!H42,1)</f>
        <v/>
      </c>
    </row>
    <row r="36" spans="1:7" x14ac:dyDescent="0.3">
      <c r="A36" s="1" t="str">
        <f>Bewertung!A43</f>
        <v>Stille Reserven auf «Kurzfristige verzinsliche Verbindlichkeiten»</v>
      </c>
      <c r="B36" s="245" t="str">
        <f>LEFT(Bewertung!C43,1)</f>
        <v>0</v>
      </c>
      <c r="C36" s="245" t="str">
        <f>LEFT(Bewertung!D43,1)</f>
        <v>0</v>
      </c>
      <c r="D36" s="245" t="str">
        <f>LEFT(Bewertung!E43,1)</f>
        <v>0</v>
      </c>
      <c r="E36" s="245" t="str">
        <f>LEFT(Bewertung!F43,1)</f>
        <v>0</v>
      </c>
      <c r="F36" s="245" t="str">
        <f>LEFT(Bewertung!G43,1)</f>
        <v>0</v>
      </c>
      <c r="G36" s="245" t="str">
        <f>LEFT(Bewertung!H43,1)</f>
        <v>0</v>
      </c>
    </row>
    <row r="37" spans="1:7" x14ac:dyDescent="0.3">
      <c r="A37" s="1" t="str">
        <f>Bewertung!A44</f>
        <v>übrige kurzfristige Verbindlichkeiten</v>
      </c>
      <c r="B37" s="245" t="str">
        <f>LEFT(Bewertung!C44,1)</f>
        <v>0</v>
      </c>
      <c r="C37" s="245" t="str">
        <f>LEFT(Bewertung!D44,1)</f>
        <v>0</v>
      </c>
      <c r="D37" s="245" t="str">
        <f>LEFT(Bewertung!E44,1)</f>
        <v>0</v>
      </c>
      <c r="E37" s="245" t="str">
        <f>LEFT(Bewertung!F44,1)</f>
        <v>0</v>
      </c>
      <c r="F37" s="245" t="str">
        <f>LEFT(Bewertung!G44,1)</f>
        <v>0</v>
      </c>
      <c r="G37" s="245" t="str">
        <f>LEFT(Bewertung!H44,1)</f>
        <v>0</v>
      </c>
    </row>
    <row r="38" spans="1:7" x14ac:dyDescent="0.3">
      <c r="A38" s="1" t="str">
        <f>Bewertung!A45</f>
        <v>Stille Reserven auf «übrige kurzfristige Verbindlichkeiten»</v>
      </c>
      <c r="B38" s="245" t="str">
        <f>LEFT(Bewertung!C45,1)</f>
        <v/>
      </c>
      <c r="C38" s="245" t="str">
        <f>LEFT(Bewertung!D45,1)</f>
        <v/>
      </c>
      <c r="D38" s="245" t="str">
        <f>LEFT(Bewertung!E45,1)</f>
        <v/>
      </c>
      <c r="E38" s="245" t="str">
        <f>LEFT(Bewertung!F45,1)</f>
        <v/>
      </c>
      <c r="F38" s="245" t="str">
        <f>LEFT(Bewertung!G45,1)</f>
        <v/>
      </c>
      <c r="G38" s="245" t="str">
        <f>LEFT(Bewertung!H45,1)</f>
        <v/>
      </c>
    </row>
    <row r="39" spans="1:7" x14ac:dyDescent="0.3">
      <c r="A39" s="1" t="str">
        <f>Bewertung!A46</f>
        <v>Passive Rechnungsabgrenzung Zinsen</v>
      </c>
      <c r="B39" s="245" t="str">
        <f>LEFT(Bewertung!C46,1)</f>
        <v>0</v>
      </c>
      <c r="C39" s="245" t="str">
        <f>LEFT(Bewertung!D46,1)</f>
        <v>0</v>
      </c>
      <c r="D39" s="245" t="str">
        <f>LEFT(Bewertung!E46,1)</f>
        <v>0</v>
      </c>
      <c r="E39" s="245" t="str">
        <f>LEFT(Bewertung!F46,1)</f>
        <v>0</v>
      </c>
      <c r="F39" s="245" t="str">
        <f>LEFT(Bewertung!G46,1)</f>
        <v>0</v>
      </c>
      <c r="G39" s="245" t="str">
        <f>LEFT(Bewertung!H46,1)</f>
        <v>0</v>
      </c>
    </row>
    <row r="40" spans="1:7" x14ac:dyDescent="0.3">
      <c r="A40" s="1" t="str">
        <f>Bewertung!A47</f>
        <v>Stille Reserven auf «Passive Rechnungsabgrenzung Zinsen»</v>
      </c>
      <c r="B40" s="245" t="str">
        <f>LEFT(Bewertung!C47,1)</f>
        <v>0</v>
      </c>
      <c r="C40" s="245" t="str">
        <f>LEFT(Bewertung!D47,1)</f>
        <v>0</v>
      </c>
      <c r="D40" s="245" t="str">
        <f>LEFT(Bewertung!E47,1)</f>
        <v>0</v>
      </c>
      <c r="E40" s="245" t="str">
        <f>LEFT(Bewertung!F47,1)</f>
        <v>0</v>
      </c>
      <c r="F40" s="245" t="str">
        <f>LEFT(Bewertung!G47,1)</f>
        <v>0</v>
      </c>
      <c r="G40" s="245" t="str">
        <f>LEFT(Bewertung!H47,1)</f>
        <v>0</v>
      </c>
    </row>
    <row r="41" spans="1:7" x14ac:dyDescent="0.3">
      <c r="A41" s="1" t="str">
        <f>Bewertung!A48</f>
        <v>Übrige passive Rechnungsabgrenzung</v>
      </c>
      <c r="B41" s="245" t="str">
        <f>LEFT(Bewertung!C48,1)</f>
        <v>3</v>
      </c>
      <c r="C41" s="245" t="str">
        <f>LEFT(Bewertung!D48,1)</f>
        <v>2</v>
      </c>
      <c r="D41" s="245" t="str">
        <f>LEFT(Bewertung!E48,1)</f>
        <v>2</v>
      </c>
      <c r="E41" s="245" t="str">
        <f>LEFT(Bewertung!F48,1)</f>
        <v>2</v>
      </c>
      <c r="F41" s="245" t="str">
        <f>LEFT(Bewertung!G48,1)</f>
        <v>2</v>
      </c>
      <c r="G41" s="245" t="str">
        <f>LEFT(Bewertung!H48,1)</f>
        <v>1</v>
      </c>
    </row>
    <row r="42" spans="1:7" x14ac:dyDescent="0.3">
      <c r="A42" s="1" t="str">
        <f>Bewertung!A49</f>
        <v>Stille Reserven auf «Übrige passive Rechnungsabgrenzung»</v>
      </c>
      <c r="B42" s="245" t="str">
        <f>LEFT(Bewertung!C49,1)</f>
        <v>0</v>
      </c>
      <c r="C42" s="245" t="str">
        <f>LEFT(Bewertung!D49,1)</f>
        <v>0</v>
      </c>
      <c r="D42" s="245" t="str">
        <f>LEFT(Bewertung!E49,1)</f>
        <v>0</v>
      </c>
      <c r="E42" s="245" t="str">
        <f>LEFT(Bewertung!F49,1)</f>
        <v>0</v>
      </c>
      <c r="F42" s="245" t="str">
        <f>LEFT(Bewertung!G49,1)</f>
        <v>0</v>
      </c>
      <c r="G42" s="245" t="str">
        <f>LEFT(Bewertung!H49,1)</f>
        <v>0</v>
      </c>
    </row>
    <row r="43" spans="1:7" x14ac:dyDescent="0.3">
      <c r="A43" s="1" t="str">
        <f>Bewertung!A50</f>
        <v>Kurzfristige Verbindlichkeiten vor Dividenden</v>
      </c>
      <c r="B43" s="245" t="str">
        <f>LEFT(Bewertung!C50,1)</f>
        <v>1</v>
      </c>
      <c r="C43" s="245" t="str">
        <f>LEFT(Bewertung!D50,1)</f>
        <v>7</v>
      </c>
      <c r="D43" s="245" t="str">
        <f>LEFT(Bewertung!E50,1)</f>
        <v>8</v>
      </c>
      <c r="E43" s="245" t="str">
        <f>LEFT(Bewertung!F50,1)</f>
        <v>1</v>
      </c>
      <c r="F43" s="245" t="str">
        <f>LEFT(Bewertung!G50,1)</f>
        <v>7</v>
      </c>
      <c r="G43" s="245" t="str">
        <f>LEFT(Bewertung!H50,1)</f>
        <v>3</v>
      </c>
    </row>
    <row r="44" spans="1:7" x14ac:dyDescent="0.3">
      <c r="A44" s="1" t="str">
        <f>Bewertung!A51</f>
        <v>Verbindlichkeiten aus Ausschüttungen</v>
      </c>
      <c r="B44" s="245" t="str">
        <f>LEFT(Bewertung!C51,1)</f>
        <v>0</v>
      </c>
      <c r="C44" s="245" t="str">
        <f>LEFT(Bewertung!D51,1)</f>
        <v>2</v>
      </c>
      <c r="D44" s="245" t="str">
        <f>LEFT(Bewertung!E51,1)</f>
        <v>0</v>
      </c>
      <c r="E44" s="245" t="str">
        <f>LEFT(Bewertung!F51,1)</f>
        <v>0</v>
      </c>
      <c r="F44" s="245" t="str">
        <f>LEFT(Bewertung!G51,1)</f>
        <v>0</v>
      </c>
      <c r="G44" s="245" t="str">
        <f>LEFT(Bewertung!H51,1)</f>
        <v>0</v>
      </c>
    </row>
    <row r="45" spans="1:7" x14ac:dyDescent="0.3">
      <c r="A45" s="1" t="str">
        <f>Bewertung!A52</f>
        <v>Kurzfristige Verbindlichkeiten</v>
      </c>
      <c r="B45" s="245" t="str">
        <f>LEFT(Bewertung!C52,1)</f>
        <v>1</v>
      </c>
      <c r="C45" s="245" t="str">
        <f>LEFT(Bewertung!D52,1)</f>
        <v>1</v>
      </c>
      <c r="D45" s="245" t="str">
        <f>LEFT(Bewertung!E52,1)</f>
        <v>8</v>
      </c>
      <c r="E45" s="245" t="str">
        <f>LEFT(Bewertung!F52,1)</f>
        <v>1</v>
      </c>
      <c r="F45" s="245" t="str">
        <f>LEFT(Bewertung!G52,1)</f>
        <v>7</v>
      </c>
      <c r="G45" s="245" t="str">
        <f>LEFT(Bewertung!H52,1)</f>
        <v>3</v>
      </c>
    </row>
    <row r="46" spans="1:7" x14ac:dyDescent="0.3">
      <c r="A46" s="1" t="str">
        <f>Bewertung!A53</f>
        <v>Langfr. oper. Finanzverbindlichkeiten</v>
      </c>
      <c r="B46" s="245" t="str">
        <f>LEFT(Bewertung!C53,1)</f>
        <v>6</v>
      </c>
      <c r="C46" s="245" t="str">
        <f>LEFT(Bewertung!D53,1)</f>
        <v>6</v>
      </c>
      <c r="D46" s="245" t="str">
        <f>LEFT(Bewertung!E53,1)</f>
        <v>8</v>
      </c>
      <c r="E46" s="245" t="str">
        <f>LEFT(Bewertung!F53,1)</f>
        <v>7</v>
      </c>
      <c r="F46" s="245" t="str">
        <f>LEFT(Bewertung!G53,1)</f>
        <v>3</v>
      </c>
      <c r="G46" s="245" t="str">
        <f>LEFT(Bewertung!H53,1)</f>
        <v>5</v>
      </c>
    </row>
    <row r="47" spans="1:7" x14ac:dyDescent="0.3">
      <c r="A47" s="1" t="str">
        <f>Bewertung!A54</f>
        <v>Stille Reserven auf «Langfr. oper. Finanzverbindlichkeiten»</v>
      </c>
      <c r="B47" s="245" t="str">
        <f>LEFT(Bewertung!C54,1)</f>
        <v>0</v>
      </c>
      <c r="C47" s="245" t="str">
        <f>LEFT(Bewertung!D54,1)</f>
        <v>0</v>
      </c>
      <c r="D47" s="245" t="str">
        <f>LEFT(Bewertung!E54,1)</f>
        <v>0</v>
      </c>
      <c r="E47" s="245" t="str">
        <f>LEFT(Bewertung!F54,1)</f>
        <v>0</v>
      </c>
      <c r="F47" s="245" t="str">
        <f>LEFT(Bewertung!G54,1)</f>
        <v>0</v>
      </c>
      <c r="G47" s="245" t="str">
        <f>LEFT(Bewertung!H54,1)</f>
        <v>0</v>
      </c>
    </row>
    <row r="48" spans="1:7" x14ac:dyDescent="0.3">
      <c r="A48" s="1" t="str">
        <f>Bewertung!A55</f>
        <v>Leasingverbindlichkeiten</v>
      </c>
      <c r="B48" s="245" t="str">
        <f>LEFT(Bewertung!C55,1)</f>
        <v>6</v>
      </c>
      <c r="C48" s="245" t="str">
        <f>LEFT(Bewertung!D55,1)</f>
        <v>2</v>
      </c>
      <c r="D48" s="245" t="str">
        <f>LEFT(Bewertung!E55,1)</f>
        <v>2</v>
      </c>
      <c r="E48" s="245" t="str">
        <f>LEFT(Bewertung!F55,1)</f>
        <v>1</v>
      </c>
      <c r="F48" s="245" t="str">
        <f>LEFT(Bewertung!G55,1)</f>
        <v>1</v>
      </c>
      <c r="G48" s="245" t="str">
        <f>LEFT(Bewertung!H55,1)</f>
        <v>1</v>
      </c>
    </row>
    <row r="49" spans="1:7" x14ac:dyDescent="0.3">
      <c r="A49" s="1" t="str">
        <f>Bewertung!A56</f>
        <v>Stille Reserven auf «Leasingverbindlichkeiten»</v>
      </c>
      <c r="B49" s="245" t="str">
        <f>LEFT(Bewertung!C56,1)</f>
        <v>0</v>
      </c>
      <c r="C49" s="245" t="str">
        <f>LEFT(Bewertung!D56,1)</f>
        <v>0</v>
      </c>
      <c r="D49" s="245" t="str">
        <f>LEFT(Bewertung!E56,1)</f>
        <v>0</v>
      </c>
      <c r="E49" s="245" t="str">
        <f>LEFT(Bewertung!F56,1)</f>
        <v>0</v>
      </c>
      <c r="F49" s="245" t="str">
        <f>LEFT(Bewertung!G56,1)</f>
        <v>0</v>
      </c>
      <c r="G49" s="245" t="str">
        <f>LEFT(Bewertung!H56,1)</f>
        <v>0</v>
      </c>
    </row>
    <row r="50" spans="1:7" x14ac:dyDescent="0.3">
      <c r="A50" s="1" t="str">
        <f>Bewertung!A57</f>
        <v>Steuerrückstellungen</v>
      </c>
      <c r="B50" s="245" t="str">
        <f>LEFT(Bewertung!C57,1)</f>
        <v>0</v>
      </c>
      <c r="C50" s="245" t="str">
        <f>LEFT(Bewertung!D57,1)</f>
        <v>0</v>
      </c>
      <c r="D50" s="245" t="str">
        <f>LEFT(Bewertung!E57,1)</f>
        <v>0</v>
      </c>
      <c r="E50" s="245" t="str">
        <f>LEFT(Bewertung!F57,1)</f>
        <v>0</v>
      </c>
      <c r="F50" s="245" t="str">
        <f>LEFT(Bewertung!G57,1)</f>
        <v>0</v>
      </c>
      <c r="G50" s="245" t="str">
        <f>LEFT(Bewertung!H57,1)</f>
        <v>0</v>
      </c>
    </row>
    <row r="51" spans="1:7" x14ac:dyDescent="0.3">
      <c r="A51" s="1" t="str">
        <f>Bewertung!A58</f>
        <v>Stille Reserven auf «Steuerrückstellungen»</v>
      </c>
      <c r="B51" s="245" t="str">
        <f>LEFT(Bewertung!C58,1)</f>
        <v>0</v>
      </c>
      <c r="C51" s="245" t="str">
        <f>LEFT(Bewertung!D58,1)</f>
        <v>0</v>
      </c>
      <c r="D51" s="245" t="str">
        <f>LEFT(Bewertung!E58,1)</f>
        <v>0</v>
      </c>
      <c r="E51" s="245" t="str">
        <f>LEFT(Bewertung!F58,1)</f>
        <v>0</v>
      </c>
      <c r="F51" s="245" t="str">
        <f>LEFT(Bewertung!G58,1)</f>
        <v>0</v>
      </c>
      <c r="G51" s="245" t="str">
        <f>LEFT(Bewertung!H58,1)</f>
        <v>0</v>
      </c>
    </row>
    <row r="52" spans="1:7" x14ac:dyDescent="0.3">
      <c r="A52" s="1" t="str">
        <f>Bewertung!A59</f>
        <v>Übrige oper. Rückstellungen</v>
      </c>
      <c r="B52" s="245" t="str">
        <f>LEFT(Bewertung!C59,1)</f>
        <v>1</v>
      </c>
      <c r="C52" s="245" t="str">
        <f>LEFT(Bewertung!D59,1)</f>
        <v>1</v>
      </c>
      <c r="D52" s="245" t="str">
        <f>LEFT(Bewertung!E59,1)</f>
        <v>1</v>
      </c>
      <c r="E52" s="245" t="str">
        <f>LEFT(Bewertung!F59,1)</f>
        <v>1</v>
      </c>
      <c r="F52" s="245" t="str">
        <f>LEFT(Bewertung!G59,1)</f>
        <v>1</v>
      </c>
      <c r="G52" s="245" t="str">
        <f>LEFT(Bewertung!H59,1)</f>
        <v>1</v>
      </c>
    </row>
    <row r="53" spans="1:7" x14ac:dyDescent="0.3">
      <c r="A53" s="1" t="str">
        <f>Bewertung!A60</f>
        <v>Stille Reserven auf «Übrige oper. Rückstellungen»</v>
      </c>
      <c r="B53" s="245" t="str">
        <f>LEFT(Bewertung!C60,1)</f>
        <v>0</v>
      </c>
      <c r="C53" s="245" t="str">
        <f>LEFT(Bewertung!D60,1)</f>
        <v>0</v>
      </c>
      <c r="D53" s="245" t="str">
        <f>LEFT(Bewertung!E60,1)</f>
        <v>0</v>
      </c>
      <c r="E53" s="245" t="str">
        <f>LEFT(Bewertung!F60,1)</f>
        <v>0</v>
      </c>
      <c r="F53" s="245" t="str">
        <f>LEFT(Bewertung!G60,1)</f>
        <v>0</v>
      </c>
      <c r="G53" s="245" t="str">
        <f>LEFT(Bewertung!H60,1)</f>
        <v>0</v>
      </c>
    </row>
    <row r="54" spans="1:7" x14ac:dyDescent="0.3">
      <c r="A54" s="1" t="str">
        <f>Bewertung!A61</f>
        <v>latente Steuern</v>
      </c>
      <c r="B54" s="245" t="str">
        <f>LEFT(Bewertung!C61,1)</f>
        <v>2</v>
      </c>
      <c r="C54" s="245" t="str">
        <f>LEFT(Bewertung!D61,1)</f>
        <v>2</v>
      </c>
      <c r="D54" s="245" t="str">
        <f>LEFT(Bewertung!E61,1)</f>
        <v>2</v>
      </c>
      <c r="E54" s="245" t="str">
        <f>LEFT(Bewertung!F61,1)</f>
        <v>2</v>
      </c>
      <c r="F54" s="245" t="str">
        <f>LEFT(Bewertung!G61,1)</f>
        <v>9</v>
      </c>
      <c r="G54" s="245" t="str">
        <f>LEFT(Bewertung!H61,1)</f>
        <v>8</v>
      </c>
    </row>
    <row r="55" spans="1:7" x14ac:dyDescent="0.3">
      <c r="A55" s="1" t="str">
        <f>Bewertung!A62</f>
        <v>Langfristige Verbindlichkeiten</v>
      </c>
      <c r="B55" s="245" t="str">
        <f>LEFT(Bewertung!C62,1)</f>
        <v>8</v>
      </c>
      <c r="C55" s="245" t="str">
        <f>LEFT(Bewertung!D62,1)</f>
        <v>1</v>
      </c>
      <c r="D55" s="245" t="str">
        <f>LEFT(Bewertung!E62,1)</f>
        <v>1</v>
      </c>
      <c r="E55" s="245" t="str">
        <f>LEFT(Bewertung!F62,1)</f>
        <v>1</v>
      </c>
      <c r="F55" s="245" t="str">
        <f>LEFT(Bewertung!G62,1)</f>
        <v>2</v>
      </c>
      <c r="G55" s="245" t="str">
        <f>LEFT(Bewertung!H62,1)</f>
        <v>2</v>
      </c>
    </row>
    <row r="56" spans="1:7" x14ac:dyDescent="0.3">
      <c r="A56" s="1" t="str">
        <f>Bewertung!A63</f>
        <v>Verbindlichkeiten geg. Nahestehenden</v>
      </c>
      <c r="B56" s="245" t="str">
        <f>LEFT(Bewertung!C63,1)</f>
        <v>4</v>
      </c>
      <c r="C56" s="245" t="str">
        <f>LEFT(Bewertung!D63,1)</f>
        <v>4</v>
      </c>
      <c r="D56" s="245" t="str">
        <f>LEFT(Bewertung!E63,1)</f>
        <v>4</v>
      </c>
      <c r="E56" s="245" t="str">
        <f>LEFT(Bewertung!F63,1)</f>
        <v>3</v>
      </c>
      <c r="F56" s="245" t="str">
        <f>LEFT(Bewertung!G63,1)</f>
        <v>3</v>
      </c>
      <c r="G56" s="245" t="str">
        <f>LEFT(Bewertung!H63,1)</f>
        <v>3</v>
      </c>
    </row>
    <row r="57" spans="1:7" x14ac:dyDescent="0.3">
      <c r="A57" s="1" t="str">
        <f>Bewertung!A64</f>
        <v>Grundkapital</v>
      </c>
      <c r="B57" s="245" t="str">
        <f>LEFT(Bewertung!C64,1)</f>
        <v>1</v>
      </c>
      <c r="C57" s="245" t="str">
        <f>LEFT(Bewertung!D64,1)</f>
        <v>1</v>
      </c>
      <c r="D57" s="245" t="str">
        <f>LEFT(Bewertung!E64,1)</f>
        <v>1</v>
      </c>
      <c r="E57" s="245" t="str">
        <f>LEFT(Bewertung!F64,1)</f>
        <v>1</v>
      </c>
      <c r="F57" s="245" t="str">
        <f>LEFT(Bewertung!G64,1)</f>
        <v>1</v>
      </c>
      <c r="G57" s="245" t="str">
        <f>LEFT(Bewertung!H64,1)</f>
        <v>1</v>
      </c>
    </row>
    <row r="58" spans="1:7" x14ac:dyDescent="0.3">
      <c r="A58" s="1" t="str">
        <f>Bewertung!A65</f>
        <v>Minderheitsanteile</v>
      </c>
      <c r="B58" s="245" t="str">
        <f>LEFT(Bewertung!C65,1)</f>
        <v>0</v>
      </c>
      <c r="C58" s="245" t="str">
        <f>LEFT(Bewertung!D65,1)</f>
        <v>0</v>
      </c>
      <c r="D58" s="245" t="str">
        <f>LEFT(Bewertung!E65,1)</f>
        <v>0</v>
      </c>
      <c r="E58" s="245" t="str">
        <f>LEFT(Bewertung!F65,1)</f>
        <v>0</v>
      </c>
      <c r="F58" s="245" t="str">
        <f>LEFT(Bewertung!G65,1)</f>
        <v>0</v>
      </c>
      <c r="G58" s="245" t="str">
        <f>LEFT(Bewertung!H65,1)</f>
        <v>0</v>
      </c>
    </row>
    <row r="59" spans="1:7" x14ac:dyDescent="0.3">
      <c r="A59" s="1" t="str">
        <f>Bewertung!A66</f>
        <v>Kapitalreserven</v>
      </c>
      <c r="B59" s="245" t="str">
        <f>LEFT(Bewertung!C66,1)</f>
        <v>0</v>
      </c>
      <c r="C59" s="245" t="str">
        <f>LEFT(Bewertung!D66,1)</f>
        <v>0</v>
      </c>
      <c r="D59" s="245" t="str">
        <f>LEFT(Bewertung!E66,1)</f>
        <v>0</v>
      </c>
      <c r="E59" s="245" t="str">
        <f>LEFT(Bewertung!F66,1)</f>
        <v>0</v>
      </c>
      <c r="F59" s="245" t="str">
        <f>LEFT(Bewertung!G66,1)</f>
        <v>0</v>
      </c>
      <c r="G59" s="245" t="str">
        <f>LEFT(Bewertung!H66,1)</f>
        <v>0</v>
      </c>
    </row>
    <row r="60" spans="1:7" x14ac:dyDescent="0.3">
      <c r="A60" s="1" t="str">
        <f>Bewertung!A67</f>
        <v>Gewinnreserven</v>
      </c>
      <c r="B60" s="245" t="str">
        <f>LEFT(Bewertung!C67,1)</f>
        <v>5</v>
      </c>
      <c r="C60" s="245" t="str">
        <f>LEFT(Bewertung!D67,1)</f>
        <v>5</v>
      </c>
      <c r="D60" s="245" t="str">
        <f>LEFT(Bewertung!E67,1)</f>
        <v>5</v>
      </c>
      <c r="E60" s="245" t="str">
        <f>LEFT(Bewertung!F67,1)</f>
        <v>5</v>
      </c>
      <c r="F60" s="245" t="str">
        <f>LEFT(Bewertung!G67,1)</f>
        <v>5</v>
      </c>
      <c r="G60" s="245" t="str">
        <f>LEFT(Bewertung!H67,1)</f>
        <v>5</v>
      </c>
    </row>
    <row r="61" spans="1:7" x14ac:dyDescent="0.3">
      <c r="A61" s="1" t="str">
        <f>Bewertung!A68</f>
        <v>Gewinnvortrag</v>
      </c>
      <c r="B61" s="245" t="str">
        <f>LEFT(Bewertung!C68,1)</f>
        <v>4</v>
      </c>
      <c r="C61" s="245" t="str">
        <f>LEFT(Bewertung!D68,1)</f>
        <v>3</v>
      </c>
      <c r="D61" s="245" t="str">
        <f>LEFT(Bewertung!E68,1)</f>
        <v>4</v>
      </c>
      <c r="E61" s="245" t="str">
        <f>LEFT(Bewertung!F68,1)</f>
        <v>5</v>
      </c>
      <c r="F61" s="245" t="str">
        <f>LEFT(Bewertung!G68,1)</f>
        <v>5</v>
      </c>
      <c r="G61" s="245" t="str">
        <f>LEFT(Bewertung!H68,1)</f>
        <v>6</v>
      </c>
    </row>
    <row r="62" spans="1:7" x14ac:dyDescent="0.3">
      <c r="A62" s="1" t="str">
        <f>Bewertung!A69</f>
        <v>Stille Reserven</v>
      </c>
      <c r="B62" s="245" t="str">
        <f>LEFT(Bewertung!C69,1)</f>
        <v>3</v>
      </c>
      <c r="C62" s="245" t="str">
        <f>LEFT(Bewertung!D69,1)</f>
        <v>3</v>
      </c>
      <c r="D62" s="245" t="str">
        <f>LEFT(Bewertung!E69,1)</f>
        <v>3</v>
      </c>
      <c r="E62" s="245" t="str">
        <f>LEFT(Bewertung!F69,1)</f>
        <v>3</v>
      </c>
      <c r="F62" s="245" t="str">
        <f>LEFT(Bewertung!G69,1)</f>
        <v>1</v>
      </c>
      <c r="G62" s="245" t="str">
        <f>LEFT(Bewertung!H69,1)</f>
        <v>1</v>
      </c>
    </row>
    <row r="63" spans="1:7" x14ac:dyDescent="0.3">
      <c r="A63" s="1" t="str">
        <f>Bewertung!A70</f>
        <v>Eigenkapital</v>
      </c>
      <c r="B63" s="245" t="str">
        <f>LEFT(Bewertung!C70,1)</f>
        <v>1</v>
      </c>
      <c r="C63" s="245" t="str">
        <f>LEFT(Bewertung!D70,1)</f>
        <v>1</v>
      </c>
      <c r="D63" s="245" t="str">
        <f>LEFT(Bewertung!E70,1)</f>
        <v>1</v>
      </c>
      <c r="E63" s="245" t="str">
        <f>LEFT(Bewertung!F70,1)</f>
        <v>1</v>
      </c>
      <c r="F63" s="245" t="str">
        <f>LEFT(Bewertung!G70,1)</f>
        <v>1</v>
      </c>
      <c r="G63" s="245" t="str">
        <f>LEFT(Bewertung!H70,1)</f>
        <v>1</v>
      </c>
    </row>
    <row r="64" spans="1:7" x14ac:dyDescent="0.3">
      <c r="A64" s="1" t="str">
        <f>Bewertung!A71</f>
        <v>Total Passiven</v>
      </c>
      <c r="B64" s="245" t="str">
        <f>LEFT(Bewertung!C71,1)</f>
        <v>2</v>
      </c>
      <c r="C64" s="245" t="str">
        <f>LEFT(Bewertung!D71,1)</f>
        <v>2</v>
      </c>
      <c r="D64" s="245" t="str">
        <f>LEFT(Bewertung!E71,1)</f>
        <v>2</v>
      </c>
      <c r="E64" s="245" t="str">
        <f>LEFT(Bewertung!F71,1)</f>
        <v>2</v>
      </c>
      <c r="F64" s="245" t="str">
        <f>LEFT(Bewertung!G71,1)</f>
        <v>1</v>
      </c>
      <c r="G64" s="245" t="str">
        <f>LEFT(Bewertung!H71,1)</f>
        <v>1</v>
      </c>
    </row>
    <row r="65" spans="1:7" x14ac:dyDescent="0.3">
      <c r="A65" s="1" t="str">
        <f>Bewertung!A72</f>
        <v>Kontrolle</v>
      </c>
      <c r="B65" s="245" t="str">
        <f>LEFT(Bewertung!C72,1)</f>
        <v>o</v>
      </c>
      <c r="C65" s="245" t="str">
        <f>LEFT(Bewertung!D72,1)</f>
        <v>o</v>
      </c>
      <c r="D65" s="245" t="str">
        <f>LEFT(Bewertung!E72,1)</f>
        <v>o</v>
      </c>
      <c r="E65" s="245" t="str">
        <f>LEFT(Bewertung!F72,1)</f>
        <v>o</v>
      </c>
      <c r="F65" s="245" t="str">
        <f>LEFT(Bewertung!G72,1)</f>
        <v>o</v>
      </c>
      <c r="G65" s="245" t="str">
        <f>LEFT(Bewertung!H72,1)</f>
        <v>o</v>
      </c>
    </row>
    <row r="66" spans="1:7" x14ac:dyDescent="0.3">
      <c r="A66" s="1" t="str">
        <f>Bewertung!A73</f>
        <v>Eigenfinanzierungsgrad</v>
      </c>
      <c r="B66" s="245" t="str">
        <f>LEFT(Bewertung!C73,1)</f>
        <v>0</v>
      </c>
      <c r="C66" s="245" t="str">
        <f>LEFT(Bewertung!D73,1)</f>
        <v>0</v>
      </c>
      <c r="D66" s="245" t="str">
        <f>LEFT(Bewertung!E73,1)</f>
        <v>0</v>
      </c>
      <c r="E66" s="245" t="str">
        <f>LEFT(Bewertung!F73,1)</f>
        <v>0</v>
      </c>
      <c r="F66" s="245" t="str">
        <f>LEFT(Bewertung!G73,1)</f>
        <v>0</v>
      </c>
      <c r="G66" s="245" t="str">
        <f>LEFT(Bewertung!H73,1)</f>
        <v>0</v>
      </c>
    </row>
    <row r="67" spans="1:7" x14ac:dyDescent="0.3">
      <c r="A67" s="1" t="str">
        <f>Bewertung!A75</f>
        <v>Gewinnverwendung</v>
      </c>
      <c r="B67" s="245" t="str">
        <f>LEFT(Bewertung!C75,1)</f>
        <v>2</v>
      </c>
      <c r="C67" s="245" t="str">
        <f>LEFT(Bewertung!D75,1)</f>
        <v>2</v>
      </c>
      <c r="D67" s="245" t="str">
        <f>LEFT(Bewertung!E75,1)</f>
        <v>2</v>
      </c>
      <c r="E67" s="245" t="str">
        <f>LEFT(Bewertung!F75,1)</f>
        <v>2</v>
      </c>
      <c r="F67" s="245" t="str">
        <f>LEFT(Bewertung!G75,1)</f>
        <v>2</v>
      </c>
      <c r="G67" s="245" t="str">
        <f>LEFT(Bewertung!H75,1)</f>
        <v>2</v>
      </c>
    </row>
    <row r="68" spans="1:7" x14ac:dyDescent="0.3">
      <c r="A68" s="1" t="str">
        <f>Bewertung!A76</f>
        <v>Gewinnvortrag vor Gewinnverteilung</v>
      </c>
      <c r="B68" s="245" t="str">
        <f>LEFT(Bewertung!C76,1)</f>
        <v>4</v>
      </c>
      <c r="C68" s="245" t="str">
        <f>LEFT(Bewertung!D76,1)</f>
        <v>4</v>
      </c>
      <c r="D68" s="245" t="str">
        <f>LEFT(Bewertung!E76,1)</f>
        <v>3</v>
      </c>
      <c r="E68" s="245" t="str">
        <f>LEFT(Bewertung!F76,1)</f>
        <v>4</v>
      </c>
      <c r="F68" s="245" t="str">
        <f>LEFT(Bewertung!G76,1)</f>
        <v>5</v>
      </c>
      <c r="G68" s="245" t="str">
        <f>LEFT(Bewertung!H76,1)</f>
        <v>5</v>
      </c>
    </row>
    <row r="69" spans="1:7" x14ac:dyDescent="0.3">
      <c r="A69" s="1" t="str">
        <f>Bewertung!A77</f>
        <v>Jahresgewinn/-verlust intern</v>
      </c>
      <c r="B69" s="245" t="str">
        <f>LEFT(Bewertung!C77,1)</f>
        <v/>
      </c>
      <c r="C69" s="245" t="str">
        <f>LEFT(Bewertung!D77,1)</f>
        <v>2</v>
      </c>
      <c r="D69" s="245" t="str">
        <f>LEFT(Bewertung!E77,1)</f>
        <v>1</v>
      </c>
      <c r="E69" s="245" t="str">
        <f>LEFT(Bewertung!F77,1)</f>
        <v>1</v>
      </c>
      <c r="F69" s="245" t="str">
        <f>LEFT(Bewertung!G77,1)</f>
        <v>-</v>
      </c>
      <c r="G69" s="245" t="str">
        <f>LEFT(Bewertung!H77,1)</f>
        <v>9</v>
      </c>
    </row>
    <row r="70" spans="1:7" x14ac:dyDescent="0.3">
      <c r="A70" s="1" t="str">
        <f>Bewertung!A78</f>
        <v>Reservenzuweisung</v>
      </c>
      <c r="B70" s="245" t="str">
        <f>LEFT(Bewertung!C78,1)</f>
        <v/>
      </c>
      <c r="C70" s="245" t="str">
        <f>LEFT(Bewertung!D78,1)</f>
        <v>0</v>
      </c>
      <c r="D70" s="245" t="str">
        <f>LEFT(Bewertung!E78,1)</f>
        <v>0</v>
      </c>
      <c r="E70" s="245" t="str">
        <f>LEFT(Bewertung!F78,1)</f>
        <v>0</v>
      </c>
      <c r="F70" s="245" t="str">
        <f>LEFT(Bewertung!G78,1)</f>
        <v>0</v>
      </c>
      <c r="G70" s="245" t="str">
        <f>LEFT(Bewertung!H78,1)</f>
        <v>0</v>
      </c>
    </row>
    <row r="71" spans="1:7" x14ac:dyDescent="0.3">
      <c r="A71" s="1" t="str">
        <f>Bewertung!A79</f>
        <v>Gewinnausschüttung offen</v>
      </c>
      <c r="B71" s="245" t="str">
        <f>LEFT(Bewertung!C79,1)</f>
        <v/>
      </c>
      <c r="C71" s="245" t="str">
        <f>LEFT(Bewertung!D79,1)</f>
        <v>-</v>
      </c>
      <c r="D71" s="245" t="str">
        <f>LEFT(Bewertung!E79,1)</f>
        <v>0</v>
      </c>
      <c r="E71" s="245" t="str">
        <f>LEFT(Bewertung!F79,1)</f>
        <v>0</v>
      </c>
      <c r="F71" s="245" t="str">
        <f>LEFT(Bewertung!G79,1)</f>
        <v>0</v>
      </c>
      <c r="G71" s="245" t="str">
        <f>LEFT(Bewertung!H79,1)</f>
        <v>0</v>
      </c>
    </row>
    <row r="72" spans="1:7" x14ac:dyDescent="0.3">
      <c r="A72" s="1" t="e">
        <f>Bewertung!#REF!</f>
        <v>#REF!</v>
      </c>
      <c r="B72" s="245" t="e">
        <f>LEFT(Bewertung!#REF!,1)</f>
        <v>#REF!</v>
      </c>
      <c r="C72" s="245" t="e">
        <f>LEFT(Bewertung!#REF!,1)</f>
        <v>#REF!</v>
      </c>
      <c r="D72" s="245" t="e">
        <f>LEFT(Bewertung!#REF!,1)</f>
        <v>#REF!</v>
      </c>
      <c r="E72" s="245" t="e">
        <f>LEFT(Bewertung!#REF!,1)</f>
        <v>#REF!</v>
      </c>
      <c r="F72" s="245" t="e">
        <f>LEFT(Bewertung!#REF!,1)</f>
        <v>#REF!</v>
      </c>
      <c r="G72" s="245" t="e">
        <f>LEFT(Bewertung!#REF!,1)</f>
        <v>#REF!</v>
      </c>
    </row>
    <row r="73" spans="1:7" x14ac:dyDescent="0.3">
      <c r="A73" s="1" t="str">
        <f>Bewertung!A80</f>
        <v>Gewinnausschüttung verdeckt</v>
      </c>
      <c r="B73" s="245" t="str">
        <f>LEFT(Bewertung!C80,1)</f>
        <v/>
      </c>
      <c r="C73" s="245" t="str">
        <f>LEFT(Bewertung!D80,1)</f>
        <v>-</v>
      </c>
      <c r="D73" s="245" t="str">
        <f>LEFT(Bewertung!E80,1)</f>
        <v>-</v>
      </c>
      <c r="E73" s="245" t="str">
        <f>LEFT(Bewertung!F80,1)</f>
        <v>-</v>
      </c>
      <c r="F73" s="245" t="str">
        <f>LEFT(Bewertung!G80,1)</f>
        <v>1</v>
      </c>
      <c r="G73" s="245" t="str">
        <f>LEFT(Bewertung!H80,1)</f>
        <v>-</v>
      </c>
    </row>
    <row r="74" spans="1:7" x14ac:dyDescent="0.3">
      <c r="A74" s="1" t="str">
        <f>Bewertung!A81</f>
        <v>Gewinnvortrag nach Gewinnverteilung</v>
      </c>
      <c r="B74" s="245" t="str">
        <f>LEFT(Bewertung!C81,1)</f>
        <v>4</v>
      </c>
      <c r="C74" s="245" t="str">
        <f>LEFT(Bewertung!D81,1)</f>
        <v>3</v>
      </c>
      <c r="D74" s="245" t="str">
        <f>LEFT(Bewertung!E81,1)</f>
        <v>4</v>
      </c>
      <c r="E74" s="245" t="str">
        <f>LEFT(Bewertung!F81,1)</f>
        <v>5</v>
      </c>
      <c r="F74" s="245" t="str">
        <f>LEFT(Bewertung!G81,1)</f>
        <v>5</v>
      </c>
      <c r="G74" s="245" t="str">
        <f>LEFT(Bewertung!H81,1)</f>
        <v>6</v>
      </c>
    </row>
    <row r="75" spans="1:7" x14ac:dyDescent="0.3">
      <c r="A75" s="1" t="str">
        <f>Bewertung!A85</f>
        <v>Erfolgsrechnungen</v>
      </c>
      <c r="B75" s="245" t="str">
        <f>LEFT(Bewertung!C85,1)</f>
        <v>2</v>
      </c>
      <c r="C75" s="245" t="str">
        <f>LEFT(Bewertung!D85,1)</f>
        <v>2</v>
      </c>
      <c r="D75" s="245" t="str">
        <f>LEFT(Bewertung!E85,1)</f>
        <v>2</v>
      </c>
      <c r="E75" s="245" t="str">
        <f>LEFT(Bewertung!F85,1)</f>
        <v>2</v>
      </c>
      <c r="F75" s="245" t="str">
        <f>LEFT(Bewertung!G85,1)</f>
        <v>2</v>
      </c>
      <c r="G75" s="245" t="str">
        <f>LEFT(Bewertung!H85,1)</f>
        <v>2</v>
      </c>
    </row>
    <row r="76" spans="1:7" x14ac:dyDescent="0.3">
      <c r="A76" s="1" t="str">
        <f>Bewertung!A86</f>
        <v>Erlös aus Lieferungen und Leistungen</v>
      </c>
      <c r="B76" s="245" t="str">
        <f>LEFT(Bewertung!C86,1)</f>
        <v/>
      </c>
      <c r="C76" s="245" t="str">
        <f>LEFT(Bewertung!D86,1)</f>
        <v>1</v>
      </c>
      <c r="D76" s="245" t="str">
        <f>LEFT(Bewertung!E86,1)</f>
        <v>1</v>
      </c>
      <c r="E76" s="245" t="str">
        <f>LEFT(Bewertung!F86,1)</f>
        <v>2</v>
      </c>
      <c r="F76" s="245" t="str">
        <f>LEFT(Bewertung!G86,1)</f>
        <v>2</v>
      </c>
      <c r="G76" s="245" t="str">
        <f>LEFT(Bewertung!H86,1)</f>
        <v>2</v>
      </c>
    </row>
    <row r="77" spans="1:7" x14ac:dyDescent="0.3">
      <c r="A77" s="1" t="str">
        <f>Bewertung!A87</f>
        <v>Stille Reserven auf «Erlös aus Lieferungen und Leistungen»</v>
      </c>
      <c r="B77" s="245" t="str">
        <f>LEFT(Bewertung!C87,1)</f>
        <v/>
      </c>
      <c r="C77" s="245" t="str">
        <f>LEFT(Bewertung!D87,1)</f>
        <v>0</v>
      </c>
      <c r="D77" s="245" t="str">
        <f>LEFT(Bewertung!E87,1)</f>
        <v>0</v>
      </c>
      <c r="E77" s="245" t="str">
        <f>LEFT(Bewertung!F87,1)</f>
        <v>0</v>
      </c>
      <c r="F77" s="245" t="str">
        <f>LEFT(Bewertung!G87,1)</f>
        <v>0</v>
      </c>
      <c r="G77" s="245" t="str">
        <f>LEFT(Bewertung!H87,1)</f>
        <v>0</v>
      </c>
    </row>
    <row r="78" spans="1:7" x14ac:dyDescent="0.3">
      <c r="A78" s="1" t="str">
        <f>Bewertung!A88</f>
        <v>Übrige Erlöse</v>
      </c>
      <c r="B78" s="245" t="str">
        <f>LEFT(Bewertung!C88,1)</f>
        <v/>
      </c>
      <c r="C78" s="245" t="str">
        <f>LEFT(Bewertung!D88,1)</f>
        <v>1</v>
      </c>
      <c r="D78" s="245" t="str">
        <f>LEFT(Bewertung!E88,1)</f>
        <v>9</v>
      </c>
      <c r="E78" s="245" t="str">
        <f>LEFT(Bewertung!F88,1)</f>
        <v>1</v>
      </c>
      <c r="F78" s="245" t="str">
        <f>LEFT(Bewertung!G88,1)</f>
        <v>0</v>
      </c>
      <c r="G78" s="245" t="str">
        <f>LEFT(Bewertung!H88,1)</f>
        <v>0</v>
      </c>
    </row>
    <row r="79" spans="1:7" x14ac:dyDescent="0.3">
      <c r="A79" s="1" t="str">
        <f>Bewertung!A89</f>
        <v>Stille Reserven auf «Übrige Erlöse»</v>
      </c>
      <c r="B79" s="245" t="str">
        <f>LEFT(Bewertung!C89,1)</f>
        <v/>
      </c>
      <c r="C79" s="245" t="str">
        <f>LEFT(Bewertung!D89,1)</f>
        <v>0</v>
      </c>
      <c r="D79" s="245" t="str">
        <f>LEFT(Bewertung!E89,1)</f>
        <v>0</v>
      </c>
      <c r="E79" s="245" t="str">
        <f>LEFT(Bewertung!F89,1)</f>
        <v>0</v>
      </c>
      <c r="F79" s="245" t="str">
        <f>LEFT(Bewertung!G89,1)</f>
        <v>0</v>
      </c>
      <c r="G79" s="245" t="str">
        <f>LEFT(Bewertung!H89,1)</f>
        <v>0</v>
      </c>
    </row>
    <row r="80" spans="1:7" x14ac:dyDescent="0.3">
      <c r="A80" s="1" t="str">
        <f>Bewertung!A90</f>
        <v>Bestandesänderungen / Elösminderungen etc.</v>
      </c>
      <c r="B80" s="245" t="str">
        <f>LEFT(Bewertung!C90,1)</f>
        <v/>
      </c>
      <c r="C80" s="245" t="str">
        <f>LEFT(Bewertung!D90,1)</f>
        <v>-</v>
      </c>
      <c r="D80" s="245" t="str">
        <f>LEFT(Bewertung!E90,1)</f>
        <v>-</v>
      </c>
      <c r="E80" s="245" t="str">
        <f>LEFT(Bewertung!F90,1)</f>
        <v>-</v>
      </c>
      <c r="F80" s="245" t="str">
        <f>LEFT(Bewertung!G90,1)</f>
        <v>-</v>
      </c>
      <c r="G80" s="245" t="str">
        <f>LEFT(Bewertung!H90,1)</f>
        <v>-</v>
      </c>
    </row>
    <row r="81" spans="1:7" x14ac:dyDescent="0.3">
      <c r="A81" s="1" t="str">
        <f>Bewertung!A91</f>
        <v>Stille Reserven auf «Bestandesänderungen / Elösminderungen etc.»</v>
      </c>
      <c r="B81" s="245" t="str">
        <f>LEFT(Bewertung!C91,1)</f>
        <v/>
      </c>
      <c r="C81" s="245" t="str">
        <f>LEFT(Bewertung!D91,1)</f>
        <v>0</v>
      </c>
      <c r="D81" s="245" t="str">
        <f>LEFT(Bewertung!E91,1)</f>
        <v>0</v>
      </c>
      <c r="E81" s="245" t="str">
        <f>LEFT(Bewertung!F91,1)</f>
        <v>0</v>
      </c>
      <c r="F81" s="245" t="str">
        <f>LEFT(Bewertung!G91,1)</f>
        <v>0</v>
      </c>
      <c r="G81" s="245" t="str">
        <f>LEFT(Bewertung!H91,1)</f>
        <v>0</v>
      </c>
    </row>
    <row r="82" spans="1:7" x14ac:dyDescent="0.3">
      <c r="A82" s="1" t="str">
        <f>Bewertung!A92</f>
        <v>Umsatzerlöse</v>
      </c>
      <c r="B82" s="245" t="str">
        <f>LEFT(Bewertung!C92,1)</f>
        <v/>
      </c>
      <c r="C82" s="245" t="str">
        <f>LEFT(Bewertung!D92,1)</f>
        <v>1</v>
      </c>
      <c r="D82" s="245" t="str">
        <f>LEFT(Bewertung!E92,1)</f>
        <v>1</v>
      </c>
      <c r="E82" s="245" t="str">
        <f>LEFT(Bewertung!F92,1)</f>
        <v>2</v>
      </c>
      <c r="F82" s="245" t="str">
        <f>LEFT(Bewertung!G92,1)</f>
        <v>2</v>
      </c>
      <c r="G82" s="245" t="str">
        <f>LEFT(Bewertung!H92,1)</f>
        <v>2</v>
      </c>
    </row>
    <row r="83" spans="1:7" x14ac:dyDescent="0.3">
      <c r="A83" s="1" t="str">
        <f>Bewertung!A93</f>
        <v>Waren- und Materialaufwand</v>
      </c>
      <c r="B83" s="245" t="str">
        <f>LEFT(Bewertung!C93,1)</f>
        <v/>
      </c>
      <c r="C83" s="245" t="str">
        <f>LEFT(Bewertung!D93,1)</f>
        <v>-</v>
      </c>
      <c r="D83" s="245" t="str">
        <f>LEFT(Bewertung!E93,1)</f>
        <v>-</v>
      </c>
      <c r="E83" s="245" t="str">
        <f>LEFT(Bewertung!F93,1)</f>
        <v>-</v>
      </c>
      <c r="F83" s="245" t="str">
        <f>LEFT(Bewertung!G93,1)</f>
        <v>-</v>
      </c>
      <c r="G83" s="245" t="str">
        <f>LEFT(Bewertung!H93,1)</f>
        <v>-</v>
      </c>
    </row>
    <row r="84" spans="1:7" x14ac:dyDescent="0.3">
      <c r="A84" s="1" t="str">
        <f>Bewertung!A94</f>
        <v>Stille Reserven auf «Waren- und Materialaufwand»</v>
      </c>
      <c r="B84" s="245" t="str">
        <f>LEFT(Bewertung!C94,1)</f>
        <v/>
      </c>
      <c r="C84" s="245" t="str">
        <f>LEFT(Bewertung!D94,1)</f>
        <v>0</v>
      </c>
      <c r="D84" s="245" t="str">
        <f>LEFT(Bewertung!E94,1)</f>
        <v>0</v>
      </c>
      <c r="E84" s="245" t="str">
        <f>LEFT(Bewertung!F94,1)</f>
        <v>0</v>
      </c>
      <c r="F84" s="245" t="str">
        <f>LEFT(Bewertung!G94,1)</f>
        <v>0</v>
      </c>
      <c r="G84" s="245" t="str">
        <f>LEFT(Bewertung!H94,1)</f>
        <v>0</v>
      </c>
    </row>
    <row r="85" spans="1:7" x14ac:dyDescent="0.3">
      <c r="A85" s="1" t="str">
        <f>Bewertung!A95</f>
        <v>Fremdarbeiten</v>
      </c>
      <c r="B85" s="245" t="str">
        <f>LEFT(Bewertung!C95,1)</f>
        <v/>
      </c>
      <c r="C85" s="245" t="str">
        <f>LEFT(Bewertung!D95,1)</f>
        <v>-</v>
      </c>
      <c r="D85" s="245" t="str">
        <f>LEFT(Bewertung!E95,1)</f>
        <v>-</v>
      </c>
      <c r="E85" s="245" t="str">
        <f>LEFT(Bewertung!F95,1)</f>
        <v>-</v>
      </c>
      <c r="F85" s="245" t="str">
        <f>LEFT(Bewertung!G95,1)</f>
        <v>-</v>
      </c>
      <c r="G85" s="245" t="str">
        <f>LEFT(Bewertung!H95,1)</f>
        <v>-</v>
      </c>
    </row>
    <row r="86" spans="1:7" x14ac:dyDescent="0.3">
      <c r="A86" s="1" t="str">
        <f>Bewertung!A96</f>
        <v>Stille Reserven auf «Fremdarbeiten»</v>
      </c>
      <c r="B86" s="245" t="str">
        <f>LEFT(Bewertung!C96,1)</f>
        <v/>
      </c>
      <c r="C86" s="245" t="str">
        <f>LEFT(Bewertung!D96,1)</f>
        <v>0</v>
      </c>
      <c r="D86" s="245" t="str">
        <f>LEFT(Bewertung!E96,1)</f>
        <v>0</v>
      </c>
      <c r="E86" s="245" t="str">
        <f>LEFT(Bewertung!F96,1)</f>
        <v>0</v>
      </c>
      <c r="F86" s="245" t="str">
        <f>LEFT(Bewertung!G96,1)</f>
        <v>0</v>
      </c>
      <c r="G86" s="245" t="str">
        <f>LEFT(Bewertung!H96,1)</f>
        <v>0</v>
      </c>
    </row>
    <row r="87" spans="1:7" x14ac:dyDescent="0.3">
      <c r="A87" s="1" t="str">
        <f>Bewertung!A97</f>
        <v>Bruttoerfolg</v>
      </c>
      <c r="B87" s="245" t="str">
        <f>LEFT(Bewertung!C97,1)</f>
        <v/>
      </c>
      <c r="C87" s="245" t="str">
        <f>LEFT(Bewertung!D97,1)</f>
        <v>1</v>
      </c>
      <c r="D87" s="245" t="str">
        <f>LEFT(Bewertung!E97,1)</f>
        <v>1</v>
      </c>
      <c r="E87" s="245" t="str">
        <f>LEFT(Bewertung!F97,1)</f>
        <v>1</v>
      </c>
      <c r="F87" s="245" t="str">
        <f>LEFT(Bewertung!G97,1)</f>
        <v>1</v>
      </c>
      <c r="G87" s="245" t="str">
        <f>LEFT(Bewertung!H97,1)</f>
        <v>1</v>
      </c>
    </row>
    <row r="88" spans="1:7" x14ac:dyDescent="0.3">
      <c r="A88" s="1" t="str">
        <f>Bewertung!A98</f>
        <v>Personalaufwand</v>
      </c>
      <c r="B88" s="245" t="str">
        <f>LEFT(Bewertung!C98,1)</f>
        <v/>
      </c>
      <c r="C88" s="245" t="str">
        <f>LEFT(Bewertung!D98,1)</f>
        <v>-</v>
      </c>
      <c r="D88" s="245" t="str">
        <f>LEFT(Bewertung!E98,1)</f>
        <v>-</v>
      </c>
      <c r="E88" s="245" t="str">
        <f>LEFT(Bewertung!F98,1)</f>
        <v>-</v>
      </c>
      <c r="F88" s="245" t="str">
        <f>LEFT(Bewertung!G98,1)</f>
        <v>-</v>
      </c>
      <c r="G88" s="245" t="str">
        <f>LEFT(Bewertung!H98,1)</f>
        <v>-</v>
      </c>
    </row>
    <row r="89" spans="1:7" x14ac:dyDescent="0.3">
      <c r="A89" s="1" t="str">
        <f>Bewertung!A99</f>
        <v>Stille Reserven auf «Personalaufwand»</v>
      </c>
      <c r="B89" s="245" t="str">
        <f>LEFT(Bewertung!C99,1)</f>
        <v/>
      </c>
      <c r="C89" s="245" t="str">
        <f>LEFT(Bewertung!D99,1)</f>
        <v>5</v>
      </c>
      <c r="D89" s="245" t="str">
        <f>LEFT(Bewertung!E99,1)</f>
        <v>5</v>
      </c>
      <c r="E89" s="245" t="str">
        <f>LEFT(Bewertung!F99,1)</f>
        <v>5</v>
      </c>
      <c r="F89" s="245" t="str">
        <f>LEFT(Bewertung!G99,1)</f>
        <v>5</v>
      </c>
      <c r="G89" s="245" t="str">
        <f>LEFT(Bewertung!H99,1)</f>
        <v>5</v>
      </c>
    </row>
    <row r="90" spans="1:7" x14ac:dyDescent="0.3">
      <c r="A90" s="1" t="str">
        <f>Bewertung!A100</f>
        <v>Raumaufwand</v>
      </c>
      <c r="B90" s="245" t="str">
        <f>LEFT(Bewertung!C100,1)</f>
        <v/>
      </c>
      <c r="C90" s="245" t="str">
        <f>LEFT(Bewertung!D100,1)</f>
        <v>-</v>
      </c>
      <c r="D90" s="245" t="str">
        <f>LEFT(Bewertung!E100,1)</f>
        <v>-</v>
      </c>
      <c r="E90" s="245" t="str">
        <f>LEFT(Bewertung!F100,1)</f>
        <v>-</v>
      </c>
      <c r="F90" s="245" t="str">
        <f>LEFT(Bewertung!G100,1)</f>
        <v>-</v>
      </c>
      <c r="G90" s="245" t="str">
        <f>LEFT(Bewertung!H100,1)</f>
        <v>-</v>
      </c>
    </row>
    <row r="91" spans="1:7" x14ac:dyDescent="0.3">
      <c r="A91" s="1" t="str">
        <f>Bewertung!A101</f>
        <v>Stille Reserven auf «Raumaufwand»</v>
      </c>
      <c r="B91" s="245" t="str">
        <f>LEFT(Bewertung!C101,1)</f>
        <v/>
      </c>
      <c r="C91" s="245" t="str">
        <f>LEFT(Bewertung!D101,1)</f>
        <v>0</v>
      </c>
      <c r="D91" s="245" t="str">
        <f>LEFT(Bewertung!E101,1)</f>
        <v>0</v>
      </c>
      <c r="E91" s="245" t="str">
        <f>LEFT(Bewertung!F101,1)</f>
        <v>0</v>
      </c>
      <c r="F91" s="245" t="str">
        <f>LEFT(Bewertung!G101,1)</f>
        <v>0</v>
      </c>
      <c r="G91" s="245" t="str">
        <f>LEFT(Bewertung!H101,1)</f>
        <v>0</v>
      </c>
    </row>
    <row r="92" spans="1:7" x14ac:dyDescent="0.3">
      <c r="A92" s="1" t="str">
        <f>Bewertung!A102</f>
        <v>Betriebsaufwand</v>
      </c>
      <c r="B92" s="245" t="str">
        <f>LEFT(Bewertung!C102,1)</f>
        <v/>
      </c>
      <c r="C92" s="245" t="str">
        <f>LEFT(Bewertung!D102,1)</f>
        <v>-</v>
      </c>
      <c r="D92" s="245" t="str">
        <f>LEFT(Bewertung!E102,1)</f>
        <v>-</v>
      </c>
      <c r="E92" s="245" t="str">
        <f>LEFT(Bewertung!F102,1)</f>
        <v>-</v>
      </c>
      <c r="F92" s="245" t="str">
        <f>LEFT(Bewertung!G102,1)</f>
        <v>-</v>
      </c>
      <c r="G92" s="245" t="str">
        <f>LEFT(Bewertung!H102,1)</f>
        <v>-</v>
      </c>
    </row>
    <row r="93" spans="1:7" x14ac:dyDescent="0.3">
      <c r="A93" s="1" t="str">
        <f>Bewertung!A103</f>
        <v>Stille Reserven auf «Betriebsaufwand»</v>
      </c>
      <c r="B93" s="245" t="str">
        <f>LEFT(Bewertung!C103,1)</f>
        <v/>
      </c>
      <c r="C93" s="245" t="str">
        <f>LEFT(Bewertung!D103,1)</f>
        <v>0</v>
      </c>
      <c r="D93" s="245" t="str">
        <f>LEFT(Bewertung!E103,1)</f>
        <v>0</v>
      </c>
      <c r="E93" s="245" t="str">
        <f>LEFT(Bewertung!F103,1)</f>
        <v>0</v>
      </c>
      <c r="F93" s="245" t="str">
        <f>LEFT(Bewertung!G103,1)</f>
        <v>0</v>
      </c>
      <c r="G93" s="245" t="str">
        <f>LEFT(Bewertung!H103,1)</f>
        <v>0</v>
      </c>
    </row>
    <row r="94" spans="1:7" x14ac:dyDescent="0.3">
      <c r="A94" s="1" t="str">
        <f>Bewertung!A104</f>
        <v>Verwaltungsaufwand</v>
      </c>
      <c r="B94" s="245" t="str">
        <f>LEFT(Bewertung!C104,1)</f>
        <v/>
      </c>
      <c r="C94" s="245" t="str">
        <f>LEFT(Bewertung!D104,1)</f>
        <v>-</v>
      </c>
      <c r="D94" s="245" t="str">
        <f>LEFT(Bewertung!E104,1)</f>
        <v>-</v>
      </c>
      <c r="E94" s="245" t="str">
        <f>LEFT(Bewertung!F104,1)</f>
        <v>-</v>
      </c>
      <c r="F94" s="245" t="str">
        <f>LEFT(Bewertung!G104,1)</f>
        <v>-</v>
      </c>
      <c r="G94" s="245" t="str">
        <f>LEFT(Bewertung!H104,1)</f>
        <v>-</v>
      </c>
    </row>
    <row r="95" spans="1:7" x14ac:dyDescent="0.3">
      <c r="A95" s="1" t="str">
        <f>Bewertung!A105</f>
        <v>Stille Reserven auf «Verwaltungsaufwand»</v>
      </c>
      <c r="B95" s="245" t="str">
        <f>LEFT(Bewertung!C105,1)</f>
        <v/>
      </c>
      <c r="C95" s="245" t="str">
        <f>LEFT(Bewertung!D105,1)</f>
        <v>0</v>
      </c>
      <c r="D95" s="245" t="str">
        <f>LEFT(Bewertung!E105,1)</f>
        <v>0</v>
      </c>
      <c r="E95" s="245" t="str">
        <f>LEFT(Bewertung!F105,1)</f>
        <v>0</v>
      </c>
      <c r="F95" s="245" t="str">
        <f>LEFT(Bewertung!G105,1)</f>
        <v>0</v>
      </c>
      <c r="G95" s="245" t="str">
        <f>LEFT(Bewertung!H105,1)</f>
        <v>0</v>
      </c>
    </row>
    <row r="96" spans="1:7" x14ac:dyDescent="0.3">
      <c r="A96" s="1" t="str">
        <f>Bewertung!A106</f>
        <v>Liegenschaftenerfolg</v>
      </c>
      <c r="B96" s="245" t="str">
        <f>LEFT(Bewertung!C106,1)</f>
        <v/>
      </c>
      <c r="C96" s="245" t="str">
        <f>LEFT(Bewertung!D106,1)</f>
        <v>0</v>
      </c>
      <c r="D96" s="245" t="str">
        <f>LEFT(Bewertung!E106,1)</f>
        <v>0</v>
      </c>
      <c r="E96" s="245" t="str">
        <f>LEFT(Bewertung!F106,1)</f>
        <v>0</v>
      </c>
      <c r="F96" s="245" t="str">
        <f>LEFT(Bewertung!G106,1)</f>
        <v>0</v>
      </c>
      <c r="G96" s="245" t="str">
        <f>LEFT(Bewertung!H106,1)</f>
        <v>0</v>
      </c>
    </row>
    <row r="97" spans="1:7" x14ac:dyDescent="0.3">
      <c r="A97" s="1" t="str">
        <f>Bewertung!A107</f>
        <v>Stille Reserven auf «Liegenschaftenerfolg»</v>
      </c>
      <c r="B97" s="245" t="str">
        <f>LEFT(Bewertung!C107,1)</f>
        <v/>
      </c>
      <c r="C97" s="245" t="str">
        <f>LEFT(Bewertung!D107,1)</f>
        <v>0</v>
      </c>
      <c r="D97" s="245" t="str">
        <f>LEFT(Bewertung!E107,1)</f>
        <v>0</v>
      </c>
      <c r="E97" s="245" t="str">
        <f>LEFT(Bewertung!F107,1)</f>
        <v>0</v>
      </c>
      <c r="F97" s="245" t="str">
        <f>LEFT(Bewertung!G107,1)</f>
        <v>0</v>
      </c>
      <c r="G97" s="245" t="str">
        <f>LEFT(Bewertung!H107,1)</f>
        <v>0</v>
      </c>
    </row>
    <row r="98" spans="1:7" x14ac:dyDescent="0.3">
      <c r="A98" s="1" t="str">
        <f>Bewertung!A108</f>
        <v>Veränderung stille Reserven</v>
      </c>
      <c r="B98" s="245" t="str">
        <f>LEFT(Bewertung!C108,1)</f>
        <v/>
      </c>
      <c r="C98" s="245" t="str">
        <f>LEFT(Bewertung!D108,1)</f>
        <v>-</v>
      </c>
      <c r="D98" s="245" t="str">
        <f>LEFT(Bewertung!E108,1)</f>
        <v>-</v>
      </c>
      <c r="E98" s="245" t="str">
        <f>LEFT(Bewertung!F108,1)</f>
        <v>1</v>
      </c>
      <c r="F98" s="245" t="str">
        <f>LEFT(Bewertung!G108,1)</f>
        <v>-</v>
      </c>
      <c r="G98" s="245" t="str">
        <f>LEFT(Bewertung!H108,1)</f>
        <v>-</v>
      </c>
    </row>
    <row r="99" spans="1:7" x14ac:dyDescent="0.3">
      <c r="A99" s="1" t="str">
        <f>Bewertung!A109</f>
        <v>EBITDA</v>
      </c>
      <c r="B99" s="245" t="str">
        <f>LEFT(Bewertung!C109,1)</f>
        <v/>
      </c>
      <c r="C99" s="245" t="str">
        <f>LEFT(Bewertung!D109,1)</f>
        <v>1</v>
      </c>
      <c r="D99" s="245" t="str">
        <f>LEFT(Bewertung!E109,1)</f>
        <v>2</v>
      </c>
      <c r="E99" s="245" t="str">
        <f>LEFT(Bewertung!F109,1)</f>
        <v>3</v>
      </c>
      <c r="F99" s="245" t="str">
        <f>LEFT(Bewertung!G109,1)</f>
        <v>-</v>
      </c>
      <c r="G99" s="245" t="str">
        <f>LEFT(Bewertung!H109,1)</f>
        <v>2</v>
      </c>
    </row>
    <row r="100" spans="1:7" x14ac:dyDescent="0.3">
      <c r="A100" s="1" t="str">
        <f>Bewertung!A110</f>
        <v>Abschreibungen Mobile Sachanlagen</v>
      </c>
      <c r="B100" s="245" t="str">
        <f>LEFT(Bewertung!C110,1)</f>
        <v/>
      </c>
      <c r="C100" s="245" t="str">
        <f>LEFT(Bewertung!D110,1)</f>
        <v>-</v>
      </c>
      <c r="D100" s="245" t="str">
        <f>LEFT(Bewertung!E110,1)</f>
        <v>-</v>
      </c>
      <c r="E100" s="245" t="str">
        <f>LEFT(Bewertung!F110,1)</f>
        <v>-</v>
      </c>
      <c r="F100" s="245" t="str">
        <f>LEFT(Bewertung!G110,1)</f>
        <v>-</v>
      </c>
      <c r="G100" s="245" t="str">
        <f>LEFT(Bewertung!H110,1)</f>
        <v>-</v>
      </c>
    </row>
    <row r="101" spans="1:7" x14ac:dyDescent="0.3">
      <c r="A101" s="1" t="str">
        <f>Bewertung!A111</f>
        <v>Stille Reserven auf «Abschreibungen Mobile Sachanlagen»</v>
      </c>
      <c r="B101" s="245" t="str">
        <f>LEFT(Bewertung!C111,1)</f>
        <v/>
      </c>
      <c r="C101" s="245" t="str">
        <f>LEFT(Bewertung!D111,1)</f>
        <v>0</v>
      </c>
      <c r="D101" s="245" t="str">
        <f>LEFT(Bewertung!E111,1)</f>
        <v>0</v>
      </c>
      <c r="E101" s="245" t="str">
        <f>LEFT(Bewertung!F111,1)</f>
        <v>0</v>
      </c>
      <c r="F101" s="245" t="str">
        <f>LEFT(Bewertung!G111,1)</f>
        <v>0</v>
      </c>
      <c r="G101" s="245" t="str">
        <f>LEFT(Bewertung!H111,1)</f>
        <v>0</v>
      </c>
    </row>
    <row r="102" spans="1:7" x14ac:dyDescent="0.3">
      <c r="A102" s="1" t="str">
        <f>Bewertung!A112</f>
        <v>Abschreibungen Anlagen in Leasing</v>
      </c>
      <c r="B102" s="245" t="str">
        <f>LEFT(Bewertung!C112,1)</f>
        <v/>
      </c>
      <c r="C102" s="245" t="str">
        <f>LEFT(Bewertung!D112,1)</f>
        <v>0</v>
      </c>
      <c r="D102" s="245" t="str">
        <f>LEFT(Bewertung!E112,1)</f>
        <v>0</v>
      </c>
      <c r="E102" s="245" t="str">
        <f>LEFT(Bewertung!F112,1)</f>
        <v>0</v>
      </c>
      <c r="F102" s="245" t="str">
        <f>LEFT(Bewertung!G112,1)</f>
        <v>0</v>
      </c>
      <c r="G102" s="245" t="str">
        <f>LEFT(Bewertung!H112,1)</f>
        <v>0</v>
      </c>
    </row>
    <row r="103" spans="1:7" x14ac:dyDescent="0.3">
      <c r="A103" s="1" t="str">
        <f>Bewertung!A113</f>
        <v>Stille Reserven auf «Abschreibungen Anlagen in Leasing»</v>
      </c>
      <c r="B103" s="245" t="str">
        <f>LEFT(Bewertung!C113,1)</f>
        <v/>
      </c>
      <c r="C103" s="245" t="str">
        <f>LEFT(Bewertung!D113,1)</f>
        <v>0</v>
      </c>
      <c r="D103" s="245" t="str">
        <f>LEFT(Bewertung!E113,1)</f>
        <v>0</v>
      </c>
      <c r="E103" s="245" t="str">
        <f>LEFT(Bewertung!F113,1)</f>
        <v>0</v>
      </c>
      <c r="F103" s="245" t="str">
        <f>LEFT(Bewertung!G113,1)</f>
        <v>0</v>
      </c>
      <c r="G103" s="245" t="str">
        <f>LEFT(Bewertung!H113,1)</f>
        <v>0</v>
      </c>
    </row>
    <row r="104" spans="1:7" x14ac:dyDescent="0.3">
      <c r="A104" s="1" t="str">
        <f>Bewertung!A114</f>
        <v>Abschreibungen Immobile Sachanlagen</v>
      </c>
      <c r="B104" s="245" t="str">
        <f>LEFT(Bewertung!C114,1)</f>
        <v/>
      </c>
      <c r="C104" s="245" t="str">
        <f>LEFT(Bewertung!D114,1)</f>
        <v/>
      </c>
      <c r="D104" s="245" t="str">
        <f>LEFT(Bewertung!E114,1)</f>
        <v/>
      </c>
      <c r="E104" s="245" t="str">
        <f>LEFT(Bewertung!F114,1)</f>
        <v/>
      </c>
      <c r="F104" s="245" t="str">
        <f>LEFT(Bewertung!G114,1)</f>
        <v/>
      </c>
      <c r="G104" s="245" t="str">
        <f>LEFT(Bewertung!H114,1)</f>
        <v/>
      </c>
    </row>
    <row r="105" spans="1:7" x14ac:dyDescent="0.3">
      <c r="A105" s="1" t="str">
        <f>Bewertung!A115</f>
        <v>Stille Reserven auf «Abschreibungen Immobile Sachanlagen»</v>
      </c>
      <c r="B105" s="245" t="str">
        <f>LEFT(Bewertung!C115,1)</f>
        <v/>
      </c>
      <c r="C105" s="245" t="str">
        <f>LEFT(Bewertung!D115,1)</f>
        <v>0</v>
      </c>
      <c r="D105" s="245" t="str">
        <f>LEFT(Bewertung!E115,1)</f>
        <v>0</v>
      </c>
      <c r="E105" s="245" t="str">
        <f>LEFT(Bewertung!F115,1)</f>
        <v>0</v>
      </c>
      <c r="F105" s="245" t="str">
        <f>LEFT(Bewertung!G115,1)</f>
        <v>0</v>
      </c>
      <c r="G105" s="245" t="str">
        <f>LEFT(Bewertung!H115,1)</f>
        <v>0</v>
      </c>
    </row>
    <row r="106" spans="1:7" x14ac:dyDescent="0.3">
      <c r="A106" s="1" t="str">
        <f>Bewertung!A116</f>
        <v>Abschreibungen Finanzielle Anlagen</v>
      </c>
      <c r="B106" s="245" t="str">
        <f>LEFT(Bewertung!C116,1)</f>
        <v/>
      </c>
      <c r="C106" s="245" t="str">
        <f>LEFT(Bewertung!D116,1)</f>
        <v>0</v>
      </c>
      <c r="D106" s="245" t="str">
        <f>LEFT(Bewertung!E116,1)</f>
        <v>0</v>
      </c>
      <c r="E106" s="245" t="str">
        <f>LEFT(Bewertung!F116,1)</f>
        <v>0</v>
      </c>
      <c r="F106" s="245" t="str">
        <f>LEFT(Bewertung!G116,1)</f>
        <v>0</v>
      </c>
      <c r="G106" s="245" t="str">
        <f>LEFT(Bewertung!H116,1)</f>
        <v>0</v>
      </c>
    </row>
    <row r="107" spans="1:7" x14ac:dyDescent="0.3">
      <c r="A107" s="1" t="str">
        <f>Bewertung!A117</f>
        <v>Stille Reserven auf «Abschreibungen Finanzielle Anlagen»</v>
      </c>
      <c r="B107" s="245" t="str">
        <f>LEFT(Bewertung!C117,1)</f>
        <v/>
      </c>
      <c r="C107" s="245" t="str">
        <f>LEFT(Bewertung!D117,1)</f>
        <v>0</v>
      </c>
      <c r="D107" s="245" t="str">
        <f>LEFT(Bewertung!E117,1)</f>
        <v>0</v>
      </c>
      <c r="E107" s="245" t="str">
        <f>LEFT(Bewertung!F117,1)</f>
        <v>0</v>
      </c>
      <c r="F107" s="245" t="str">
        <f>LEFT(Bewertung!G117,1)</f>
        <v>0</v>
      </c>
      <c r="G107" s="245" t="str">
        <f>LEFT(Bewertung!H117,1)</f>
        <v>0</v>
      </c>
    </row>
    <row r="108" spans="1:7" x14ac:dyDescent="0.3">
      <c r="A108" s="1" t="str">
        <f>Bewertung!A118</f>
        <v>Abschreibungen Immaterielle Anlagen</v>
      </c>
      <c r="B108" s="245" t="str">
        <f>LEFT(Bewertung!C118,1)</f>
        <v/>
      </c>
      <c r="C108" s="245" t="str">
        <f>LEFT(Bewertung!D118,1)</f>
        <v>0</v>
      </c>
      <c r="D108" s="245" t="str">
        <f>LEFT(Bewertung!E118,1)</f>
        <v>0</v>
      </c>
      <c r="E108" s="245" t="str">
        <f>LEFT(Bewertung!F118,1)</f>
        <v>0</v>
      </c>
      <c r="F108" s="245" t="str">
        <f>LEFT(Bewertung!G118,1)</f>
        <v>0</v>
      </c>
      <c r="G108" s="245" t="str">
        <f>LEFT(Bewertung!H118,1)</f>
        <v>0</v>
      </c>
    </row>
    <row r="109" spans="1:7" x14ac:dyDescent="0.3">
      <c r="A109" s="1" t="str">
        <f>Bewertung!A119</f>
        <v>Stille Reserven auf «Abschreibungen Immaterielle Anlagen»</v>
      </c>
      <c r="B109" s="245" t="str">
        <f>LEFT(Bewertung!C119,1)</f>
        <v/>
      </c>
      <c r="C109" s="245" t="str">
        <f>LEFT(Bewertung!D119,1)</f>
        <v>0</v>
      </c>
      <c r="D109" s="245" t="str">
        <f>LEFT(Bewertung!E119,1)</f>
        <v>0</v>
      </c>
      <c r="E109" s="245" t="str">
        <f>LEFT(Bewertung!F119,1)</f>
        <v>0</v>
      </c>
      <c r="F109" s="245" t="str">
        <f>LEFT(Bewertung!G119,1)</f>
        <v>0</v>
      </c>
      <c r="G109" s="245" t="str">
        <f>LEFT(Bewertung!H119,1)</f>
        <v>0</v>
      </c>
    </row>
    <row r="110" spans="1:7" x14ac:dyDescent="0.3">
      <c r="A110" s="1" t="str">
        <f>Bewertung!A120</f>
        <v>Abschreibungen Forderungen gegen. Nahestehenden</v>
      </c>
      <c r="B110" s="245" t="str">
        <f>LEFT(Bewertung!C120,1)</f>
        <v/>
      </c>
      <c r="C110" s="245" t="str">
        <f>LEFT(Bewertung!D120,1)</f>
        <v>0</v>
      </c>
      <c r="D110" s="245" t="str">
        <f>LEFT(Bewertung!E120,1)</f>
        <v>0</v>
      </c>
      <c r="E110" s="245" t="str">
        <f>LEFT(Bewertung!F120,1)</f>
        <v>0</v>
      </c>
      <c r="F110" s="245" t="str">
        <f>LEFT(Bewertung!G120,1)</f>
        <v>0</v>
      </c>
      <c r="G110" s="245" t="str">
        <f>LEFT(Bewertung!H120,1)</f>
        <v>0</v>
      </c>
    </row>
    <row r="111" spans="1:7" x14ac:dyDescent="0.3">
      <c r="A111" s="1" t="str">
        <f>Bewertung!A121</f>
        <v>Stille Reserven auf «Abschreibungen Forderungen gegen. Nahestehenden»</v>
      </c>
      <c r="B111" s="245" t="str">
        <f>LEFT(Bewertung!C121,1)</f>
        <v/>
      </c>
      <c r="C111" s="245" t="str">
        <f>LEFT(Bewertung!D121,1)</f>
        <v>0</v>
      </c>
      <c r="D111" s="245" t="str">
        <f>LEFT(Bewertung!E121,1)</f>
        <v>0</v>
      </c>
      <c r="E111" s="245" t="str">
        <f>LEFT(Bewertung!F121,1)</f>
        <v>0</v>
      </c>
      <c r="F111" s="245" t="str">
        <f>LEFT(Bewertung!G121,1)</f>
        <v>0</v>
      </c>
      <c r="G111" s="245" t="str">
        <f>LEFT(Bewertung!H121,1)</f>
        <v>0</v>
      </c>
    </row>
    <row r="112" spans="1:7" x14ac:dyDescent="0.3">
      <c r="A112" s="1" t="str">
        <f>Bewertung!A122</f>
        <v>EBIT Betrieb</v>
      </c>
      <c r="B112" s="245" t="str">
        <f>LEFT(Bewertung!C122,1)</f>
        <v/>
      </c>
      <c r="C112" s="245" t="str">
        <f>LEFT(Bewertung!D122,1)</f>
        <v>6</v>
      </c>
      <c r="D112" s="245" t="str">
        <f>LEFT(Bewertung!E122,1)</f>
        <v>1</v>
      </c>
      <c r="E112" s="245" t="str">
        <f>LEFT(Bewertung!F122,1)</f>
        <v>1</v>
      </c>
      <c r="F112" s="245" t="str">
        <f>LEFT(Bewertung!G122,1)</f>
        <v>-</v>
      </c>
      <c r="G112" s="245" t="str">
        <f>LEFT(Bewertung!H122,1)</f>
        <v>1</v>
      </c>
    </row>
    <row r="113" spans="1:7" x14ac:dyDescent="0.3">
      <c r="A113" s="1" t="str">
        <f>Bewertung!A123</f>
        <v>Ausserordentlicher Erfolg</v>
      </c>
      <c r="B113" s="245" t="str">
        <f>LEFT(Bewertung!C123,1)</f>
        <v/>
      </c>
      <c r="C113" s="245" t="str">
        <f>LEFT(Bewertung!D123,1)</f>
        <v>1</v>
      </c>
      <c r="D113" s="245" t="str">
        <f>LEFT(Bewertung!E123,1)</f>
        <v>1</v>
      </c>
      <c r="E113" s="245" t="str">
        <f>LEFT(Bewertung!F123,1)</f>
        <v>1</v>
      </c>
      <c r="F113" s="245" t="str">
        <f>LEFT(Bewertung!G123,1)</f>
        <v>4</v>
      </c>
      <c r="G113" s="245" t="str">
        <f>LEFT(Bewertung!H123,1)</f>
        <v>9</v>
      </c>
    </row>
    <row r="114" spans="1:7" x14ac:dyDescent="0.3">
      <c r="A114" s="1" t="str">
        <f>Bewertung!A124</f>
        <v>Stille Reserven auf «Ausserordentlicher Erfolg»</v>
      </c>
      <c r="B114" s="245" t="str">
        <f>LEFT(Bewertung!C124,1)</f>
        <v/>
      </c>
      <c r="C114" s="245" t="str">
        <f>LEFT(Bewertung!D124,1)</f>
        <v>0</v>
      </c>
      <c r="D114" s="245" t="str">
        <f>LEFT(Bewertung!E124,1)</f>
        <v>0</v>
      </c>
      <c r="E114" s="245" t="str">
        <f>LEFT(Bewertung!F124,1)</f>
        <v>0</v>
      </c>
      <c r="F114" s="245" t="str">
        <f>LEFT(Bewertung!G124,1)</f>
        <v>0</v>
      </c>
      <c r="G114" s="245" t="str">
        <f>LEFT(Bewertung!H124,1)</f>
        <v>0</v>
      </c>
    </row>
    <row r="115" spans="1:7" x14ac:dyDescent="0.3">
      <c r="A115" s="1" t="str">
        <f>Bewertung!A125</f>
        <v>EBIT Unternehmung</v>
      </c>
      <c r="B115" s="245" t="str">
        <f>LEFT(Bewertung!C125,1)</f>
        <v/>
      </c>
      <c r="C115" s="245" t="str">
        <f>LEFT(Bewertung!D125,1)</f>
        <v>7</v>
      </c>
      <c r="D115" s="245" t="str">
        <f>LEFT(Bewertung!E125,1)</f>
        <v>1</v>
      </c>
      <c r="E115" s="245" t="str">
        <f>LEFT(Bewertung!F125,1)</f>
        <v>1</v>
      </c>
      <c r="F115" s="245" t="str">
        <f>LEFT(Bewertung!G125,1)</f>
        <v>-</v>
      </c>
      <c r="G115" s="245" t="str">
        <f>LEFT(Bewertung!H125,1)</f>
        <v>1</v>
      </c>
    </row>
    <row r="116" spans="1:7" x14ac:dyDescent="0.3">
      <c r="A116" s="1" t="str">
        <f>Bewertung!A126</f>
        <v>Finanzerfolg</v>
      </c>
      <c r="B116" s="245" t="str">
        <f>LEFT(Bewertung!C126,1)</f>
        <v/>
      </c>
      <c r="C116" s="245" t="str">
        <f>LEFT(Bewertung!D126,1)</f>
        <v>-</v>
      </c>
      <c r="D116" s="245" t="str">
        <f>LEFT(Bewertung!E126,1)</f>
        <v>-</v>
      </c>
      <c r="E116" s="245" t="str">
        <f>LEFT(Bewertung!F126,1)</f>
        <v>-</v>
      </c>
      <c r="F116" s="245" t="str">
        <f>LEFT(Bewertung!G126,1)</f>
        <v>-</v>
      </c>
      <c r="G116" s="245" t="str">
        <f>LEFT(Bewertung!H126,1)</f>
        <v>-</v>
      </c>
    </row>
    <row r="117" spans="1:7" x14ac:dyDescent="0.3">
      <c r="A117" s="1" t="str">
        <f>Bewertung!A127</f>
        <v>Stille Reserven auf «Finanzerfolg»</v>
      </c>
      <c r="B117" s="245" t="str">
        <f>LEFT(Bewertung!C127,1)</f>
        <v/>
      </c>
      <c r="C117" s="245" t="str">
        <f>LEFT(Bewertung!D127,1)</f>
        <v>0</v>
      </c>
      <c r="D117" s="245" t="str">
        <f>LEFT(Bewertung!E127,1)</f>
        <v>0</v>
      </c>
      <c r="E117" s="245" t="str">
        <f>LEFT(Bewertung!F127,1)</f>
        <v>0</v>
      </c>
      <c r="F117" s="245" t="str">
        <f>LEFT(Bewertung!G127,1)</f>
        <v>0</v>
      </c>
      <c r="G117" s="245" t="str">
        <f>LEFT(Bewertung!H127,1)</f>
        <v>0</v>
      </c>
    </row>
    <row r="118" spans="1:7" x14ac:dyDescent="0.3">
      <c r="A118" s="1" t="str">
        <f>Bewertung!A128</f>
        <v>EBT</v>
      </c>
      <c r="B118" s="245" t="str">
        <f>LEFT(Bewertung!C128,1)</f>
        <v/>
      </c>
      <c r="C118" s="245" t="str">
        <f>LEFT(Bewertung!D128,1)</f>
        <v>2</v>
      </c>
      <c r="D118" s="245" t="str">
        <f>LEFT(Bewertung!E128,1)</f>
        <v>1</v>
      </c>
      <c r="E118" s="245" t="str">
        <f>LEFT(Bewertung!F128,1)</f>
        <v>1</v>
      </c>
      <c r="F118" s="245" t="str">
        <f>LEFT(Bewertung!G128,1)</f>
        <v>-</v>
      </c>
      <c r="G118" s="245" t="str">
        <f>LEFT(Bewertung!H128,1)</f>
        <v>1</v>
      </c>
    </row>
    <row r="119" spans="1:7" x14ac:dyDescent="0.3">
      <c r="A119" s="1" t="str">
        <f>Bewertung!A129</f>
        <v>Steueraufwand</v>
      </c>
      <c r="B119" s="245" t="str">
        <f>LEFT(Bewertung!C129,1)</f>
        <v/>
      </c>
      <c r="C119" s="245" t="str">
        <f>LEFT(Bewertung!D129,1)</f>
        <v>2</v>
      </c>
      <c r="D119" s="245" t="str">
        <f>LEFT(Bewertung!E129,1)</f>
        <v>-</v>
      </c>
      <c r="E119" s="245" t="str">
        <f>LEFT(Bewertung!F129,1)</f>
        <v>-</v>
      </c>
      <c r="F119" s="245" t="str">
        <f>LEFT(Bewertung!G129,1)</f>
        <v>-</v>
      </c>
      <c r="G119" s="245" t="str">
        <f>LEFT(Bewertung!H129,1)</f>
        <v>-</v>
      </c>
    </row>
    <row r="120" spans="1:7" x14ac:dyDescent="0.3">
      <c r="A120" s="1" t="str">
        <f>Bewertung!A130</f>
        <v>Steueraufwand auf Veränderung stille Reserven</v>
      </c>
      <c r="B120" s="245" t="str">
        <f>LEFT(Bewertung!C130,1)</f>
        <v/>
      </c>
      <c r="C120" s="245" t="str">
        <f>LEFT(Bewertung!D130,1)</f>
        <v>-</v>
      </c>
      <c r="D120" s="245" t="str">
        <f>LEFT(Bewertung!E130,1)</f>
        <v>-</v>
      </c>
      <c r="E120" s="245" t="str">
        <f>LEFT(Bewertung!F130,1)</f>
        <v>-</v>
      </c>
      <c r="F120" s="245" t="str">
        <f>LEFT(Bewertung!G130,1)</f>
        <v>1</v>
      </c>
      <c r="G120" s="245" t="str">
        <f>LEFT(Bewertung!H130,1)</f>
        <v>-</v>
      </c>
    </row>
    <row r="121" spans="1:7" x14ac:dyDescent="0.3">
      <c r="A121" s="1" t="str">
        <f>Bewertung!A132</f>
        <v>Jahresgewinn/-verlust intern</v>
      </c>
      <c r="B121" s="245" t="str">
        <f>LEFT(Bewertung!C132,1)</f>
        <v/>
      </c>
      <c r="C121" s="245" t="str">
        <f>LEFT(Bewertung!D132,1)</f>
        <v>2</v>
      </c>
      <c r="D121" s="245" t="str">
        <f>LEFT(Bewertung!E132,1)</f>
        <v>1</v>
      </c>
      <c r="E121" s="245" t="str">
        <f>LEFT(Bewertung!F132,1)</f>
        <v>1</v>
      </c>
      <c r="F121" s="245" t="str">
        <f>LEFT(Bewertung!G132,1)</f>
        <v>-</v>
      </c>
      <c r="G121" s="245" t="str">
        <f>LEFT(Bewertung!H132,1)</f>
        <v>9</v>
      </c>
    </row>
  </sheetData>
  <mergeCells count="1">
    <mergeCell ref="A1:G1"/>
  </mergeCells>
  <pageMargins left="0.7" right="0.7" top="0.78740157499999996" bottom="0.78740157499999996"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6"/>
  <sheetViews>
    <sheetView topLeftCell="A6" workbookViewId="0">
      <selection activeCell="M10" sqref="M10"/>
    </sheetView>
  </sheetViews>
  <sheetFormatPr baseColWidth="10" defaultColWidth="11.42578125" defaultRowHeight="16.5" x14ac:dyDescent="0.3"/>
  <cols>
    <col min="1" max="1" width="45.140625" style="87" customWidth="1"/>
    <col min="2" max="2" width="12.28515625" style="1" bestFit="1" customWidth="1"/>
    <col min="3" max="12" width="12.7109375" style="1" customWidth="1"/>
    <col min="13" max="16" width="13.140625" style="1" customWidth="1"/>
    <col min="17" max="17" width="12.140625" style="1" bestFit="1" customWidth="1"/>
    <col min="18" max="16384" width="11.42578125" style="1"/>
  </cols>
  <sheetData>
    <row r="1" spans="1:17" ht="28.15" customHeight="1" x14ac:dyDescent="0.3">
      <c r="A1" s="83" t="str">
        <f>Basisdaten!A1</f>
        <v>Muster AG, 6314 Unterägeri</v>
      </c>
    </row>
    <row r="2" spans="1:17" s="5" customFormat="1" ht="20.25" x14ac:dyDescent="0.3">
      <c r="A2" s="86" t="s">
        <v>134</v>
      </c>
      <c r="B2" s="3">
        <f>'Stille Reserven'!B2</f>
        <v>2018</v>
      </c>
      <c r="C2" s="3">
        <f>'Stille Reserven'!C2</f>
        <v>2019</v>
      </c>
      <c r="D2" s="3">
        <f>'Stille Reserven'!D2</f>
        <v>2020</v>
      </c>
      <c r="E2" s="3">
        <f>'Stille Reserven'!E2</f>
        <v>2021</v>
      </c>
      <c r="F2" s="3">
        <f>'Stille Reserven'!F2</f>
        <v>2022</v>
      </c>
      <c r="G2" s="3">
        <f>'Stille Reserven'!G2</f>
        <v>2023</v>
      </c>
      <c r="H2" s="3">
        <f>'Stille Reserven'!H2</f>
        <v>2024</v>
      </c>
      <c r="I2" s="3">
        <f>'Stille Reserven'!I2</f>
        <v>2025</v>
      </c>
      <c r="J2" s="3">
        <f>'Stille Reserven'!J2</f>
        <v>2026</v>
      </c>
      <c r="K2" s="3">
        <f>'Stille Reserven'!K2</f>
        <v>2027</v>
      </c>
      <c r="L2" s="3">
        <f>'Stille Reserven'!L2</f>
        <v>2028</v>
      </c>
    </row>
    <row r="3" spans="1:17" x14ac:dyDescent="0.3">
      <c r="A3" s="87" t="s">
        <v>128</v>
      </c>
      <c r="B3" s="6"/>
      <c r="C3" s="6">
        <f>Bewertung!D92</f>
        <v>1995040.11</v>
      </c>
      <c r="D3" s="6">
        <f>Bewertung!E92</f>
        <v>1695486.29</v>
      </c>
      <c r="E3" s="6">
        <f>Bewertung!F92</f>
        <v>2281931.7200000002</v>
      </c>
      <c r="F3" s="6">
        <f>Bewertung!G92</f>
        <v>2179684.71</v>
      </c>
      <c r="G3" s="6">
        <f>Bewertung!H92</f>
        <v>2417056.23</v>
      </c>
      <c r="H3" s="6">
        <f>Bewertung!I92</f>
        <v>2548000</v>
      </c>
      <c r="I3" s="6">
        <f>Bewertung!J92</f>
        <v>2680000</v>
      </c>
      <c r="J3" s="6">
        <f>Bewertung!K92</f>
        <v>2820000</v>
      </c>
      <c r="K3" s="6">
        <f>Bewertung!L92</f>
        <v>2965000</v>
      </c>
      <c r="L3" s="6">
        <f>Bewertung!M92</f>
        <v>3120000</v>
      </c>
    </row>
    <row r="4" spans="1:17" x14ac:dyDescent="0.3">
      <c r="A4" s="87" t="s">
        <v>27</v>
      </c>
      <c r="B4" s="6"/>
      <c r="C4" s="6">
        <f>Bewertung!D109</f>
        <v>150325.54000000047</v>
      </c>
      <c r="D4" s="6">
        <f>Bewertung!E109</f>
        <v>243227.75000000006</v>
      </c>
      <c r="E4" s="6">
        <f>Bewertung!F109</f>
        <v>342924.70000000019</v>
      </c>
      <c r="F4" s="6">
        <f>Bewertung!G109</f>
        <v>-41174.709999999963</v>
      </c>
      <c r="G4" s="6">
        <f>Bewertung!H109</f>
        <v>204549.04999999993</v>
      </c>
      <c r="H4" s="6">
        <f>Bewertung!I109</f>
        <v>396000</v>
      </c>
      <c r="I4" s="6">
        <f>Bewertung!J109</f>
        <v>412000</v>
      </c>
      <c r="J4" s="6">
        <f>Bewertung!K109</f>
        <v>432000</v>
      </c>
      <c r="K4" s="6">
        <f>Bewertung!L109</f>
        <v>449000</v>
      </c>
      <c r="L4" s="6">
        <f>Bewertung!M109</f>
        <v>471000</v>
      </c>
    </row>
    <row r="5" spans="1:17" x14ac:dyDescent="0.3">
      <c r="A5" s="87" t="s">
        <v>133</v>
      </c>
      <c r="B5" s="6"/>
      <c r="C5" s="6">
        <f>Bewertung!D132</f>
        <v>21625.020000000484</v>
      </c>
      <c r="D5" s="6">
        <f>Bewertung!E132</f>
        <v>105555.62000000007</v>
      </c>
      <c r="E5" s="6">
        <f>Bewertung!F132</f>
        <v>134733.70000000019</v>
      </c>
      <c r="F5" s="6">
        <f>Bewertung!G132</f>
        <v>-103167.12999999996</v>
      </c>
      <c r="G5" s="6">
        <f>Bewertung!H132</f>
        <v>99450.779999999912</v>
      </c>
      <c r="H5" s="6">
        <f>Bewertung!I132</f>
        <v>258588</v>
      </c>
      <c r="I5" s="6">
        <f>Bewertung!J132</f>
        <v>248588</v>
      </c>
      <c r="J5" s="6">
        <f>Bewertung!K132</f>
        <v>262588</v>
      </c>
      <c r="K5" s="6">
        <f>Bewertung!L132</f>
        <v>275588</v>
      </c>
      <c r="L5" s="6">
        <f>Bewertung!M132</f>
        <v>290588</v>
      </c>
    </row>
    <row r="6" spans="1:17" x14ac:dyDescent="0.3">
      <c r="A6" s="87" t="s">
        <v>354</v>
      </c>
      <c r="B6" s="6"/>
      <c r="C6" s="6">
        <f>Bewertung!D71</f>
        <v>2399808.2900000005</v>
      </c>
      <c r="D6" s="6">
        <f>Bewertung!E71</f>
        <v>2579832.5000000009</v>
      </c>
      <c r="E6" s="6">
        <f>Bewertung!F71</f>
        <v>2580482.7000000011</v>
      </c>
      <c r="F6" s="6">
        <f>Bewertung!G71</f>
        <v>1515816.8600000008</v>
      </c>
      <c r="G6" s="6">
        <f>Bewertung!H71</f>
        <v>1931244.5000000007</v>
      </c>
      <c r="H6" s="6">
        <f>Bewertung!I71</f>
        <v>2455499.6800000006</v>
      </c>
      <c r="I6" s="6">
        <f>Bewertung!J71</f>
        <v>2572771.2486268911</v>
      </c>
      <c r="J6" s="6">
        <f>Bewertung!K71</f>
        <v>2700940.6285624779</v>
      </c>
      <c r="K6" s="6">
        <f>Bewertung!L71</f>
        <v>2835023.2579829996</v>
      </c>
      <c r="L6" s="6">
        <f>Bewertung!M71</f>
        <v>2977531.9024336878</v>
      </c>
    </row>
    <row r="7" spans="1:17" x14ac:dyDescent="0.3">
      <c r="A7" s="87" t="s">
        <v>18</v>
      </c>
      <c r="B7" s="6"/>
      <c r="C7" s="6">
        <f>Bewertung!D70</f>
        <v>1278667.9800000004</v>
      </c>
      <c r="D7" s="6">
        <f>Bewertung!E70</f>
        <v>1337537.9100000006</v>
      </c>
      <c r="E7" s="6">
        <f>Bewertung!F70</f>
        <v>1359316.3800000008</v>
      </c>
      <c r="F7" s="6">
        <f>Bewertung!G70</f>
        <v>1151285.1800000009</v>
      </c>
      <c r="G7" s="6">
        <f>Bewertung!H70</f>
        <v>1259641.7800000007</v>
      </c>
      <c r="H7" s="6">
        <f>Bewertung!I70</f>
        <v>844811.24862689106</v>
      </c>
      <c r="I7" s="6">
        <f>Bewertung!J70</f>
        <v>885023.62856247788</v>
      </c>
      <c r="J7" s="6">
        <f>Bewertung!K70</f>
        <v>930352.25798299967</v>
      </c>
      <c r="K7" s="6">
        <f>Bewertung!L70</f>
        <v>976811.90243368782</v>
      </c>
      <c r="L7" s="6">
        <f>Bewertung!M70</f>
        <v>1026132.8745358406</v>
      </c>
    </row>
    <row r="9" spans="1:17" x14ac:dyDescent="0.3">
      <c r="A9" s="88" t="s">
        <v>131</v>
      </c>
      <c r="D9" s="84" t="s">
        <v>363</v>
      </c>
    </row>
    <row r="10" spans="1:17" x14ac:dyDescent="0.3">
      <c r="A10" s="88"/>
      <c r="D10" s="89" t="s">
        <v>129</v>
      </c>
      <c r="E10" s="84" t="s">
        <v>130</v>
      </c>
      <c r="F10" s="84" t="s">
        <v>364</v>
      </c>
      <c r="G10" s="84" t="s">
        <v>365</v>
      </c>
      <c r="H10" s="84" t="s">
        <v>366</v>
      </c>
      <c r="I10" s="84" t="s">
        <v>367</v>
      </c>
      <c r="J10" s="84" t="s">
        <v>368</v>
      </c>
      <c r="K10" s="1" t="s">
        <v>500</v>
      </c>
      <c r="L10" s="38" t="s">
        <v>504</v>
      </c>
      <c r="M10" s="1" t="s">
        <v>501</v>
      </c>
      <c r="N10" s="1" t="s">
        <v>500</v>
      </c>
      <c r="O10" s="1" t="s">
        <v>502</v>
      </c>
    </row>
    <row r="11" spans="1:17" x14ac:dyDescent="0.3">
      <c r="A11" s="87" t="str">
        <f>CONCATENATE(Bewertung!A252," ",Bewertung!H251)</f>
        <v>Substanzwert 2023</v>
      </c>
      <c r="B11" s="6"/>
      <c r="C11" s="6">
        <f>Bewertung!H252</f>
        <v>1259641.7800000007</v>
      </c>
      <c r="D11" s="229" t="s">
        <v>209</v>
      </c>
      <c r="E11" s="84"/>
      <c r="F11" s="84"/>
      <c r="G11" s="84"/>
      <c r="H11" s="84"/>
      <c r="I11" s="84"/>
      <c r="J11" s="84"/>
      <c r="K11" s="6">
        <f>Bewertung!$H$82</f>
        <v>-300000</v>
      </c>
      <c r="L11" s="12">
        <f>IF(D11="Ja",C11+K11,"")</f>
        <v>959641.78000000073</v>
      </c>
      <c r="M11" s="12">
        <f>AVERAGE($L$11:$L$36)</f>
        <v>823772.59622529848</v>
      </c>
      <c r="N11" s="12">
        <f>-Bewertung!$H$82</f>
        <v>300000</v>
      </c>
      <c r="O11" s="12">
        <f>SUM(M11:N11)</f>
        <v>1123772.5962252985</v>
      </c>
    </row>
    <row r="12" spans="1:17" x14ac:dyDescent="0.3">
      <c r="A12" s="87" t="str">
        <f>CONCATENATE(Bewertung!A253," ",Bewertung!H251)</f>
        <v>Ertragswert 2023</v>
      </c>
      <c r="B12" s="6"/>
      <c r="C12" s="6">
        <f>Bewertung!H253</f>
        <v>383825.80766382831</v>
      </c>
      <c r="D12" s="84"/>
      <c r="E12" s="229" t="s">
        <v>209</v>
      </c>
      <c r="F12" s="84"/>
      <c r="G12" s="84"/>
      <c r="H12" s="84"/>
      <c r="I12" s="84"/>
      <c r="J12" s="84"/>
      <c r="K12" s="6"/>
      <c r="L12" s="12">
        <f>IF(E12="Ja",C12+K12,"")</f>
        <v>383825.80766382831</v>
      </c>
      <c r="M12" s="12">
        <f t="shared" ref="M12:M36" si="0">AVERAGE($L$11:$L$36)</f>
        <v>823772.59622529848</v>
      </c>
      <c r="N12" s="12">
        <f>-Bewertung!$H$82</f>
        <v>300000</v>
      </c>
      <c r="O12" s="12">
        <f t="shared" ref="O12:O36" si="1">SUM(M12:N12)</f>
        <v>1123772.5962252985</v>
      </c>
    </row>
    <row r="13" spans="1:17" x14ac:dyDescent="0.3">
      <c r="A13" s="87" t="str">
        <f>CONCATENATE(Bewertung!A254," ",Bewertung!H251)</f>
        <v>Einfacher Mittelwert 2023</v>
      </c>
      <c r="B13" s="6"/>
      <c r="C13" s="6">
        <f>Bewertung!H254</f>
        <v>821733.79383191455</v>
      </c>
      <c r="D13" s="84"/>
      <c r="E13" s="84"/>
      <c r="F13" s="229" t="s">
        <v>210</v>
      </c>
      <c r="G13" s="84"/>
      <c r="H13" s="84"/>
      <c r="I13" s="84"/>
      <c r="J13" s="84"/>
      <c r="K13" s="6">
        <f>Bewertung!$H$82/2</f>
        <v>-150000</v>
      </c>
      <c r="L13" s="12" t="str">
        <f>IF(F13="Ja",C13+K13,"")</f>
        <v/>
      </c>
      <c r="M13" s="12">
        <f t="shared" si="0"/>
        <v>823772.59622529848</v>
      </c>
      <c r="N13" s="12">
        <f>-Bewertung!$H$82</f>
        <v>300000</v>
      </c>
      <c r="O13" s="12">
        <f t="shared" si="1"/>
        <v>1123772.5962252985</v>
      </c>
      <c r="Q13" s="203"/>
    </row>
    <row r="14" spans="1:17" x14ac:dyDescent="0.3">
      <c r="A14" s="87" t="str">
        <f>CONCATENATE(Bewertung!A255," ",Bewertung!H251)</f>
        <v>Modifizierter Mittelwert 2023</v>
      </c>
      <c r="B14" s="6"/>
      <c r="C14" s="6">
        <f>Bewertung!H255</f>
        <v>675764.46510921919</v>
      </c>
      <c r="D14" s="84"/>
      <c r="E14" s="84"/>
      <c r="F14" s="84"/>
      <c r="G14" s="229" t="s">
        <v>210</v>
      </c>
      <c r="H14" s="84"/>
      <c r="I14" s="84"/>
      <c r="J14" s="84"/>
      <c r="K14" s="6">
        <f>Bewertung!$H$82/3</f>
        <v>-100000</v>
      </c>
      <c r="L14" s="12" t="str">
        <f>IF(G14="Ja",C14+K14,"")</f>
        <v/>
      </c>
      <c r="M14" s="12">
        <f t="shared" si="0"/>
        <v>823772.59622529848</v>
      </c>
      <c r="N14" s="12">
        <f>-Bewertung!$H$82</f>
        <v>300000</v>
      </c>
      <c r="O14" s="12">
        <f t="shared" si="1"/>
        <v>1123772.5962252985</v>
      </c>
      <c r="Q14" s="12"/>
    </row>
    <row r="15" spans="1:17" x14ac:dyDescent="0.3">
      <c r="A15" s="87" t="str">
        <f>CONCATENATE(Bewertung!A261," ",Bewertung!H260)</f>
        <v>EBIT-Multiple 2023</v>
      </c>
      <c r="B15" s="6"/>
      <c r="C15" s="6">
        <f>Bewertung!H266</f>
        <v>213294.20699999947</v>
      </c>
      <c r="D15" s="84"/>
      <c r="E15" s="84"/>
      <c r="F15" s="84"/>
      <c r="G15" s="84"/>
      <c r="H15" s="229" t="s">
        <v>210</v>
      </c>
      <c r="I15" s="84"/>
      <c r="J15" s="84"/>
      <c r="L15" s="12" t="str">
        <f>IF(H15="Ja",C15+K15,"")</f>
        <v/>
      </c>
      <c r="M15" s="12">
        <f t="shared" si="0"/>
        <v>823772.59622529848</v>
      </c>
      <c r="N15" s="12">
        <f>-Bewertung!$H$82</f>
        <v>300000</v>
      </c>
      <c r="O15" s="12">
        <f t="shared" si="1"/>
        <v>1123772.5962252985</v>
      </c>
      <c r="Q15" s="12"/>
    </row>
    <row r="16" spans="1:17" x14ac:dyDescent="0.3">
      <c r="A16" s="87" t="str">
        <f>CONCATENATE(Bewertung!A262," ",Bewertung!H260)</f>
        <v>Umsatz-Multiple 2023</v>
      </c>
      <c r="B16" s="6"/>
      <c r="C16" s="6">
        <f>Bewertung!H267</f>
        <v>851142.70490000001</v>
      </c>
      <c r="D16" s="84"/>
      <c r="E16" s="84"/>
      <c r="F16" s="84"/>
      <c r="G16" s="84"/>
      <c r="H16" s="84"/>
      <c r="I16" s="229" t="s">
        <v>210</v>
      </c>
      <c r="J16" s="84"/>
      <c r="L16" s="12" t="str">
        <f>IF(I16="Ja",C16+K16,"")</f>
        <v/>
      </c>
      <c r="M16" s="12">
        <f t="shared" si="0"/>
        <v>823772.59622529848</v>
      </c>
      <c r="N16" s="12">
        <f>-Bewertung!$H$82</f>
        <v>300000</v>
      </c>
      <c r="O16" s="12">
        <f t="shared" si="1"/>
        <v>1123772.5962252985</v>
      </c>
    </row>
    <row r="17" spans="1:15" x14ac:dyDescent="0.3">
      <c r="A17" s="87" t="str">
        <f>CONCATENATE(Bewertung!A252," ",Bewertung!I251)</f>
        <v>Substanzwert 2024</v>
      </c>
      <c r="B17" s="6"/>
      <c r="C17" s="6">
        <f>Bewertung!I252</f>
        <v>844811.24862689106</v>
      </c>
      <c r="D17" s="229" t="s">
        <v>209</v>
      </c>
      <c r="E17" s="84"/>
      <c r="F17" s="84"/>
      <c r="G17" s="84"/>
      <c r="H17" s="84"/>
      <c r="I17" s="84"/>
      <c r="J17" s="84"/>
      <c r="L17" s="12">
        <f>IF(D17="Ja",C17+K17,"")</f>
        <v>844811.24862689106</v>
      </c>
      <c r="M17" s="12">
        <f t="shared" si="0"/>
        <v>823772.59622529848</v>
      </c>
      <c r="N17" s="12">
        <f>-Bewertung!$H$82</f>
        <v>300000</v>
      </c>
      <c r="O17" s="12">
        <f t="shared" si="1"/>
        <v>1123772.5962252985</v>
      </c>
    </row>
    <row r="18" spans="1:15" x14ac:dyDescent="0.3">
      <c r="A18" s="87" t="str">
        <f>CONCATENATE(Bewertung!A253," ",Bewertung!I251)</f>
        <v>Ertragswert 2024</v>
      </c>
      <c r="B18" s="6"/>
      <c r="C18" s="6">
        <f>Bewertung!I253</f>
        <v>998008.74314081925</v>
      </c>
      <c r="D18" s="84"/>
      <c r="E18" s="229" t="s">
        <v>209</v>
      </c>
      <c r="F18" s="84"/>
      <c r="G18" s="84"/>
      <c r="H18" s="84"/>
      <c r="I18" s="84"/>
      <c r="J18" s="84"/>
      <c r="L18" s="12">
        <f>IF(E18="Ja",C18+K18,"")</f>
        <v>998008.74314081925</v>
      </c>
      <c r="M18" s="12">
        <f t="shared" si="0"/>
        <v>823772.59622529848</v>
      </c>
      <c r="N18" s="12">
        <f>-Bewertung!$H$82</f>
        <v>300000</v>
      </c>
      <c r="O18" s="12">
        <f t="shared" si="1"/>
        <v>1123772.5962252985</v>
      </c>
    </row>
    <row r="19" spans="1:15" x14ac:dyDescent="0.3">
      <c r="A19" s="87" t="str">
        <f>CONCATENATE(Bewertung!A254," ",Bewertung!I251)</f>
        <v>Einfacher Mittelwert 2024</v>
      </c>
      <c r="B19" s="6"/>
      <c r="C19" s="6">
        <f>Bewertung!I254</f>
        <v>921409.99588385515</v>
      </c>
      <c r="D19" s="84"/>
      <c r="E19" s="84"/>
      <c r="F19" s="229" t="s">
        <v>210</v>
      </c>
      <c r="G19" s="84"/>
      <c r="H19" s="84"/>
      <c r="I19" s="84"/>
      <c r="J19" s="84"/>
      <c r="L19" s="12" t="str">
        <f>IF(F19="Ja",C19+K19,"")</f>
        <v/>
      </c>
      <c r="M19" s="12">
        <f t="shared" si="0"/>
        <v>823772.59622529848</v>
      </c>
      <c r="N19" s="12">
        <f>-Bewertung!$H$82</f>
        <v>300000</v>
      </c>
      <c r="O19" s="12">
        <f t="shared" si="1"/>
        <v>1123772.5962252985</v>
      </c>
    </row>
    <row r="20" spans="1:15" x14ac:dyDescent="0.3">
      <c r="A20" s="87" t="str">
        <f>CONCATENATE(Bewertung!A255," ",Bewertung!I251)</f>
        <v>Modifizierter Mittelwert 2024</v>
      </c>
      <c r="B20" s="6"/>
      <c r="C20" s="6">
        <f>Bewertung!I255</f>
        <v>946942.91163617652</v>
      </c>
      <c r="D20" s="84"/>
      <c r="E20" s="84"/>
      <c r="F20" s="84"/>
      <c r="G20" s="229" t="s">
        <v>210</v>
      </c>
      <c r="H20" s="84"/>
      <c r="I20" s="84"/>
      <c r="J20" s="84"/>
      <c r="L20" s="12" t="str">
        <f>IF(G20="Ja",C20+K20,"")</f>
        <v/>
      </c>
      <c r="M20" s="12">
        <f t="shared" si="0"/>
        <v>823772.59622529848</v>
      </c>
      <c r="N20" s="12">
        <f>-Bewertung!$H$82</f>
        <v>300000</v>
      </c>
      <c r="O20" s="12">
        <f t="shared" si="1"/>
        <v>1123772.5962252985</v>
      </c>
    </row>
    <row r="21" spans="1:15" x14ac:dyDescent="0.3">
      <c r="A21" s="87" t="str">
        <f>CONCATENATE(Bewertung!A261," ",Bewertung!I260)</f>
        <v>EBIT-Multiple 2024</v>
      </c>
      <c r="B21" s="6"/>
      <c r="C21" s="6">
        <f>Bewertung!I266</f>
        <v>445011.56862689019</v>
      </c>
      <c r="D21" s="84"/>
      <c r="E21" s="84"/>
      <c r="F21" s="84"/>
      <c r="G21" s="84"/>
      <c r="H21" s="229" t="s">
        <v>210</v>
      </c>
      <c r="I21" s="84"/>
      <c r="J21" s="84"/>
      <c r="L21" s="12" t="str">
        <f>IF(H21="Ja",C21+K21,"")</f>
        <v/>
      </c>
      <c r="M21" s="12">
        <f t="shared" si="0"/>
        <v>823772.59622529848</v>
      </c>
      <c r="N21" s="12">
        <f>-Bewertung!$H$82</f>
        <v>300000</v>
      </c>
      <c r="O21" s="12">
        <f t="shared" si="1"/>
        <v>1123772.5962252985</v>
      </c>
    </row>
    <row r="22" spans="1:15" x14ac:dyDescent="0.3">
      <c r="A22" s="87" t="str">
        <f>CONCATENATE(Bewertung!A262," ",Bewertung!I260)</f>
        <v>Umsatz-Multiple 2024</v>
      </c>
      <c r="B22" s="6"/>
      <c r="C22" s="6">
        <f>Bewertung!I267</f>
        <v>-5448.4313731095754</v>
      </c>
      <c r="D22" s="84"/>
      <c r="E22" s="84"/>
      <c r="F22" s="84"/>
      <c r="G22" s="84"/>
      <c r="H22" s="84"/>
      <c r="I22" s="229" t="s">
        <v>210</v>
      </c>
      <c r="J22" s="84"/>
      <c r="L22" s="12" t="str">
        <f>IF(I22="Ja",C22+K22,"")</f>
        <v/>
      </c>
      <c r="M22" s="12">
        <f t="shared" si="0"/>
        <v>823772.59622529848</v>
      </c>
      <c r="N22" s="12">
        <f>-Bewertung!$H$82</f>
        <v>300000</v>
      </c>
      <c r="O22" s="12">
        <f t="shared" si="1"/>
        <v>1123772.5962252985</v>
      </c>
    </row>
    <row r="23" spans="1:15" x14ac:dyDescent="0.3">
      <c r="A23" s="87" t="str">
        <f>CONCATENATE(Bewertung!A252," ",Bewertung!J251)</f>
        <v>Substanzwert 2025</v>
      </c>
      <c r="B23" s="6"/>
      <c r="C23" s="6">
        <f>Bewertung!J252</f>
        <v>885023.62856247788</v>
      </c>
      <c r="D23" s="229" t="s">
        <v>209</v>
      </c>
      <c r="E23" s="84"/>
      <c r="F23" s="84"/>
      <c r="G23" s="84"/>
      <c r="H23" s="84"/>
      <c r="I23" s="84"/>
      <c r="J23" s="84"/>
      <c r="L23" s="12">
        <f>IF(D23="Ja",C23+K23,"")</f>
        <v>885023.62856247788</v>
      </c>
      <c r="M23" s="12">
        <f t="shared" si="0"/>
        <v>823772.59622529848</v>
      </c>
      <c r="N23" s="12">
        <f>-Bewertung!$H$82</f>
        <v>300000</v>
      </c>
      <c r="O23" s="12">
        <f t="shared" si="1"/>
        <v>1123772.5962252985</v>
      </c>
    </row>
    <row r="24" spans="1:15" x14ac:dyDescent="0.3">
      <c r="A24" s="87" t="str">
        <f>CONCATENATE(Bewertung!A253," ",Bewertung!J251)</f>
        <v>Ertragswert 2025</v>
      </c>
      <c r="B24" s="6"/>
      <c r="C24" s="6">
        <f>Bewertung!J253</f>
        <v>959310.0526305472</v>
      </c>
      <c r="D24" s="84"/>
      <c r="E24" s="229" t="s">
        <v>209</v>
      </c>
      <c r="F24" s="84"/>
      <c r="G24" s="84"/>
      <c r="H24" s="84"/>
      <c r="I24" s="84"/>
      <c r="J24" s="84"/>
      <c r="L24" s="12">
        <f>IF(E24="Ja",C24+K24,"")</f>
        <v>959310.0526305472</v>
      </c>
      <c r="M24" s="12">
        <f t="shared" si="0"/>
        <v>823772.59622529848</v>
      </c>
      <c r="N24" s="12">
        <f>-Bewertung!$H$82</f>
        <v>300000</v>
      </c>
      <c r="O24" s="12">
        <f t="shared" si="1"/>
        <v>1123772.5962252985</v>
      </c>
    </row>
    <row r="25" spans="1:15" x14ac:dyDescent="0.3">
      <c r="A25" s="87" t="str">
        <f>CONCATENATE(Bewertung!A254," ",Bewertung!J251)</f>
        <v>Einfacher Mittelwert 2025</v>
      </c>
      <c r="B25" s="6"/>
      <c r="C25" s="6">
        <f>Bewertung!J254</f>
        <v>922166.84059651254</v>
      </c>
      <c r="D25" s="84"/>
      <c r="E25" s="84"/>
      <c r="F25" s="229" t="s">
        <v>210</v>
      </c>
      <c r="G25" s="84"/>
      <c r="H25" s="84"/>
      <c r="I25" s="84"/>
      <c r="J25" s="84"/>
      <c r="L25" s="12" t="str">
        <f>IF(F25="Ja",C25+K25,"")</f>
        <v/>
      </c>
      <c r="M25" s="12">
        <f t="shared" si="0"/>
        <v>823772.59622529848</v>
      </c>
      <c r="N25" s="12">
        <f>-Bewertung!$H$82</f>
        <v>300000</v>
      </c>
      <c r="O25" s="12">
        <f t="shared" si="1"/>
        <v>1123772.5962252985</v>
      </c>
    </row>
    <row r="26" spans="1:15" x14ac:dyDescent="0.3">
      <c r="A26" s="87" t="str">
        <f>CONCATENATE(Bewertung!A255," ",Bewertung!J251)</f>
        <v>Modifizierter Mittelwert 2025</v>
      </c>
      <c r="B26" s="6"/>
      <c r="C26" s="6">
        <f>Bewertung!J255</f>
        <v>934547.91127452406</v>
      </c>
      <c r="D26" s="84"/>
      <c r="E26" s="84"/>
      <c r="F26" s="84"/>
      <c r="G26" s="229" t="s">
        <v>210</v>
      </c>
      <c r="H26" s="84"/>
      <c r="I26" s="84"/>
      <c r="J26" s="84"/>
      <c r="L26" s="12" t="str">
        <f>IF(G26="Ja",C26+K26,"")</f>
        <v/>
      </c>
      <c r="M26" s="12">
        <f t="shared" si="0"/>
        <v>823772.59622529848</v>
      </c>
      <c r="N26" s="12">
        <f>-Bewertung!$H$82</f>
        <v>300000</v>
      </c>
      <c r="O26" s="12">
        <f t="shared" si="1"/>
        <v>1123772.5962252985</v>
      </c>
    </row>
    <row r="27" spans="1:15" x14ac:dyDescent="0.3">
      <c r="A27" s="87" t="str">
        <f>CONCATENATE(Bewertung!A261," ",Bewertung!J260)</f>
        <v>EBIT-Multiple 2025</v>
      </c>
      <c r="B27" s="6"/>
      <c r="C27" s="6">
        <f>Bewertung!J266</f>
        <v>288652.37993558683</v>
      </c>
      <c r="D27" s="84"/>
      <c r="E27" s="84"/>
      <c r="F27" s="84"/>
      <c r="G27" s="84"/>
      <c r="H27" s="229" t="s">
        <v>210</v>
      </c>
      <c r="I27" s="84"/>
      <c r="J27" s="84"/>
      <c r="L27" s="12" t="str">
        <f>IF(H27="Ja",C27+K27,"")</f>
        <v/>
      </c>
      <c r="M27" s="12">
        <f t="shared" si="0"/>
        <v>823772.59622529848</v>
      </c>
      <c r="N27" s="12">
        <f>-Bewertung!$H$82</f>
        <v>300000</v>
      </c>
      <c r="O27" s="12">
        <f t="shared" si="1"/>
        <v>1123772.5962252985</v>
      </c>
    </row>
    <row r="28" spans="1:15" x14ac:dyDescent="0.3">
      <c r="A28" s="87" t="str">
        <f>CONCATENATE(Bewertung!A262," ",Bewertung!J260)</f>
        <v>Umsatz-Multiple 2025</v>
      </c>
      <c r="B28" s="6"/>
      <c r="C28" s="6">
        <f>Bewertung!J267</f>
        <v>652.37993558682501</v>
      </c>
      <c r="D28" s="84"/>
      <c r="E28" s="84"/>
      <c r="F28" s="84"/>
      <c r="G28" s="84"/>
      <c r="H28" s="84"/>
      <c r="I28" s="229" t="s">
        <v>210</v>
      </c>
      <c r="J28" s="84"/>
      <c r="L28" s="12" t="str">
        <f>IF(I28="Ja",C28+K28,"")</f>
        <v/>
      </c>
      <c r="M28" s="12">
        <f t="shared" si="0"/>
        <v>823772.59622529848</v>
      </c>
      <c r="N28" s="12">
        <f>-Bewertung!$H$82</f>
        <v>300000</v>
      </c>
      <c r="O28" s="12">
        <f t="shared" si="1"/>
        <v>1123772.5962252985</v>
      </c>
    </row>
    <row r="29" spans="1:15" x14ac:dyDescent="0.3">
      <c r="A29" s="87" t="s">
        <v>132</v>
      </c>
      <c r="B29" s="6"/>
      <c r="C29" s="6">
        <f>Bewertung!$H$243</f>
        <v>794444.03513437393</v>
      </c>
      <c r="D29" s="84"/>
      <c r="E29" s="84"/>
      <c r="F29" s="84"/>
      <c r="G29" s="84"/>
      <c r="H29" s="84"/>
      <c r="I29" s="84"/>
      <c r="J29" s="229" t="s">
        <v>376</v>
      </c>
      <c r="L29" s="12">
        <f>IF(J29="Ja",C29+K29,"")</f>
        <v>794444.03513437393</v>
      </c>
      <c r="M29" s="12">
        <f t="shared" si="0"/>
        <v>823772.59622529848</v>
      </c>
      <c r="N29" s="12">
        <f>-Bewertung!$H$82</f>
        <v>300000</v>
      </c>
      <c r="O29" s="12">
        <f t="shared" si="1"/>
        <v>1123772.5962252985</v>
      </c>
    </row>
    <row r="30" spans="1:15" x14ac:dyDescent="0.3">
      <c r="A30" s="87" t="s">
        <v>132</v>
      </c>
      <c r="B30" s="6"/>
      <c r="C30" s="6">
        <f>Bewertung!$H$243</f>
        <v>794444.03513437393</v>
      </c>
      <c r="D30" s="84"/>
      <c r="E30" s="84"/>
      <c r="F30" s="84"/>
      <c r="G30" s="84"/>
      <c r="H30" s="84"/>
      <c r="I30" s="84"/>
      <c r="J30" s="229" t="s">
        <v>376</v>
      </c>
      <c r="L30" s="12">
        <f t="shared" ref="L30:L36" si="2">IF(J30="Ja",C30+K30,"")</f>
        <v>794444.03513437393</v>
      </c>
      <c r="M30" s="12">
        <f t="shared" si="0"/>
        <v>823772.59622529848</v>
      </c>
      <c r="N30" s="12">
        <f>-Bewertung!$H$82</f>
        <v>300000</v>
      </c>
      <c r="O30" s="12">
        <f t="shared" si="1"/>
        <v>1123772.5962252985</v>
      </c>
    </row>
    <row r="31" spans="1:15" x14ac:dyDescent="0.3">
      <c r="A31" s="87" t="s">
        <v>132</v>
      </c>
      <c r="B31" s="6"/>
      <c r="C31" s="6">
        <f>Bewertung!$H$243</f>
        <v>794444.03513437393</v>
      </c>
      <c r="D31" s="84"/>
      <c r="E31" s="84"/>
      <c r="F31" s="84"/>
      <c r="G31" s="84"/>
      <c r="H31" s="84"/>
      <c r="I31" s="84"/>
      <c r="J31" s="229" t="s">
        <v>376</v>
      </c>
      <c r="L31" s="12">
        <f t="shared" si="2"/>
        <v>794444.03513437393</v>
      </c>
      <c r="M31" s="12">
        <f t="shared" si="0"/>
        <v>823772.59622529848</v>
      </c>
      <c r="N31" s="12">
        <f>-Bewertung!$H$82</f>
        <v>300000</v>
      </c>
      <c r="O31" s="12">
        <f t="shared" si="1"/>
        <v>1123772.5962252985</v>
      </c>
    </row>
    <row r="32" spans="1:15" x14ac:dyDescent="0.3">
      <c r="A32" s="87" t="s">
        <v>132</v>
      </c>
      <c r="B32" s="6"/>
      <c r="C32" s="6">
        <f>Bewertung!$H$243</f>
        <v>794444.03513437393</v>
      </c>
      <c r="D32" s="84"/>
      <c r="E32" s="84"/>
      <c r="F32" s="84"/>
      <c r="G32" s="84"/>
      <c r="H32" s="84"/>
      <c r="I32" s="84"/>
      <c r="J32" s="229" t="s">
        <v>210</v>
      </c>
      <c r="L32" s="12" t="str">
        <f t="shared" si="2"/>
        <v/>
      </c>
      <c r="M32" s="12">
        <f t="shared" si="0"/>
        <v>823772.59622529848</v>
      </c>
      <c r="N32" s="12">
        <f>-Bewertung!$H$82</f>
        <v>300000</v>
      </c>
      <c r="O32" s="12">
        <f t="shared" si="1"/>
        <v>1123772.5962252985</v>
      </c>
    </row>
    <row r="33" spans="1:15" x14ac:dyDescent="0.3">
      <c r="A33" s="87" t="s">
        <v>132</v>
      </c>
      <c r="B33" s="6"/>
      <c r="C33" s="6">
        <f>Bewertung!$H$243</f>
        <v>794444.03513437393</v>
      </c>
      <c r="D33" s="84"/>
      <c r="E33" s="84"/>
      <c r="F33" s="84"/>
      <c r="G33" s="84"/>
      <c r="H33" s="84"/>
      <c r="I33" s="84"/>
      <c r="J33" s="229" t="s">
        <v>210</v>
      </c>
      <c r="L33" s="12" t="str">
        <f t="shared" si="2"/>
        <v/>
      </c>
      <c r="M33" s="12">
        <f t="shared" si="0"/>
        <v>823772.59622529848</v>
      </c>
      <c r="N33" s="12">
        <f>-Bewertung!$H$82</f>
        <v>300000</v>
      </c>
      <c r="O33" s="12">
        <f t="shared" si="1"/>
        <v>1123772.5962252985</v>
      </c>
    </row>
    <row r="34" spans="1:15" x14ac:dyDescent="0.3">
      <c r="A34" s="87" t="s">
        <v>132</v>
      </c>
      <c r="B34" s="6"/>
      <c r="C34" s="6">
        <f>Bewertung!$H$243</f>
        <v>794444.03513437393</v>
      </c>
      <c r="D34" s="84"/>
      <c r="E34" s="84"/>
      <c r="F34" s="84"/>
      <c r="G34" s="84"/>
      <c r="H34" s="84"/>
      <c r="I34" s="84"/>
      <c r="J34" s="229" t="s">
        <v>210</v>
      </c>
      <c r="L34" s="12" t="str">
        <f t="shared" si="2"/>
        <v/>
      </c>
      <c r="M34" s="12">
        <f t="shared" si="0"/>
        <v>823772.59622529848</v>
      </c>
      <c r="N34" s="12">
        <f>-Bewertung!$H$82</f>
        <v>300000</v>
      </c>
      <c r="O34" s="12">
        <f t="shared" si="1"/>
        <v>1123772.5962252985</v>
      </c>
    </row>
    <row r="35" spans="1:15" x14ac:dyDescent="0.3">
      <c r="A35" s="87" t="s">
        <v>132</v>
      </c>
      <c r="B35" s="6"/>
      <c r="C35" s="6">
        <f>Bewertung!$H$243</f>
        <v>794444.03513437393</v>
      </c>
      <c r="D35" s="84"/>
      <c r="E35" s="84"/>
      <c r="F35" s="84"/>
      <c r="G35" s="84"/>
      <c r="H35" s="84"/>
      <c r="I35" s="84"/>
      <c r="J35" s="229" t="s">
        <v>210</v>
      </c>
      <c r="L35" s="12" t="str">
        <f t="shared" si="2"/>
        <v/>
      </c>
      <c r="M35" s="12">
        <f t="shared" si="0"/>
        <v>823772.59622529848</v>
      </c>
      <c r="N35" s="12">
        <f>-Bewertung!$H$82</f>
        <v>300000</v>
      </c>
      <c r="O35" s="12">
        <f t="shared" si="1"/>
        <v>1123772.5962252985</v>
      </c>
    </row>
    <row r="36" spans="1:15" x14ac:dyDescent="0.3">
      <c r="A36" s="87" t="s">
        <v>132</v>
      </c>
      <c r="B36" s="6"/>
      <c r="C36" s="6">
        <f>Bewertung!$H$243</f>
        <v>794444.03513437393</v>
      </c>
      <c r="D36" s="84"/>
      <c r="E36" s="84"/>
      <c r="F36" s="84"/>
      <c r="G36" s="84"/>
      <c r="H36" s="84"/>
      <c r="I36" s="84"/>
      <c r="J36" s="229" t="s">
        <v>210</v>
      </c>
      <c r="L36" s="12" t="str">
        <f t="shared" si="2"/>
        <v/>
      </c>
      <c r="M36" s="12">
        <f t="shared" si="0"/>
        <v>823772.59622529848</v>
      </c>
      <c r="N36" s="12">
        <f>-Bewertung!$H$82</f>
        <v>300000</v>
      </c>
      <c r="O36" s="12">
        <f t="shared" si="1"/>
        <v>1123772.5962252985</v>
      </c>
    </row>
  </sheetData>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C8D88-8D54-4FBA-9F5F-4C5C8F046B96}">
  <dimension ref="A1:F8"/>
  <sheetViews>
    <sheetView workbookViewId="0">
      <selection activeCell="D12" sqref="D12"/>
    </sheetView>
  </sheetViews>
  <sheetFormatPr baseColWidth="10" defaultRowHeight="15" x14ac:dyDescent="0.25"/>
  <cols>
    <col min="1" max="1" width="35" customWidth="1"/>
    <col min="2" max="2" width="34.85546875" customWidth="1"/>
    <col min="3" max="3" width="30.5703125" customWidth="1"/>
    <col min="4" max="4" width="33.7109375" bestFit="1" customWidth="1"/>
    <col min="5" max="6" width="30.5703125" customWidth="1"/>
  </cols>
  <sheetData>
    <row r="1" spans="1:6" x14ac:dyDescent="0.25">
      <c r="A1" s="394" t="str">
        <f>Basisdaten!B5</f>
        <v>Muster AG</v>
      </c>
      <c r="D1" s="236"/>
      <c r="E1" s="236"/>
      <c r="F1" s="236"/>
    </row>
    <row r="2" spans="1:6" x14ac:dyDescent="0.25">
      <c r="A2" s="394" t="str">
        <f>Basisdaten!B6</f>
        <v xml:space="preserve">Aktiengesellschaft </v>
      </c>
      <c r="D2" t="s">
        <v>361</v>
      </c>
      <c r="E2" t="s">
        <v>371</v>
      </c>
      <c r="F2" t="s">
        <v>269</v>
      </c>
    </row>
    <row r="3" spans="1:6" x14ac:dyDescent="0.25">
      <c r="A3" s="394" t="str">
        <f>Basisdaten!B7</f>
        <v>Hauptstrasse 111</v>
      </c>
      <c r="D3" t="s">
        <v>370</v>
      </c>
      <c r="E3" t="s">
        <v>372</v>
      </c>
      <c r="F3" t="s">
        <v>270</v>
      </c>
    </row>
    <row r="4" spans="1:6" x14ac:dyDescent="0.25">
      <c r="A4" s="394" t="str">
        <f>Basisdaten!B8</f>
        <v>6314 Unterägeri</v>
      </c>
      <c r="D4" t="str">
        <f>A1</f>
        <v>Muster AG</v>
      </c>
      <c r="E4" t="s">
        <v>374</v>
      </c>
    </row>
    <row r="5" spans="1:6" x14ac:dyDescent="0.25">
      <c r="A5" s="394" t="str">
        <f>Basisdaten!B9</f>
        <v>CHE-123.456.789</v>
      </c>
      <c r="D5" t="s">
        <v>381</v>
      </c>
    </row>
    <row r="6" spans="1:6" x14ac:dyDescent="0.25">
      <c r="A6" t="s">
        <v>350</v>
      </c>
      <c r="B6" s="201" t="s">
        <v>529</v>
      </c>
      <c r="D6" t="s">
        <v>474</v>
      </c>
    </row>
    <row r="7" spans="1:6" x14ac:dyDescent="0.25">
      <c r="A7" t="s">
        <v>271</v>
      </c>
      <c r="B7" s="201" t="s">
        <v>374</v>
      </c>
      <c r="D7" t="s">
        <v>452</v>
      </c>
    </row>
    <row r="8" spans="1:6" x14ac:dyDescent="0.25">
      <c r="A8" t="s">
        <v>272</v>
      </c>
      <c r="B8" s="201" t="s">
        <v>270</v>
      </c>
    </row>
  </sheetData>
  <phoneticPr fontId="43" type="noConversion"/>
  <dataValidations count="3">
    <dataValidation type="list" allowBlank="1" showInputMessage="1" showErrorMessage="1" sqref="B7" xr:uid="{78DFA377-C7F9-4F81-8452-C3F32482550F}">
      <formula1>$E$2:$E$4</formula1>
    </dataValidation>
    <dataValidation type="list" allowBlank="1" showInputMessage="1" showErrorMessage="1" sqref="B8" xr:uid="{D4DD03FA-A676-4205-8691-81374A8043BB}">
      <formula1>$F$2:$F$3</formula1>
    </dataValidation>
    <dataValidation type="list" allowBlank="1" showInputMessage="1" showErrorMessage="1" sqref="B6" xr:uid="{072A18E3-6A0C-43B8-B109-187BE93811DA}">
      <formula1>$D$2:$D$7</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2A6F-E82A-4923-A373-24A7323956B8}">
  <dimension ref="A1:L32"/>
  <sheetViews>
    <sheetView showGridLines="0" topLeftCell="A13" zoomScale="130" zoomScaleNormal="130" workbookViewId="0">
      <selection activeCell="K4" sqref="K4:K7"/>
    </sheetView>
  </sheetViews>
  <sheetFormatPr baseColWidth="10" defaultColWidth="11.42578125" defaultRowHeight="16.5" x14ac:dyDescent="0.3"/>
  <cols>
    <col min="1" max="1" width="32.7109375" style="1" customWidth="1"/>
    <col min="2" max="2" width="30.7109375" style="1" customWidth="1"/>
    <col min="3" max="3" width="24.7109375" style="1" customWidth="1"/>
    <col min="4" max="4" width="4.7109375" style="38" customWidth="1"/>
    <col min="5" max="7" width="11.28515625" style="1" customWidth="1"/>
    <col min="8" max="8" width="4.7109375" style="1" customWidth="1"/>
    <col min="9" max="9" width="10.140625" style="1" bestFit="1" customWidth="1"/>
    <col min="10" max="10" width="8.28515625" style="1" bestFit="1" customWidth="1"/>
    <col min="11" max="11" width="3.140625" style="1" customWidth="1"/>
    <col min="12" max="16384" width="11.42578125" style="1"/>
  </cols>
  <sheetData>
    <row r="1" spans="1:12" ht="28.5" customHeight="1" thickBot="1" x14ac:dyDescent="0.35">
      <c r="A1" s="189" t="str">
        <f>CONCATENATE("Bewertungsbericht ",Basisdaten!A1)</f>
        <v>Bewertungsbericht Muster AG, 6314 Unterägeri</v>
      </c>
      <c r="B1" s="189"/>
      <c r="C1" s="189"/>
      <c r="E1" s="189"/>
      <c r="H1" s="421" t="s">
        <v>251</v>
      </c>
      <c r="I1" s="421"/>
      <c r="J1" s="189"/>
    </row>
    <row r="2" spans="1:12" ht="18" customHeight="1" thickTop="1" x14ac:dyDescent="0.3">
      <c r="A2" s="199" t="str">
        <f>Stammdaten!A1</f>
        <v>Muster AG</v>
      </c>
      <c r="B2" s="199" t="str">
        <f>Stammdaten!A5</f>
        <v>CHE-123.456.789</v>
      </c>
      <c r="C2" s="377" t="s">
        <v>498</v>
      </c>
      <c r="D2" s="378"/>
      <c r="E2" s="381"/>
      <c r="F2" s="422" t="s">
        <v>257</v>
      </c>
      <c r="G2" s="424">
        <f>ROUND(I26,-K2)</f>
        <v>820000</v>
      </c>
      <c r="H2" s="424"/>
      <c r="I2" s="425"/>
      <c r="J2" s="420" t="s">
        <v>253</v>
      </c>
      <c r="K2" s="415">
        <v>4</v>
      </c>
    </row>
    <row r="3" spans="1:12" ht="18" customHeight="1" thickBot="1" x14ac:dyDescent="0.35">
      <c r="A3" s="199" t="str">
        <f>Stammdaten!A2</f>
        <v xml:space="preserve">Aktiengesellschaft </v>
      </c>
      <c r="B3" s="263"/>
      <c r="C3" s="380" t="s">
        <v>499</v>
      </c>
      <c r="D3" s="379"/>
      <c r="E3" s="379"/>
      <c r="F3" s="423"/>
      <c r="G3" s="426"/>
      <c r="H3" s="426"/>
      <c r="I3" s="427"/>
      <c r="J3" s="420"/>
      <c r="K3" s="415"/>
      <c r="L3" s="263"/>
    </row>
    <row r="4" spans="1:12" ht="18" customHeight="1" thickTop="1" x14ac:dyDescent="0.3">
      <c r="A4" s="199" t="str">
        <f>Stammdaten!A3</f>
        <v>Hauptstrasse 111</v>
      </c>
      <c r="B4" s="263"/>
      <c r="C4" s="377" t="s">
        <v>500</v>
      </c>
      <c r="D4" s="378"/>
      <c r="E4" s="381"/>
      <c r="F4" s="422" t="s">
        <v>257</v>
      </c>
      <c r="G4" s="424">
        <f>ROUND(-Bewertung!H82,-K4)</f>
        <v>300000</v>
      </c>
      <c r="H4" s="424"/>
      <c r="I4" s="425"/>
      <c r="J4" s="420" t="s">
        <v>253</v>
      </c>
      <c r="K4" s="415">
        <f>$K$2</f>
        <v>4</v>
      </c>
      <c r="L4" s="91"/>
    </row>
    <row r="5" spans="1:12" ht="18" customHeight="1" thickBot="1" x14ac:dyDescent="0.35">
      <c r="A5" s="199" t="str">
        <f>Stammdaten!A4</f>
        <v>6314 Unterägeri</v>
      </c>
      <c r="B5" s="263"/>
      <c r="C5" s="380" t="str">
        <f>IF(G4=0,"",IF(G4&gt;0,"Ausschüttung an Verkäufer vor Transaktion","Einzahlung Verkäufer vor Transaktion"))</f>
        <v>Ausschüttung an Verkäufer vor Transaktion</v>
      </c>
      <c r="D5" s="379"/>
      <c r="E5" s="379"/>
      <c r="F5" s="423"/>
      <c r="G5" s="426"/>
      <c r="H5" s="426"/>
      <c r="I5" s="427"/>
      <c r="J5" s="420"/>
      <c r="K5" s="415"/>
      <c r="L5" s="91"/>
    </row>
    <row r="6" spans="1:12" ht="18" customHeight="1" thickTop="1" x14ac:dyDescent="0.3">
      <c r="B6" s="263"/>
      <c r="C6" s="416" t="s">
        <v>258</v>
      </c>
      <c r="D6" s="417"/>
      <c r="E6" s="417"/>
      <c r="F6" s="422" t="s">
        <v>257</v>
      </c>
      <c r="G6" s="424">
        <f>ROUND(SUM(G2:H5),-K6)</f>
        <v>1120000</v>
      </c>
      <c r="H6" s="424"/>
      <c r="I6" s="425"/>
      <c r="J6" s="420" t="s">
        <v>253</v>
      </c>
      <c r="K6" s="415">
        <f>$K$2</f>
        <v>4</v>
      </c>
      <c r="L6" s="263"/>
    </row>
    <row r="7" spans="1:12" ht="18" customHeight="1" thickBot="1" x14ac:dyDescent="0.35">
      <c r="B7" s="263"/>
      <c r="C7" s="418"/>
      <c r="D7" s="419"/>
      <c r="E7" s="419"/>
      <c r="F7" s="423"/>
      <c r="G7" s="426"/>
      <c r="H7" s="426"/>
      <c r="I7" s="427"/>
      <c r="J7" s="420"/>
      <c r="K7" s="415"/>
      <c r="L7" s="263"/>
    </row>
    <row r="8" spans="1:12" ht="6" customHeight="1" thickTop="1" thickBot="1" x14ac:dyDescent="0.35">
      <c r="A8" s="198" t="s">
        <v>349</v>
      </c>
      <c r="B8" s="263"/>
      <c r="C8" s="263"/>
      <c r="D8" s="263"/>
      <c r="E8" s="263"/>
      <c r="F8" s="263"/>
      <c r="G8" s="263"/>
      <c r="H8" s="263"/>
      <c r="I8" s="263"/>
      <c r="J8" s="263"/>
      <c r="K8" s="263"/>
      <c r="L8" s="263"/>
    </row>
    <row r="9" spans="1:12" ht="16.5" customHeight="1" thickTop="1" thickBot="1" x14ac:dyDescent="0.35">
      <c r="B9" s="263"/>
      <c r="C9" s="412" t="s">
        <v>348</v>
      </c>
      <c r="D9" s="413"/>
      <c r="E9" s="413"/>
      <c r="F9" s="413"/>
      <c r="G9" s="413"/>
      <c r="H9" s="391"/>
      <c r="I9" s="392">
        <f>I28/-AVERAGE(Bewertung!I79:M79)</f>
        <v>6.3455431229116508</v>
      </c>
      <c r="J9" s="263"/>
      <c r="K9" s="263"/>
      <c r="L9" s="263"/>
    </row>
    <row r="10" spans="1:12" ht="45" customHeight="1" thickTop="1" x14ac:dyDescent="0.3">
      <c r="C10" s="414" t="str">
        <f>CONCATENATE("Der Gewinnmultiplikator zeigt, wie oft die in den Jahren ",Bewertung!I2," bis ",Bewertung!M2," durchschnittlich prognostizierte Dividendenausschüttung erwirtschaftet werden müsste, um den Marktwert zu refinanzieren.")</f>
        <v>Der Gewinnmultiplikator zeigt, wie oft die in den Jahren 2024 bis 2028 durchschnittlich prognostizierte Dividendenausschüttung erwirtschaftet werden müsste, um den Marktwert zu refinanzieren.</v>
      </c>
      <c r="D10" s="414"/>
      <c r="E10" s="414"/>
      <c r="F10" s="414"/>
      <c r="G10" s="414"/>
      <c r="H10" s="414"/>
      <c r="I10" s="414"/>
    </row>
    <row r="11" spans="1:12" ht="16.5" customHeight="1" x14ac:dyDescent="0.3">
      <c r="C11" s="198" t="s">
        <v>252</v>
      </c>
      <c r="H11" s="188" t="s">
        <v>362</v>
      </c>
    </row>
    <row r="12" spans="1:12" ht="16.5" customHeight="1" x14ac:dyDescent="0.3">
      <c r="C12" s="192" t="s">
        <v>254</v>
      </c>
      <c r="D12" s="193"/>
      <c r="E12" s="197">
        <f>Bewertung!$H$251</f>
        <v>2023</v>
      </c>
      <c r="F12" s="197">
        <f>Bewertung!$I$251</f>
        <v>2024</v>
      </c>
      <c r="G12" s="197">
        <f>Bewertung!$J$251</f>
        <v>2025</v>
      </c>
      <c r="H12" s="72"/>
    </row>
    <row r="13" spans="1:12" ht="16.5" customHeight="1" x14ac:dyDescent="0.3">
      <c r="C13" s="194" t="str">
        <f>Bewertung!A252</f>
        <v>Substanzwert</v>
      </c>
      <c r="D13" s="195" t="s">
        <v>257</v>
      </c>
      <c r="E13" s="196">
        <f>ROUND(Grafikdaten!C11,-$K$2)</f>
        <v>1260000</v>
      </c>
      <c r="F13" s="196">
        <f>ROUND(Grafikdaten!C17,-$K$2)</f>
        <v>840000</v>
      </c>
      <c r="G13" s="196">
        <f>ROUND(Grafikdaten!C23,-$K$2)</f>
        <v>890000</v>
      </c>
      <c r="H13" s="232">
        <f>COUNTIF(Grafikdaten!E10:E35,"Ja")</f>
        <v>3</v>
      </c>
    </row>
    <row r="14" spans="1:12" ht="16.5" customHeight="1" x14ac:dyDescent="0.3">
      <c r="C14" s="194" t="str">
        <f>Bewertung!A253</f>
        <v>Ertragswert</v>
      </c>
      <c r="D14" s="195" t="s">
        <v>257</v>
      </c>
      <c r="E14" s="196">
        <f>ROUND(Grafikdaten!C12,-$K$2)</f>
        <v>380000</v>
      </c>
      <c r="F14" s="196">
        <f>ROUND(Grafikdaten!C18,-$K$2)</f>
        <v>1000000</v>
      </c>
      <c r="G14" s="196">
        <f>ROUND(Grafikdaten!C24,-$K$2)</f>
        <v>960000</v>
      </c>
      <c r="H14" s="232">
        <f>COUNTIF(Grafikdaten!E11:E36,"Ja")</f>
        <v>3</v>
      </c>
    </row>
    <row r="15" spans="1:12" ht="16.5" customHeight="1" x14ac:dyDescent="0.3">
      <c r="C15" s="194" t="str">
        <f>Bewertung!A254</f>
        <v>Einfacher Mittelwert</v>
      </c>
      <c r="D15" s="195" t="s">
        <v>257</v>
      </c>
      <c r="E15" s="196">
        <f>ROUND(Grafikdaten!C13,-$K$2)</f>
        <v>820000</v>
      </c>
      <c r="F15" s="196">
        <f>ROUND(Grafikdaten!C19,-$K$2)</f>
        <v>920000</v>
      </c>
      <c r="G15" s="196">
        <f>ROUND(Grafikdaten!C25,-$K$2)</f>
        <v>920000</v>
      </c>
      <c r="H15" s="232">
        <f>COUNTIF(Grafikdaten!F11:F36,"Ja")</f>
        <v>0</v>
      </c>
    </row>
    <row r="16" spans="1:12" ht="16.5" customHeight="1" x14ac:dyDescent="0.3">
      <c r="C16" s="194" t="str">
        <f>Bewertung!A255</f>
        <v>Modifizierter Mittelwert</v>
      </c>
      <c r="D16" s="195" t="s">
        <v>257</v>
      </c>
      <c r="E16" s="196">
        <f>ROUND(Grafikdaten!C14,-$K$2)</f>
        <v>680000</v>
      </c>
      <c r="F16" s="196">
        <f>ROUND(Grafikdaten!C20,-$K$2)</f>
        <v>950000</v>
      </c>
      <c r="G16" s="196">
        <f>ROUND(Grafikdaten!C26,-$K$2)</f>
        <v>930000</v>
      </c>
      <c r="H16" s="232">
        <f>COUNTIF(Grafikdaten!G11:G36,"Ja")</f>
        <v>0</v>
      </c>
    </row>
    <row r="17" spans="1:10" ht="6" customHeight="1" x14ac:dyDescent="0.3">
      <c r="H17" s="232"/>
    </row>
    <row r="18" spans="1:10" ht="16.5" customHeight="1" x14ac:dyDescent="0.3">
      <c r="C18" s="192" t="s">
        <v>255</v>
      </c>
      <c r="D18" s="193"/>
      <c r="E18" s="197">
        <f>Bewertung!$H$251</f>
        <v>2023</v>
      </c>
      <c r="F18" s="197">
        <f>Bewertung!$I$251</f>
        <v>2024</v>
      </c>
      <c r="G18" s="197">
        <f>Bewertung!$J$251</f>
        <v>2025</v>
      </c>
      <c r="H18" s="232"/>
    </row>
    <row r="19" spans="1:10" ht="16.5" customHeight="1" x14ac:dyDescent="0.3">
      <c r="C19" s="194" t="str">
        <f>Bewertung!A261</f>
        <v>EBIT-Multiple</v>
      </c>
      <c r="D19" s="195" t="s">
        <v>257</v>
      </c>
      <c r="E19" s="196">
        <f>ROUND(Grafikdaten!C15,-$K$2)</f>
        <v>210000</v>
      </c>
      <c r="F19" s="196">
        <f>ROUND(Grafikdaten!C21,-$K$2)</f>
        <v>450000</v>
      </c>
      <c r="G19" s="196">
        <f>ROUND(Grafikdaten!C27,-$K$2)</f>
        <v>290000</v>
      </c>
      <c r="H19" s="232">
        <f>COUNTIF(Grafikdaten!H11:H36,"Ja")</f>
        <v>0</v>
      </c>
      <c r="I19" s="12"/>
      <c r="J19" s="6"/>
    </row>
    <row r="20" spans="1:10" ht="16.5" customHeight="1" x14ac:dyDescent="0.3">
      <c r="C20" s="194" t="str">
        <f>Bewertung!A262</f>
        <v>Umsatz-Multiple</v>
      </c>
      <c r="D20" s="195" t="s">
        <v>257</v>
      </c>
      <c r="E20" s="196">
        <f>ROUND(Grafikdaten!C16,-$K$2)</f>
        <v>850000</v>
      </c>
      <c r="F20" s="196">
        <f>ROUND(Grafikdaten!C22,-$K$2)</f>
        <v>-10000</v>
      </c>
      <c r="G20" s="196">
        <f>ROUND(Grafikdaten!C28,-$K$2)</f>
        <v>0</v>
      </c>
      <c r="H20" s="232">
        <f>COUNTIF(Grafikdaten!I11:I36,"Ja")</f>
        <v>0</v>
      </c>
      <c r="J20" s="6"/>
    </row>
    <row r="21" spans="1:10" ht="6" customHeight="1" x14ac:dyDescent="0.3">
      <c r="H21" s="232"/>
    </row>
    <row r="22" spans="1:10" ht="16.5" customHeight="1" x14ac:dyDescent="0.3">
      <c r="C22" s="192" t="s">
        <v>256</v>
      </c>
      <c r="D22" s="193"/>
      <c r="E22" s="212"/>
      <c r="F22" s="212"/>
      <c r="G22" s="213" t="str">
        <f>CONCATENATE("Prognosehorizont ",Bewertung!I2," bis ",Bewertung!M2)</f>
        <v>Prognosehorizont 2024 bis 2028</v>
      </c>
      <c r="H22" s="232"/>
    </row>
    <row r="23" spans="1:10" ht="16.5" customHeight="1" x14ac:dyDescent="0.3">
      <c r="C23" s="194" t="str">
        <f>Grafikdaten!A29</f>
        <v>Discounted Cashflow-Methode</v>
      </c>
      <c r="D23" s="195" t="s">
        <v>257</v>
      </c>
      <c r="E23" s="196">
        <f>ROUND(Grafikdaten!C29,-$K$2)</f>
        <v>790000</v>
      </c>
      <c r="F23" s="194"/>
      <c r="G23" s="194"/>
      <c r="H23" s="232">
        <f>COUNTIF(Grafikdaten!J29:J36,"Ja")</f>
        <v>3</v>
      </c>
    </row>
    <row r="24" spans="1:10" ht="16.5" customHeight="1" thickBot="1" x14ac:dyDescent="0.35">
      <c r="F24" s="233"/>
      <c r="G24" s="234" t="s">
        <v>369</v>
      </c>
      <c r="H24" s="235">
        <f>SUM(H13:H23)</f>
        <v>9</v>
      </c>
    </row>
    <row r="25" spans="1:10" ht="6" customHeight="1" thickTop="1" x14ac:dyDescent="0.3"/>
    <row r="26" spans="1:10" ht="16.5" customHeight="1" x14ac:dyDescent="0.3">
      <c r="C26" s="396" t="s">
        <v>533</v>
      </c>
      <c r="I26" s="403">
        <f>Grafikdaten!M11</f>
        <v>823772.59622529848</v>
      </c>
    </row>
    <row r="27" spans="1:10" ht="16.5" customHeight="1" x14ac:dyDescent="0.3">
      <c r="C27" s="397" t="str">
        <f>IF(G4&gt;0,"Ausschüttung an Verkäufer vor Transaktion","Einzahlung Verkäufer vor Transaktion")</f>
        <v>Ausschüttung an Verkäufer vor Transaktion</v>
      </c>
      <c r="D27" s="384"/>
      <c r="E27" s="383"/>
      <c r="F27" s="383"/>
      <c r="G27" s="383"/>
      <c r="H27" s="383"/>
      <c r="I27" s="404">
        <f>-Bewertung!H82</f>
        <v>300000</v>
      </c>
    </row>
    <row r="28" spans="1:10" ht="17.25" thickBot="1" x14ac:dyDescent="0.35">
      <c r="C28" s="398" t="s">
        <v>377</v>
      </c>
      <c r="D28" s="231"/>
      <c r="E28" s="230"/>
      <c r="F28" s="230"/>
      <c r="G28" s="230"/>
      <c r="H28" s="230"/>
      <c r="I28" s="61">
        <f>SUM(I26:I27)</f>
        <v>1123772.5962252985</v>
      </c>
    </row>
    <row r="29" spans="1:10" ht="16.5" customHeight="1" x14ac:dyDescent="0.3">
      <c r="C29" s="382"/>
      <c r="D29" s="382"/>
      <c r="E29" s="382"/>
      <c r="F29" s="382"/>
      <c r="G29" s="382"/>
      <c r="H29" s="382"/>
    </row>
    <row r="30" spans="1:10" ht="16.5" customHeight="1" x14ac:dyDescent="0.3">
      <c r="A30" s="1" t="s">
        <v>505</v>
      </c>
      <c r="C30" s="382"/>
      <c r="D30" s="382"/>
      <c r="E30" s="382"/>
      <c r="F30" s="382"/>
      <c r="G30" s="382"/>
      <c r="H30" s="382"/>
    </row>
    <row r="31" spans="1:10" x14ac:dyDescent="0.3">
      <c r="A31" s="1" t="str">
        <f>CONCATENATE("In der grafischen Darstellung steht der Substanzwert des Jahres ",'Stille Reserven'!G2," (IST) vor dieser Sonderausschüttung, die Subsatanzwerte ab ",'Stille Reserven'!H2," jedoch nach dieser Sonderausschüttung.")</f>
        <v>In der grafischen Darstellung steht der Substanzwert des Jahres 2023 (IST) vor dieser Sonderausschüttung, die Subsatanzwerte ab 2024 jedoch nach dieser Sonderausschüttung.</v>
      </c>
    </row>
    <row r="32" spans="1:10" x14ac:dyDescent="0.3">
      <c r="A32" s="1" t="str">
        <f>CONCATENATE("Die Mittelwerte berücksichtigen diese Sonderausschüttungen über den gesamten Betrachtungszeitraum (",'Stille Reserven'!G2," bis ",'Stille Reserven'!I2,").")</f>
        <v>Die Mittelwerte berücksichtigen diese Sonderausschüttungen über den gesamten Betrachtungszeitraum (2023 bis 2025).</v>
      </c>
    </row>
  </sheetData>
  <mergeCells count="16">
    <mergeCell ref="H1:I1"/>
    <mergeCell ref="F2:F3"/>
    <mergeCell ref="F4:F5"/>
    <mergeCell ref="F6:F7"/>
    <mergeCell ref="G2:I3"/>
    <mergeCell ref="G4:I5"/>
    <mergeCell ref="G6:I7"/>
    <mergeCell ref="C9:G9"/>
    <mergeCell ref="C10:I10"/>
    <mergeCell ref="K2:K3"/>
    <mergeCell ref="K4:K5"/>
    <mergeCell ref="K6:K7"/>
    <mergeCell ref="C6:E7"/>
    <mergeCell ref="J2:J3"/>
    <mergeCell ref="J4:J5"/>
    <mergeCell ref="J6:J7"/>
  </mergeCells>
  <pageMargins left="0.19685039370078741" right="0.19685039370078741" top="0.39370078740157483" bottom="0.39370078740157483" header="0" footer="0.19685039370078741"/>
  <pageSetup paperSize="9" orientation="landscape" r:id="rId1"/>
  <headerFooter>
    <oddFooter>&amp;L&amp;"Arial Narrow,Standard"&amp;8Insitut für strategische Unternehmensführung | Altstetterstrasse 119 | 8048 Zürich&amp;C&amp;"Arial Narrow,Standard"&amp;8
&amp;F | &amp;D&amp;R&amp;"Arial Narrow,Standard"&amp;8Seite &amp;P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1 l b W N T 4 m Z e l A A A A 9 g A A A B I A H A B D b 2 5 m a W c v U G F j a 2 F n Z S 5 4 b W w g o h g A K K A U A A A A A A A A A A A A A A A A A A A A A A A A A A A A h Y 8 x D o I w G I W v Q r r T l m o M I T 9 l Y H G Q x M T E u D a l Q i M U Q 4 v l b g 4 e y S u I U d T N 8 X 3 v G 9 6 7 X 2 + Q j W 0 T X F R v d W d S F G G K A m V k V 2 p T p W h w x z B G G Y e t k C d R q W C S j U 1 G W 6 a o d u 6 c E O K 9 x 3 6 B u 7 4 i j N K I H I r N T t a q F e g j 6 / 9 y q I 1 1 w k i F O O x f Y z j D E V v i F Y s x B T J D K L T 5 C m z a + 2 x / I O R D 4 4 Z e 8 V K F + R r I H I G 8 P / A H U E s D B B Q A A g A I A G 9 Z W 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W V t Y K I p H u A 4 A A A A R A A A A E w A c A E Z v c m 1 1 b G F z L 1 N l Y 3 R p b 2 4 x L m 0 g o h g A K K A U A A A A A A A A A A A A A A A A A A A A A A A A A A A A K 0 5 N L s n M z 1 M I h t C G 1 g B Q S w E C L Q A U A A I A C A B v W V t Y 1 P i Z l 6 U A A A D 2 A A A A E g A A A A A A A A A A A A A A A A A A A A A A Q 2 9 u Z m l n L 1 B h Y 2 t h Z 2 U u e G 1 s U E s B A i 0 A F A A C A A g A b 1 l b W A / K 6 a u k A A A A 6 Q A A A B M A A A A A A A A A A A A A A A A A 8 Q A A A F t D b 2 5 0 Z W 5 0 X 1 R 5 c G V z X S 5 4 b W x Q S w E C L Q A U A A I A C A B v W V t 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2 G s O s R M b b 0 y V L j I v 1 6 q + u A A A A A A C A A A A A A A D Z g A A w A A A A B A A A A A X 4 D 2 y 0 Y l L k S t m D X X e I L O P A A A A A A S A A A C g A A A A E A A A A L R 3 u l B 9 S q p L A A 2 s + u a Q 0 s d Q A A A A F G n K G H / N T / 3 d g / T o Z V 9 z e g L i B D a S w J 9 w 3 D g Z l 4 j V 2 Z + F X K c F v W i g g E c 8 z q t h Y V U W E w l Z F A 2 k i w c h b 6 P G Y d k Q 7 v w J f 0 4 O 9 E f N 0 s e C r I x S l O k U A A A A 5 1 i 5 v B Q U X T L u b Q J 8 z R K S k g B I p t 0 = < / D a t a M a s h u p > 
</file>

<file path=customXml/itemProps1.xml><?xml version="1.0" encoding="utf-8"?>
<ds:datastoreItem xmlns:ds="http://schemas.openxmlformats.org/officeDocument/2006/customXml" ds:itemID="{4F8D7D0C-CA14-48E7-AC90-0F47038B3C5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33</vt:i4>
      </vt:variant>
      <vt:variant>
        <vt:lpstr>Diagramme</vt:lpstr>
      </vt:variant>
      <vt:variant>
        <vt:i4>2</vt:i4>
      </vt:variant>
      <vt:variant>
        <vt:lpstr>Benannte Bereiche</vt:lpstr>
      </vt:variant>
      <vt:variant>
        <vt:i4>64</vt:i4>
      </vt:variant>
    </vt:vector>
  </HeadingPairs>
  <TitlesOfParts>
    <vt:vector size="99" baseType="lpstr">
      <vt:lpstr>Basisdaten</vt:lpstr>
      <vt:lpstr>Stille Reserven</vt:lpstr>
      <vt:lpstr>Bewertung</vt:lpstr>
      <vt:lpstr>ISO-Kapitalrendite 1</vt:lpstr>
      <vt:lpstr>ISO-Kapitalrendite 2</vt:lpstr>
      <vt:lpstr>Benford</vt:lpstr>
      <vt:lpstr>Grafikdaten</vt:lpstr>
      <vt:lpstr>Stammdaten</vt:lpstr>
      <vt:lpstr>1 Titel</vt:lpstr>
      <vt:lpstr>2 Admin</vt:lpstr>
      <vt:lpstr>3 Admin</vt:lpstr>
      <vt:lpstr>4 Bewertungsgrundsätze</vt:lpstr>
      <vt:lpstr>5 stille Reserven</vt:lpstr>
      <vt:lpstr>6 stille Reserven</vt:lpstr>
      <vt:lpstr>7 stille Reserven</vt:lpstr>
      <vt:lpstr>8 ISO-Kapitalrendite</vt:lpstr>
      <vt:lpstr>9 Unternehmensentwicklung</vt:lpstr>
      <vt:lpstr>10 Unternehmensentwicklung</vt:lpstr>
      <vt:lpstr>11 Unternehmensentwicklung</vt:lpstr>
      <vt:lpstr>12 Bewertung SW</vt:lpstr>
      <vt:lpstr>13 Kapitalisierungszinssatzc</vt:lpstr>
      <vt:lpstr>14 Bewertung EW</vt:lpstr>
      <vt:lpstr>15 Bewertung DCF</vt:lpstr>
      <vt:lpstr>16 Bewertung Multiple</vt:lpstr>
      <vt:lpstr>17 Bilanzen Aktiven</vt:lpstr>
      <vt:lpstr>18 Bilanzen Passiven</vt:lpstr>
      <vt:lpstr>19 Gewinnverteilung</vt:lpstr>
      <vt:lpstr>20 Erfolgsrechnung 1</vt:lpstr>
      <vt:lpstr>21 Erfolgsrechnung 2</vt:lpstr>
      <vt:lpstr>22 MFR 1</vt:lpstr>
      <vt:lpstr>23 MFR 2</vt:lpstr>
      <vt:lpstr>21 Analyse 1</vt:lpstr>
      <vt:lpstr>22 Analyse 2</vt:lpstr>
      <vt:lpstr>D-Unternehmenswerte</vt:lpstr>
      <vt:lpstr>D-Unternehmensentwicklung</vt:lpstr>
      <vt:lpstr>'12 Bewertung SW'!_Toc69193500</vt:lpstr>
      <vt:lpstr>'13 Kapitalisierungszinssatzc'!_Toc69193500</vt:lpstr>
      <vt:lpstr>'14 Bewertung EW'!_Toc69193500</vt:lpstr>
      <vt:lpstr>'15 Bewertung DCF'!_Toc69193500</vt:lpstr>
      <vt:lpstr>'2 Admin'!_Toc69193500</vt:lpstr>
      <vt:lpstr>'3 Admin'!_Toc69193500</vt:lpstr>
      <vt:lpstr>'4 Bewertungsgrundsätze'!_Toc69193500</vt:lpstr>
      <vt:lpstr>'12 Bewertung SW'!_Toc69193503</vt:lpstr>
      <vt:lpstr>'13 Kapitalisierungszinssatzc'!_Toc69193503</vt:lpstr>
      <vt:lpstr>'14 Bewertung EW'!_Toc69193503</vt:lpstr>
      <vt:lpstr>'15 Bewertung DCF'!_Toc69193503</vt:lpstr>
      <vt:lpstr>'16 Bewertung Multiple'!_Toc69193503</vt:lpstr>
      <vt:lpstr>'17 Bilanzen Aktiven'!_Toc69193503</vt:lpstr>
      <vt:lpstr>'2 Admin'!_Toc69193503</vt:lpstr>
      <vt:lpstr>'3 Admin'!_Toc69193503</vt:lpstr>
      <vt:lpstr>'4 Bewertungsgrundsätze'!_Toc69193503</vt:lpstr>
      <vt:lpstr>'1 Titel'!Druckbereich</vt:lpstr>
      <vt:lpstr>'11 Unternehmensentwicklung'!Druckbereich</vt:lpstr>
      <vt:lpstr>'12 Bewertung SW'!Druckbereich</vt:lpstr>
      <vt:lpstr>'14 Bewertung EW'!Druckbereich</vt:lpstr>
      <vt:lpstr>'15 Bewertung DCF'!Druckbereich</vt:lpstr>
      <vt:lpstr>'16 Bewertung Multiple'!Druckbereich</vt:lpstr>
      <vt:lpstr>'17 Bilanzen Aktiven'!Druckbereich</vt:lpstr>
      <vt:lpstr>'18 Bilanzen Passiven'!Druckbereich</vt:lpstr>
      <vt:lpstr>'19 Gewinnverteilung'!Druckbereich</vt:lpstr>
      <vt:lpstr>'2 Admin'!Druckbereich</vt:lpstr>
      <vt:lpstr>'20 Erfolgsrechnung 1'!Druckbereich</vt:lpstr>
      <vt:lpstr>'21 Analyse 1'!Druckbereich</vt:lpstr>
      <vt:lpstr>'21 Erfolgsrechnung 2'!Druckbereich</vt:lpstr>
      <vt:lpstr>'22 Analyse 2'!Druckbereich</vt:lpstr>
      <vt:lpstr>'22 MFR 1'!Druckbereich</vt:lpstr>
      <vt:lpstr>'23 MFR 2'!Druckbereich</vt:lpstr>
      <vt:lpstr>'5 stille Reserven'!Druckbereich</vt:lpstr>
      <vt:lpstr>'6 stille Reserven'!Druckbereich</vt:lpstr>
      <vt:lpstr>'7 stille Reserven'!Druckbereich</vt:lpstr>
      <vt:lpstr>'8 ISO-Kapitalrendite'!Druckbereich</vt:lpstr>
      <vt:lpstr>'9 Unternehmensentwicklung'!Druckbereich</vt:lpstr>
      <vt:lpstr>'1 Titel'!Print_Area</vt:lpstr>
      <vt:lpstr>'10 Unternehmensentwicklung'!Print_Area</vt:lpstr>
      <vt:lpstr>'11 Unternehmensentwicklung'!Print_Area</vt:lpstr>
      <vt:lpstr>'12 Bewertung SW'!Print_Area</vt:lpstr>
      <vt:lpstr>'13 Kapitalisierungszinssatzc'!Print_Area</vt:lpstr>
      <vt:lpstr>'14 Bewertung EW'!Print_Area</vt:lpstr>
      <vt:lpstr>'15 Bewertung DCF'!Print_Area</vt:lpstr>
      <vt:lpstr>'16 Bewertung Multiple'!Print_Area</vt:lpstr>
      <vt:lpstr>'17 Bilanzen Aktiven'!Print_Area</vt:lpstr>
      <vt:lpstr>'18 Bilanzen Passiven'!Print_Area</vt:lpstr>
      <vt:lpstr>'19 Gewinnverteilung'!Print_Area</vt:lpstr>
      <vt:lpstr>'2 Admin'!Print_Area</vt:lpstr>
      <vt:lpstr>'20 Erfolgsrechnung 1'!Print_Area</vt:lpstr>
      <vt:lpstr>'21 Analyse 1'!Print_Area</vt:lpstr>
      <vt:lpstr>'21 Erfolgsrechnung 2'!Print_Area</vt:lpstr>
      <vt:lpstr>'22 Analyse 2'!Print_Area</vt:lpstr>
      <vt:lpstr>'22 MFR 1'!Print_Area</vt:lpstr>
      <vt:lpstr>'23 MFR 2'!Print_Area</vt:lpstr>
      <vt:lpstr>'3 Admin'!Print_Area</vt:lpstr>
      <vt:lpstr>'4 Bewertungsgrundsätze'!Print_Area</vt:lpstr>
      <vt:lpstr>'5 stille Reserven'!Print_Area</vt:lpstr>
      <vt:lpstr>'6 stille Reserven'!Print_Area</vt:lpstr>
      <vt:lpstr>'7 stille Reserven'!Print_Area</vt:lpstr>
      <vt:lpstr>'8 ISO-Kapitalrendite'!Print_Area</vt:lpstr>
      <vt:lpstr>'9 Unternehmensentwicklung'!Print_Area</vt:lpstr>
      <vt:lpstr>Bewertung!Print_Area</vt:lpstr>
      <vt:lpstr>Bewertung!Print_Titles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2024-08-29T06:26:26Z</dcterms:modified>
</cp:coreProperties>
</file>