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mco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D12" i="7" l="1"/>
  <c r="E74" i="7" s="1"/>
  <c r="A26" i="7"/>
  <c r="A27" i="7" s="1"/>
  <c r="A28" i="7" s="1"/>
  <c r="A29" i="7" s="1"/>
  <c r="A30" i="7" s="1"/>
  <c r="A31" i="7" s="1"/>
  <c r="A32" i="7" s="1"/>
  <c r="B23" i="7"/>
  <c r="A23" i="7"/>
  <c r="B22" i="7"/>
  <c r="A22" i="7"/>
  <c r="B21" i="7"/>
  <c r="A21" i="7"/>
  <c r="B18" i="7"/>
  <c r="C15" i="7"/>
  <c r="A18" i="7" s="1"/>
  <c r="D10" i="7"/>
  <c r="D26" i="7" s="1"/>
  <c r="D8" i="7"/>
  <c r="E21" i="7" s="1"/>
  <c r="A33" i="7" l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B27" i="7"/>
  <c r="C27" i="7"/>
  <c r="D14" i="7" l="1"/>
  <c r="D27" i="7"/>
  <c r="B28" i="7" s="1"/>
  <c r="C28" i="7" s="1"/>
  <c r="D28" i="7" s="1"/>
  <c r="B29" i="7" s="1"/>
  <c r="C29" i="7" s="1"/>
  <c r="D29" i="7" s="1"/>
  <c r="B30" i="7" s="1"/>
  <c r="C30" i="7" s="1"/>
  <c r="D30" i="7" s="1"/>
  <c r="B31" i="7" l="1"/>
  <c r="C31" i="7" s="1"/>
  <c r="D31" i="7" s="1"/>
  <c r="B32" i="7" l="1"/>
  <c r="C32" i="7" s="1"/>
  <c r="D32" i="7" s="1"/>
  <c r="B33" i="7" l="1"/>
  <c r="C33" i="7" s="1"/>
  <c r="D33" i="7" s="1"/>
  <c r="B34" i="7" l="1"/>
  <c r="C34" i="7" s="1"/>
  <c r="D34" i="7" s="1"/>
  <c r="B35" i="7" l="1"/>
  <c r="C35" i="7" s="1"/>
  <c r="D35" i="7" s="1"/>
  <c r="B36" i="7" l="1"/>
  <c r="C36" i="7" s="1"/>
  <c r="D36" i="7" s="1"/>
  <c r="B37" i="7" l="1"/>
  <c r="C37" i="7" s="1"/>
  <c r="D37" i="7" s="1"/>
  <c r="B38" i="7" l="1"/>
  <c r="C38" i="7" s="1"/>
  <c r="D38" i="7" s="1"/>
  <c r="B39" i="7" l="1"/>
  <c r="C39" i="7" s="1"/>
  <c r="D39" i="7" s="1"/>
  <c r="B40" i="7" l="1"/>
  <c r="C40" i="7" s="1"/>
  <c r="D40" i="7" s="1"/>
  <c r="B41" i="7" l="1"/>
  <c r="C41" i="7" s="1"/>
  <c r="D41" i="7" s="1"/>
  <c r="B42" i="7" l="1"/>
  <c r="C42" i="7" s="1"/>
  <c r="D42" i="7" s="1"/>
  <c r="B43" i="7" l="1"/>
  <c r="C43" i="7" s="1"/>
  <c r="D43" i="7" s="1"/>
  <c r="B44" i="7" l="1"/>
  <c r="C44" i="7" s="1"/>
  <c r="D44" i="7" s="1"/>
  <c r="B45" i="7" l="1"/>
  <c r="C45" i="7" s="1"/>
  <c r="D45" i="7" s="1"/>
  <c r="B46" i="7" l="1"/>
  <c r="C46" i="7" s="1"/>
  <c r="D46" i="7" s="1"/>
  <c r="D15" i="7"/>
  <c r="E18" i="7" s="1"/>
  <c r="B47" i="7" l="1"/>
  <c r="C47" i="7" s="1"/>
  <c r="D47" i="7" s="1"/>
  <c r="B48" i="7" l="1"/>
  <c r="C48" i="7" s="1"/>
  <c r="D48" i="7" s="1"/>
  <c r="B49" i="7" l="1"/>
  <c r="C49" i="7" s="1"/>
  <c r="D49" i="7" s="1"/>
  <c r="B50" i="7" l="1"/>
  <c r="C50" i="7" s="1"/>
  <c r="D50" i="7" s="1"/>
  <c r="B51" i="7" l="1"/>
  <c r="C51" i="7" s="1"/>
  <c r="D51" i="7" s="1"/>
  <c r="B52" i="7" l="1"/>
  <c r="C52" i="7" s="1"/>
  <c r="D52" i="7" s="1"/>
  <c r="B53" i="7" l="1"/>
  <c r="C53" i="7" s="1"/>
  <c r="D53" i="7" s="1"/>
  <c r="B54" i="7" l="1"/>
  <c r="C54" i="7" s="1"/>
  <c r="D54" i="7" s="1"/>
  <c r="B55" i="7" l="1"/>
  <c r="C55" i="7" s="1"/>
  <c r="D55" i="7" s="1"/>
  <c r="B56" i="7" l="1"/>
  <c r="C56" i="7" s="1"/>
  <c r="D56" i="7" s="1"/>
  <c r="B57" i="7" l="1"/>
  <c r="C57" i="7" s="1"/>
  <c r="D57" i="7" s="1"/>
  <c r="B58" i="7" l="1"/>
  <c r="C58" i="7" s="1"/>
  <c r="D58" i="7" s="1"/>
  <c r="E22" i="7"/>
  <c r="B59" i="7" l="1"/>
  <c r="C59" i="7" s="1"/>
  <c r="D59" i="7" s="1"/>
  <c r="E23" i="7"/>
  <c r="B60" i="7" l="1"/>
  <c r="C60" i="7" s="1"/>
  <c r="D60" i="7" s="1"/>
  <c r="B61" i="7" l="1"/>
  <c r="C61" i="7" s="1"/>
  <c r="D61" i="7" s="1"/>
  <c r="B62" i="7" l="1"/>
  <c r="C62" i="7" s="1"/>
  <c r="D62" i="7" s="1"/>
  <c r="B63" i="7" l="1"/>
  <c r="C63" i="7" s="1"/>
  <c r="D63" i="7" s="1"/>
  <c r="B64" i="7" l="1"/>
  <c r="C64" i="7" s="1"/>
  <c r="D64" i="7" s="1"/>
  <c r="B65" i="7" l="1"/>
  <c r="C65" i="7" s="1"/>
  <c r="D65" i="7" s="1"/>
  <c r="B66" i="7" l="1"/>
  <c r="C66" i="7" s="1"/>
  <c r="D66" i="7" s="1"/>
  <c r="B67" i="7" l="1"/>
  <c r="C67" i="7" s="1"/>
  <c r="D67" i="7" s="1"/>
  <c r="B68" i="7" l="1"/>
  <c r="C68" i="7" s="1"/>
  <c r="D68" i="7" s="1"/>
  <c r="B69" i="7" l="1"/>
  <c r="C69" i="7" s="1"/>
  <c r="D69" i="7" s="1"/>
  <c r="B70" i="7" l="1"/>
  <c r="C70" i="7" s="1"/>
  <c r="D70" i="7" s="1"/>
  <c r="B71" i="7" l="1"/>
  <c r="C71" i="7" s="1"/>
  <c r="D71" i="7" s="1"/>
  <c r="B72" i="7" l="1"/>
  <c r="C72" i="7" s="1"/>
  <c r="D72" i="7" s="1"/>
  <c r="B73" i="7" l="1"/>
  <c r="C73" i="7" s="1"/>
  <c r="D73" i="7" s="1"/>
  <c r="B74" i="7" s="1"/>
  <c r="C74" i="7" s="1"/>
  <c r="D74" i="7" s="1"/>
  <c r="C75" i="7" l="1"/>
  <c r="E10" i="7" s="1"/>
</calcChain>
</file>

<file path=xl/sharedStrings.xml><?xml version="1.0" encoding="utf-8"?>
<sst xmlns="http://schemas.openxmlformats.org/spreadsheetml/2006/main" count="39" uniqueCount="32">
  <si>
    <t>Vertrag</t>
  </si>
  <si>
    <t>Abschluss</t>
  </si>
  <si>
    <t>Laufzeit in Monaten</t>
  </si>
  <si>
    <t>Amort.</t>
  </si>
  <si>
    <t>Zins</t>
  </si>
  <si>
    <t>Restwert</t>
  </si>
  <si>
    <t>Zinssatz</t>
  </si>
  <si>
    <t>Rate inkl. MWSt.</t>
  </si>
  <si>
    <t>Anlage inkl. MWSt.</t>
  </si>
  <si>
    <t>Standort</t>
  </si>
  <si>
    <t>Anlage exkl. MWSt.</t>
  </si>
  <si>
    <t>Rate exkl. MWSt.</t>
  </si>
  <si>
    <t>Datum</t>
  </si>
  <si>
    <t>A7</t>
  </si>
  <si>
    <t>I7</t>
  </si>
  <si>
    <t>Beschreibung</t>
  </si>
  <si>
    <t>KtSoll</t>
  </si>
  <si>
    <t>KtHaben</t>
  </si>
  <si>
    <t>Betrag CHF</t>
  </si>
  <si>
    <t>KS1</t>
  </si>
  <si>
    <t>MWSt</t>
  </si>
  <si>
    <t xml:space="preserve"> </t>
  </si>
  <si>
    <t>245.CEM</t>
  </si>
  <si>
    <t>Restwert inkl. MWSt.</t>
  </si>
  <si>
    <t>Restwert exkl. MWSt.</t>
  </si>
  <si>
    <t>151.LEAS</t>
  </si>
  <si>
    <t>Buchwert inkl. MWSt. per</t>
  </si>
  <si>
    <t>Buchwert exkl. MWSt. per</t>
  </si>
  <si>
    <t>xyz</t>
  </si>
  <si>
    <t>Emco</t>
  </si>
  <si>
    <t>Leasing auf Monatsbasis</t>
  </si>
  <si>
    <t>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</si>
</sst>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10" fontId="3" fillId="0" borderId="0" xfId="2" applyNumberFormat="1" applyFont="1"/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right"/>
    </xf>
    <xf numFmtId="14" fontId="3" fillId="0" borderId="0" xfId="0" applyNumberFormat="1" applyFont="1"/>
    <xf numFmtId="164" fontId="3" fillId="0" borderId="0" xfId="1" applyNumberFormat="1" applyFont="1"/>
    <xf numFmtId="43" fontId="4" fillId="0" borderId="0" xfId="1" applyFont="1"/>
    <xf numFmtId="10" fontId="3" fillId="0" borderId="0" xfId="0" applyNumberFormat="1" applyFont="1"/>
    <xf numFmtId="43" fontId="5" fillId="3" borderId="0" xfId="1" applyFont="1" applyFill="1"/>
    <xf numFmtId="10" fontId="5" fillId="3" borderId="0" xfId="0" applyNumberFormat="1" applyFont="1" applyFill="1"/>
    <xf numFmtId="14" fontId="3" fillId="4" borderId="0" xfId="0" applyNumberFormat="1" applyFont="1" applyFill="1" applyAlignment="1">
      <alignment horizontal="center"/>
    </xf>
    <xf numFmtId="0" fontId="3" fillId="4" borderId="0" xfId="0" applyFont="1" applyFill="1"/>
    <xf numFmtId="43" fontId="3" fillId="4" borderId="0" xfId="0" applyNumberFormat="1" applyFont="1" applyFill="1"/>
    <xf numFmtId="0" fontId="3" fillId="4" borderId="0" xfId="0" applyFont="1" applyFill="1" applyAlignment="1">
      <alignment horizontal="left"/>
    </xf>
    <xf numFmtId="43" fontId="3" fillId="4" borderId="0" xfId="1" applyFont="1" applyFill="1"/>
    <xf numFmtId="0" fontId="3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right"/>
    </xf>
    <xf numFmtId="43" fontId="3" fillId="0" borderId="0" xfId="0" applyNumberFormat="1" applyFont="1"/>
    <xf numFmtId="0" fontId="3" fillId="5" borderId="0" xfId="0" applyFont="1" applyFill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0" fontId="6" fillId="0" borderId="0" xfId="0" applyFont="1" applyAlignment="1">
      <alignment horizontal="center"/>
    </xf>
    <xf numFmtId="165" fontId="3" fillId="0" borderId="0" xfId="0" applyNumberFormat="1" applyFont="1"/>
    <xf numFmtId="14" fontId="3" fillId="0" borderId="0" xfId="1" applyNumberFormat="1" applyFont="1"/>
    <xf numFmtId="43" fontId="3" fillId="0" borderId="0" xfId="1" applyNumberFormat="1" applyFont="1"/>
    <xf numFmtId="43" fontId="4" fillId="0" borderId="0" xfId="1" applyFont="1" applyFill="1"/>
    <xf numFmtId="43" fontId="3" fillId="0" borderId="0" xfId="1" applyFont="1" applyFill="1"/>
    <xf numFmtId="14" fontId="4" fillId="6" borderId="0" xfId="0" applyNumberFormat="1" applyFont="1" applyFill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="130" zoomScaleNormal="130" workbookViewId="0">
      <selection activeCell="F1" sqref="F1:G1"/>
    </sheetView>
  </sheetViews>
  <sheetFormatPr baseColWidth="10" defaultColWidth="9.140625" defaultRowHeight="16.5" x14ac:dyDescent="0.3"/>
  <cols>
    <col min="1" max="1" width="10.7109375" style="2" customWidth="1"/>
    <col min="2" max="2" width="35.7109375" style="2" customWidth="1"/>
    <col min="3" max="5" width="10.7109375" style="2" customWidth="1"/>
    <col min="6" max="7" width="5.7109375" style="2" customWidth="1"/>
    <col min="8" max="8" width="1.7109375" style="24" customWidth="1"/>
    <col min="9" max="9" width="9.7109375" style="2" bestFit="1" customWidth="1"/>
    <col min="10" max="10" width="4.85546875" style="2" customWidth="1"/>
    <col min="11" max="11" width="9.85546875" style="2" bestFit="1" customWidth="1"/>
    <col min="12" max="12" width="9.7109375" style="2" bestFit="1" customWidth="1"/>
    <col min="13" max="13" width="10.7109375" style="2" bestFit="1" customWidth="1"/>
    <col min="14" max="14" width="4.7109375" style="2" bestFit="1" customWidth="1"/>
    <col min="15" max="16" width="10.7109375" style="2" bestFit="1" customWidth="1"/>
    <col min="17" max="16384" width="9.140625" style="2"/>
  </cols>
  <sheetData>
    <row r="1" spans="1:13" ht="20.25" x14ac:dyDescent="0.3">
      <c r="A1" s="1" t="s">
        <v>30</v>
      </c>
      <c r="F1" s="34">
        <v>44348</v>
      </c>
      <c r="G1" s="34"/>
    </row>
    <row r="2" spans="1:13" x14ac:dyDescent="0.3">
      <c r="I2" s="6"/>
    </row>
    <row r="3" spans="1:13" x14ac:dyDescent="0.3">
      <c r="A3" s="3" t="s">
        <v>0</v>
      </c>
      <c r="B3" s="2" t="s">
        <v>29</v>
      </c>
    </row>
    <row r="4" spans="1:13" x14ac:dyDescent="0.3">
      <c r="A4" s="3" t="s">
        <v>9</v>
      </c>
      <c r="B4" s="5" t="s">
        <v>28</v>
      </c>
    </row>
    <row r="5" spans="1:13" x14ac:dyDescent="0.3">
      <c r="A5" s="3" t="s">
        <v>1</v>
      </c>
      <c r="B5" s="9">
        <v>43647</v>
      </c>
      <c r="L5" s="6"/>
    </row>
    <row r="6" spans="1:13" x14ac:dyDescent="0.3">
      <c r="A6" s="3" t="s">
        <v>6</v>
      </c>
      <c r="B6" s="4">
        <v>1.4787716520720379E-2</v>
      </c>
    </row>
    <row r="7" spans="1:13" x14ac:dyDescent="0.3">
      <c r="A7" s="3" t="s">
        <v>2</v>
      </c>
      <c r="B7" s="3"/>
      <c r="D7" s="10">
        <v>48</v>
      </c>
      <c r="M7" s="8"/>
    </row>
    <row r="8" spans="1:13" x14ac:dyDescent="0.3">
      <c r="A8" s="3" t="s">
        <v>7</v>
      </c>
      <c r="B8" s="3"/>
      <c r="D8" s="11">
        <f>D9*(1+E9)</f>
        <v>13371.87045</v>
      </c>
    </row>
    <row r="9" spans="1:13" x14ac:dyDescent="0.3">
      <c r="A9" s="3" t="s">
        <v>11</v>
      </c>
      <c r="B9" s="3"/>
      <c r="D9" s="6">
        <v>12415.85</v>
      </c>
      <c r="E9" s="29">
        <v>7.6999999999999999E-2</v>
      </c>
    </row>
    <row r="10" spans="1:13" x14ac:dyDescent="0.3">
      <c r="A10" s="3" t="s">
        <v>8</v>
      </c>
      <c r="B10" s="3"/>
      <c r="D10" s="32">
        <f>D11*(1+E11)</f>
        <v>625845.23849999998</v>
      </c>
      <c r="E10" s="28" t="str">
        <f>IF(ROUND(D10,2)=ROUND(C75,2),"o.k.","Fehler")</f>
        <v>o.k.</v>
      </c>
    </row>
    <row r="11" spans="1:13" x14ac:dyDescent="0.3">
      <c r="A11" s="3" t="s">
        <v>10</v>
      </c>
      <c r="B11" s="3"/>
      <c r="D11" s="33">
        <v>581100.5</v>
      </c>
      <c r="E11" s="29">
        <v>7.6999999999999999E-2</v>
      </c>
    </row>
    <row r="12" spans="1:13" x14ac:dyDescent="0.3">
      <c r="A12" s="3" t="s">
        <v>23</v>
      </c>
      <c r="B12" s="3"/>
      <c r="D12" s="6">
        <f>D13*(1+E13)</f>
        <v>3163.6875</v>
      </c>
      <c r="E12" s="29"/>
    </row>
    <row r="13" spans="1:13" x14ac:dyDescent="0.3">
      <c r="A13" s="3" t="s">
        <v>24</v>
      </c>
      <c r="B13" s="3"/>
      <c r="D13" s="6">
        <v>2937.5</v>
      </c>
      <c r="E13" s="29">
        <v>7.6999999999999999E-2</v>
      </c>
    </row>
    <row r="14" spans="1:13" x14ac:dyDescent="0.3">
      <c r="A14" s="3" t="s">
        <v>26</v>
      </c>
      <c r="B14" s="3"/>
      <c r="C14" s="30">
        <f>F1</f>
        <v>44348</v>
      </c>
      <c r="D14" s="31">
        <f>VLOOKUP(C14,$A$26:$D$74,4,FALSE)</f>
        <v>332067.97381043254</v>
      </c>
    </row>
    <row r="15" spans="1:13" x14ac:dyDescent="0.3">
      <c r="A15" s="3" t="s">
        <v>27</v>
      </c>
      <c r="B15" s="3"/>
      <c r="C15" s="30">
        <f>C14</f>
        <v>44348</v>
      </c>
      <c r="D15" s="6">
        <f>D14/(1+E15)</f>
        <v>308326.80948043877</v>
      </c>
      <c r="E15" s="29">
        <v>7.6999999999999999E-2</v>
      </c>
    </row>
    <row r="16" spans="1:13" x14ac:dyDescent="0.3">
      <c r="A16" s="6"/>
      <c r="B16" s="6"/>
      <c r="C16" s="6"/>
      <c r="D16" s="12"/>
    </row>
    <row r="17" spans="1:16" hidden="1" x14ac:dyDescent="0.3">
      <c r="A17" s="13" t="s">
        <v>12</v>
      </c>
      <c r="B17" s="13" t="s">
        <v>15</v>
      </c>
      <c r="C17" s="13" t="s">
        <v>16</v>
      </c>
      <c r="D17" s="14" t="s">
        <v>17</v>
      </c>
      <c r="E17" s="13" t="s">
        <v>18</v>
      </c>
      <c r="F17" s="13" t="s">
        <v>20</v>
      </c>
      <c r="G17" s="13" t="s">
        <v>19</v>
      </c>
    </row>
    <row r="18" spans="1:16" hidden="1" x14ac:dyDescent="0.3">
      <c r="A18" s="15">
        <f>DATE(YEAR(C15),MONTH(C15)+A25,DAY(C15))</f>
        <v>44378</v>
      </c>
      <c r="B18" s="16" t="str">
        <f>CONCATENATE($A$1," ",$B$3," ",$B$4)</f>
        <v>Leasing auf Monatsbasis Emco xyz</v>
      </c>
      <c r="C18" s="16" t="s">
        <v>25</v>
      </c>
      <c r="D18" s="16" t="s">
        <v>22</v>
      </c>
      <c r="E18" s="17">
        <f>D15</f>
        <v>308326.80948043877</v>
      </c>
      <c r="F18" s="16"/>
      <c r="G18" s="16"/>
    </row>
    <row r="19" spans="1:16" hidden="1" x14ac:dyDescent="0.3"/>
    <row r="20" spans="1:16" x14ac:dyDescent="0.3">
      <c r="A20" s="13" t="s">
        <v>12</v>
      </c>
      <c r="B20" s="13" t="s">
        <v>15</v>
      </c>
      <c r="C20" s="13" t="s">
        <v>16</v>
      </c>
      <c r="D20" s="14" t="s">
        <v>17</v>
      </c>
      <c r="E20" s="13" t="s">
        <v>18</v>
      </c>
      <c r="F20" s="13" t="s">
        <v>20</v>
      </c>
      <c r="G20" s="13" t="s">
        <v>19</v>
      </c>
    </row>
    <row r="21" spans="1:16" x14ac:dyDescent="0.3">
      <c r="A21" s="15">
        <f>$F$1</f>
        <v>44348</v>
      </c>
      <c r="B21" s="16" t="str">
        <f>CONCATENATE($A$1," ",$B$3," ",$B$4)</f>
        <v>Leasing auf Monatsbasis Emco xyz</v>
      </c>
      <c r="C21" s="18" t="s">
        <v>21</v>
      </c>
      <c r="D21" s="16">
        <v>102</v>
      </c>
      <c r="E21" s="19">
        <f>D8</f>
        <v>13371.87045</v>
      </c>
      <c r="F21" s="20"/>
      <c r="G21" s="20"/>
    </row>
    <row r="22" spans="1:16" x14ac:dyDescent="0.3">
      <c r="A22" s="15">
        <f t="shared" ref="A22:A23" si="0">$F$1</f>
        <v>44348</v>
      </c>
      <c r="B22" s="16" t="str">
        <f t="shared" ref="B22:B23" si="1">CONCATENATE($A$1," ",$B$3," ",$B$4)</f>
        <v>Leasing auf Monatsbasis Emco xyz</v>
      </c>
      <c r="C22" s="18">
        <v>690</v>
      </c>
      <c r="D22" s="16"/>
      <c r="E22" s="19">
        <f>VLOOKUP(A21,$A$26:$C$73,2,FALSE)</f>
        <v>425.16493944050649</v>
      </c>
      <c r="F22" s="20" t="s">
        <v>13</v>
      </c>
      <c r="G22" s="20" t="s">
        <v>31</v>
      </c>
      <c r="K22" s="9"/>
      <c r="O22" s="6"/>
      <c r="P22" s="6"/>
    </row>
    <row r="23" spans="1:16" x14ac:dyDescent="0.3">
      <c r="A23" s="15">
        <f t="shared" si="0"/>
        <v>44348</v>
      </c>
      <c r="B23" s="16" t="str">
        <f t="shared" si="1"/>
        <v>Leasing auf Monatsbasis Emco xyz</v>
      </c>
      <c r="C23" s="18">
        <v>145</v>
      </c>
      <c r="D23" s="16"/>
      <c r="E23" s="19">
        <f>VLOOKUP(A22,$A$26:$C$73,3,FALSE)</f>
        <v>12946.705510559494</v>
      </c>
      <c r="F23" s="20" t="s">
        <v>14</v>
      </c>
      <c r="G23" s="20"/>
    </row>
    <row r="25" spans="1:16" x14ac:dyDescent="0.3">
      <c r="A25" s="21">
        <v>1</v>
      </c>
      <c r="B25" s="22" t="s">
        <v>4</v>
      </c>
      <c r="C25" s="22" t="s">
        <v>3</v>
      </c>
      <c r="D25" s="22" t="s">
        <v>5</v>
      </c>
    </row>
    <row r="26" spans="1:16" x14ac:dyDescent="0.3">
      <c r="A26" s="7">
        <f>B5</f>
        <v>43647</v>
      </c>
      <c r="B26" s="8"/>
      <c r="C26" s="8"/>
      <c r="D26" s="8">
        <f>D10</f>
        <v>625845.23849999998</v>
      </c>
      <c r="O26" s="8"/>
    </row>
    <row r="27" spans="1:16" x14ac:dyDescent="0.3">
      <c r="A27" s="7">
        <f>DATE(YEAR(A26),MONTH(A26)+$A$25,DAY(A26))</f>
        <v>43678</v>
      </c>
      <c r="B27" s="8">
        <f>D26*$B$6/12</f>
        <v>771.23516439838625</v>
      </c>
      <c r="C27" s="8">
        <f t="shared" ref="C27" si="2">$D$8-B27</f>
        <v>12600.635285601615</v>
      </c>
      <c r="D27" s="8">
        <f>D26-C27</f>
        <v>613244.60321439838</v>
      </c>
      <c r="E27" s="23"/>
    </row>
    <row r="28" spans="1:16" x14ac:dyDescent="0.3">
      <c r="A28" s="7">
        <f t="shared" ref="A28:A74" si="3">DATE(YEAR(A27),MONTH(A27)+$A$25,DAY(A27))</f>
        <v>43709</v>
      </c>
      <c r="B28" s="8">
        <f t="shared" ref="B28:B73" si="4">D27*$B$6/12</f>
        <v>755.70727918301429</v>
      </c>
      <c r="C28" s="8">
        <f t="shared" ref="C28:C73" si="5">$D$8-B28</f>
        <v>12616.163170816986</v>
      </c>
      <c r="D28" s="8">
        <f t="shared" ref="D28:D73" si="6">D27-C28</f>
        <v>600628.44004358142</v>
      </c>
      <c r="E28" s="23"/>
    </row>
    <row r="29" spans="1:16" x14ac:dyDescent="0.3">
      <c r="A29" s="7">
        <f t="shared" si="3"/>
        <v>43739</v>
      </c>
      <c r="B29" s="8">
        <f t="shared" si="4"/>
        <v>740.16025880391487</v>
      </c>
      <c r="C29" s="8">
        <f t="shared" si="5"/>
        <v>12631.710191196085</v>
      </c>
      <c r="D29" s="8">
        <f t="shared" si="6"/>
        <v>587996.72985238535</v>
      </c>
      <c r="E29" s="23"/>
    </row>
    <row r="30" spans="1:16" x14ac:dyDescent="0.3">
      <c r="A30" s="7">
        <f t="shared" si="3"/>
        <v>43770</v>
      </c>
      <c r="B30" s="8">
        <f t="shared" si="4"/>
        <v>724.59407968063977</v>
      </c>
      <c r="C30" s="8">
        <f t="shared" si="5"/>
        <v>12647.276370319361</v>
      </c>
      <c r="D30" s="8">
        <f t="shared" si="6"/>
        <v>575349.45348206605</v>
      </c>
      <c r="E30" s="23"/>
    </row>
    <row r="31" spans="1:16" x14ac:dyDescent="0.3">
      <c r="A31" s="7">
        <f t="shared" si="3"/>
        <v>43800</v>
      </c>
      <c r="B31" s="8">
        <f t="shared" si="4"/>
        <v>709.00871820368241</v>
      </c>
      <c r="C31" s="8">
        <f t="shared" si="5"/>
        <v>12662.861731796318</v>
      </c>
      <c r="D31" s="8">
        <f t="shared" si="6"/>
        <v>562686.59175026976</v>
      </c>
      <c r="E31" s="23"/>
    </row>
    <row r="32" spans="1:16" x14ac:dyDescent="0.3">
      <c r="A32" s="7">
        <f t="shared" si="3"/>
        <v>43831</v>
      </c>
      <c r="B32" s="8">
        <f t="shared" si="4"/>
        <v>693.40415073444228</v>
      </c>
      <c r="C32" s="8">
        <f t="shared" si="5"/>
        <v>12678.466299265558</v>
      </c>
      <c r="D32" s="8">
        <f t="shared" si="6"/>
        <v>550008.12545100425</v>
      </c>
      <c r="E32" s="23"/>
    </row>
    <row r="33" spans="1:5" x14ac:dyDescent="0.3">
      <c r="A33" s="7">
        <f t="shared" si="3"/>
        <v>43862</v>
      </c>
      <c r="B33" s="8">
        <f t="shared" si="4"/>
        <v>677.78035360518857</v>
      </c>
      <c r="C33" s="8">
        <f t="shared" si="5"/>
        <v>12694.090096394812</v>
      </c>
      <c r="D33" s="8">
        <f t="shared" si="6"/>
        <v>537314.03535460948</v>
      </c>
      <c r="E33" s="23"/>
    </row>
    <row r="34" spans="1:5" x14ac:dyDescent="0.3">
      <c r="A34" s="7">
        <f t="shared" si="3"/>
        <v>43891</v>
      </c>
      <c r="B34" s="8">
        <f t="shared" si="4"/>
        <v>662.13730311902441</v>
      </c>
      <c r="C34" s="8">
        <f t="shared" si="5"/>
        <v>12709.733146880975</v>
      </c>
      <c r="D34" s="8">
        <f t="shared" si="6"/>
        <v>524604.3022077285</v>
      </c>
      <c r="E34" s="23"/>
    </row>
    <row r="35" spans="1:5" x14ac:dyDescent="0.3">
      <c r="A35" s="7">
        <f t="shared" si="3"/>
        <v>43922</v>
      </c>
      <c r="B35" s="8">
        <f t="shared" si="4"/>
        <v>646.47497554985114</v>
      </c>
      <c r="C35" s="8">
        <f t="shared" si="5"/>
        <v>12725.39547445015</v>
      </c>
      <c r="D35" s="8">
        <f t="shared" si="6"/>
        <v>511878.90673327836</v>
      </c>
      <c r="E35" s="23"/>
    </row>
    <row r="36" spans="1:5" x14ac:dyDescent="0.3">
      <c r="A36" s="7">
        <f t="shared" si="3"/>
        <v>43952</v>
      </c>
      <c r="B36" s="8">
        <f t="shared" si="4"/>
        <v>630.79334714233221</v>
      </c>
      <c r="C36" s="8">
        <f t="shared" si="5"/>
        <v>12741.077102857667</v>
      </c>
      <c r="D36" s="8">
        <f t="shared" si="6"/>
        <v>499137.82963042072</v>
      </c>
      <c r="E36" s="23"/>
    </row>
    <row r="37" spans="1:5" x14ac:dyDescent="0.3">
      <c r="A37" s="7">
        <f t="shared" si="3"/>
        <v>43983</v>
      </c>
      <c r="B37" s="8">
        <f t="shared" si="4"/>
        <v>615.09239411185717</v>
      </c>
      <c r="C37" s="8">
        <f t="shared" si="5"/>
        <v>12756.778055888142</v>
      </c>
      <c r="D37" s="8">
        <f t="shared" si="6"/>
        <v>486381.05157453258</v>
      </c>
      <c r="E37" s="23"/>
    </row>
    <row r="38" spans="1:5" x14ac:dyDescent="0.3">
      <c r="A38" s="7">
        <f t="shared" si="3"/>
        <v>44013</v>
      </c>
      <c r="B38" s="8">
        <f t="shared" si="4"/>
        <v>599.37209264450553</v>
      </c>
      <c r="C38" s="8">
        <f t="shared" si="5"/>
        <v>12772.498357355495</v>
      </c>
      <c r="D38" s="8">
        <f t="shared" si="6"/>
        <v>473608.5532171771</v>
      </c>
      <c r="E38" s="23"/>
    </row>
    <row r="39" spans="1:5" x14ac:dyDescent="0.3">
      <c r="A39" s="7">
        <f t="shared" si="3"/>
        <v>44044</v>
      </c>
      <c r="B39" s="8">
        <f t="shared" si="4"/>
        <v>583.63241889701055</v>
      </c>
      <c r="C39" s="8">
        <f t="shared" si="5"/>
        <v>12788.23803110299</v>
      </c>
      <c r="D39" s="8">
        <f t="shared" si="6"/>
        <v>460820.31518607412</v>
      </c>
      <c r="E39" s="23"/>
    </row>
    <row r="40" spans="1:5" x14ac:dyDescent="0.3">
      <c r="A40" s="7">
        <f t="shared" si="3"/>
        <v>44075</v>
      </c>
      <c r="B40" s="8">
        <f t="shared" si="4"/>
        <v>567.87334899672339</v>
      </c>
      <c r="C40" s="8">
        <f t="shared" si="5"/>
        <v>12803.997101003277</v>
      </c>
      <c r="D40" s="8">
        <f t="shared" si="6"/>
        <v>448016.31808507082</v>
      </c>
      <c r="E40" s="23"/>
    </row>
    <row r="41" spans="1:5" x14ac:dyDescent="0.3">
      <c r="A41" s="7">
        <f t="shared" si="3"/>
        <v>44105</v>
      </c>
      <c r="B41" s="8">
        <f t="shared" si="4"/>
        <v>552.09485904157657</v>
      </c>
      <c r="C41" s="8">
        <f t="shared" si="5"/>
        <v>12819.775590958423</v>
      </c>
      <c r="D41" s="8">
        <f t="shared" si="6"/>
        <v>435196.54249411239</v>
      </c>
      <c r="E41" s="23"/>
    </row>
    <row r="42" spans="1:5" x14ac:dyDescent="0.3">
      <c r="A42" s="7">
        <f t="shared" si="3"/>
        <v>44136</v>
      </c>
      <c r="B42" s="8">
        <f t="shared" si="4"/>
        <v>536.29692510004782</v>
      </c>
      <c r="C42" s="8">
        <f t="shared" si="5"/>
        <v>12835.573524899952</v>
      </c>
      <c r="D42" s="8">
        <f t="shared" si="6"/>
        <v>422360.96896921244</v>
      </c>
      <c r="E42" s="23"/>
    </row>
    <row r="43" spans="1:5" x14ac:dyDescent="0.3">
      <c r="A43" s="7">
        <f t="shared" si="3"/>
        <v>44166</v>
      </c>
      <c r="B43" s="8">
        <f t="shared" si="4"/>
        <v>520.47952321112416</v>
      </c>
      <c r="C43" s="8">
        <f t="shared" si="5"/>
        <v>12851.390926788876</v>
      </c>
      <c r="D43" s="8">
        <f t="shared" si="6"/>
        <v>409509.57804242359</v>
      </c>
      <c r="E43" s="23"/>
    </row>
    <row r="44" spans="1:5" x14ac:dyDescent="0.3">
      <c r="A44" s="7">
        <f t="shared" si="3"/>
        <v>44197</v>
      </c>
      <c r="B44" s="8">
        <f t="shared" si="4"/>
        <v>504.64262938426486</v>
      </c>
      <c r="C44" s="8">
        <f t="shared" si="5"/>
        <v>12867.227820615735</v>
      </c>
      <c r="D44" s="8">
        <f t="shared" si="6"/>
        <v>396642.35022180784</v>
      </c>
      <c r="E44" s="23"/>
    </row>
    <row r="45" spans="1:5" x14ac:dyDescent="0.3">
      <c r="A45" s="7">
        <f t="shared" si="3"/>
        <v>44228</v>
      </c>
      <c r="B45" s="8">
        <f t="shared" si="4"/>
        <v>488.7862195993655</v>
      </c>
      <c r="C45" s="8">
        <f t="shared" si="5"/>
        <v>12883.084230400635</v>
      </c>
      <c r="D45" s="8">
        <f t="shared" si="6"/>
        <v>383759.26599140721</v>
      </c>
      <c r="E45" s="23"/>
    </row>
    <row r="46" spans="1:5" x14ac:dyDescent="0.3">
      <c r="A46" s="7">
        <f t="shared" si="3"/>
        <v>44256</v>
      </c>
      <c r="B46" s="8">
        <f t="shared" si="4"/>
        <v>472.91026980672154</v>
      </c>
      <c r="C46" s="8">
        <f t="shared" si="5"/>
        <v>12898.960180193279</v>
      </c>
      <c r="D46" s="8">
        <f t="shared" si="6"/>
        <v>370860.30581121391</v>
      </c>
      <c r="E46" s="23"/>
    </row>
    <row r="47" spans="1:5" x14ac:dyDescent="0.3">
      <c r="A47" s="7">
        <f t="shared" si="3"/>
        <v>44287</v>
      </c>
      <c r="B47" s="8">
        <f t="shared" si="4"/>
        <v>457.01475592699165</v>
      </c>
      <c r="C47" s="8">
        <f t="shared" si="5"/>
        <v>12914.855694073009</v>
      </c>
      <c r="D47" s="8">
        <f t="shared" si="6"/>
        <v>357945.45011714089</v>
      </c>
      <c r="E47" s="23"/>
    </row>
    <row r="48" spans="1:5" x14ac:dyDescent="0.3">
      <c r="A48" s="7">
        <f t="shared" si="3"/>
        <v>44317</v>
      </c>
      <c r="B48" s="8">
        <f t="shared" si="4"/>
        <v>441.09965385116135</v>
      </c>
      <c r="C48" s="8">
        <f t="shared" si="5"/>
        <v>12930.77079614884</v>
      </c>
      <c r="D48" s="8">
        <f t="shared" si="6"/>
        <v>345014.67932099203</v>
      </c>
      <c r="E48" s="23"/>
    </row>
    <row r="49" spans="1:5" x14ac:dyDescent="0.3">
      <c r="A49" s="7">
        <f t="shared" si="3"/>
        <v>44348</v>
      </c>
      <c r="B49" s="8">
        <f t="shared" si="4"/>
        <v>425.16493944050649</v>
      </c>
      <c r="C49" s="8">
        <f t="shared" si="5"/>
        <v>12946.705510559494</v>
      </c>
      <c r="D49" s="8">
        <f t="shared" si="6"/>
        <v>332067.97381043254</v>
      </c>
      <c r="E49" s="23"/>
    </row>
    <row r="50" spans="1:5" x14ac:dyDescent="0.3">
      <c r="A50" s="7">
        <f t="shared" si="3"/>
        <v>44378</v>
      </c>
      <c r="B50" s="8">
        <f t="shared" si="4"/>
        <v>409.21058852655625</v>
      </c>
      <c r="C50" s="8">
        <f t="shared" si="5"/>
        <v>12962.659861473445</v>
      </c>
      <c r="D50" s="8">
        <f t="shared" si="6"/>
        <v>319105.31394895911</v>
      </c>
      <c r="E50" s="23"/>
    </row>
    <row r="51" spans="1:5" x14ac:dyDescent="0.3">
      <c r="A51" s="7">
        <f t="shared" si="3"/>
        <v>44409</v>
      </c>
      <c r="B51" s="8">
        <f t="shared" si="4"/>
        <v>393.23657691105717</v>
      </c>
      <c r="C51" s="8">
        <f t="shared" si="5"/>
        <v>12978.633873088944</v>
      </c>
      <c r="D51" s="8">
        <f t="shared" si="6"/>
        <v>306126.68007587019</v>
      </c>
      <c r="E51" s="23"/>
    </row>
    <row r="52" spans="1:5" x14ac:dyDescent="0.3">
      <c r="A52" s="7">
        <f t="shared" si="3"/>
        <v>44440</v>
      </c>
      <c r="B52" s="8">
        <f t="shared" si="4"/>
        <v>377.24288036593566</v>
      </c>
      <c r="C52" s="8">
        <f t="shared" si="5"/>
        <v>12994.627569634065</v>
      </c>
      <c r="D52" s="8">
        <f t="shared" si="6"/>
        <v>293132.05250623613</v>
      </c>
      <c r="E52" s="23"/>
    </row>
    <row r="53" spans="1:5" x14ac:dyDescent="0.3">
      <c r="A53" s="7">
        <f t="shared" si="3"/>
        <v>44470</v>
      </c>
      <c r="B53" s="8">
        <f t="shared" si="4"/>
        <v>361.22947463326182</v>
      </c>
      <c r="C53" s="8">
        <f t="shared" si="5"/>
        <v>13010.640975366739</v>
      </c>
      <c r="D53" s="8">
        <f t="shared" si="6"/>
        <v>280121.41153086937</v>
      </c>
      <c r="E53" s="23"/>
    </row>
    <row r="54" spans="1:5" x14ac:dyDescent="0.3">
      <c r="A54" s="7">
        <f t="shared" si="3"/>
        <v>44501</v>
      </c>
      <c r="B54" s="8">
        <f t="shared" si="4"/>
        <v>345.19633542521245</v>
      </c>
      <c r="C54" s="8">
        <f t="shared" si="5"/>
        <v>13026.674114574787</v>
      </c>
      <c r="D54" s="8">
        <f t="shared" si="6"/>
        <v>267094.73741629458</v>
      </c>
      <c r="E54" s="23"/>
    </row>
    <row r="55" spans="1:5" x14ac:dyDescent="0.3">
      <c r="A55" s="7">
        <f t="shared" si="3"/>
        <v>44531</v>
      </c>
      <c r="B55" s="8">
        <f t="shared" si="4"/>
        <v>329.14343842403429</v>
      </c>
      <c r="C55" s="8">
        <f t="shared" si="5"/>
        <v>13042.727011575966</v>
      </c>
      <c r="D55" s="8">
        <f t="shared" si="6"/>
        <v>254052.0104047186</v>
      </c>
      <c r="E55" s="23"/>
    </row>
    <row r="56" spans="1:5" x14ac:dyDescent="0.3">
      <c r="A56" s="7">
        <f t="shared" si="3"/>
        <v>44562</v>
      </c>
      <c r="B56" s="8">
        <f t="shared" si="4"/>
        <v>313.07075928200692</v>
      </c>
      <c r="C56" s="8">
        <f t="shared" si="5"/>
        <v>13058.799690717993</v>
      </c>
      <c r="D56" s="8">
        <f t="shared" si="6"/>
        <v>240993.2107140006</v>
      </c>
      <c r="E56" s="23"/>
    </row>
    <row r="57" spans="1:5" x14ac:dyDescent="0.3">
      <c r="A57" s="7">
        <f t="shared" si="3"/>
        <v>44593</v>
      </c>
      <c r="B57" s="8">
        <f t="shared" si="4"/>
        <v>296.97827362140617</v>
      </c>
      <c r="C57" s="8">
        <f t="shared" si="5"/>
        <v>13074.892176378595</v>
      </c>
      <c r="D57" s="8">
        <f t="shared" si="6"/>
        <v>227918.31853762199</v>
      </c>
      <c r="E57" s="23"/>
    </row>
    <row r="58" spans="1:5" x14ac:dyDescent="0.3">
      <c r="A58" s="7">
        <f t="shared" si="3"/>
        <v>44621</v>
      </c>
      <c r="B58" s="8">
        <f t="shared" si="4"/>
        <v>280.86595703446687</v>
      </c>
      <c r="C58" s="8">
        <f t="shared" si="5"/>
        <v>13091.004492965534</v>
      </c>
      <c r="D58" s="8">
        <f t="shared" si="6"/>
        <v>214827.31404465646</v>
      </c>
      <c r="E58" s="23"/>
    </row>
    <row r="59" spans="1:5" x14ac:dyDescent="0.3">
      <c r="A59" s="7">
        <f t="shared" si="3"/>
        <v>44652</v>
      </c>
      <c r="B59" s="8">
        <f t="shared" si="4"/>
        <v>264.73378508334594</v>
      </c>
      <c r="C59" s="8">
        <f t="shared" si="5"/>
        <v>13107.136664916654</v>
      </c>
      <c r="D59" s="8">
        <f t="shared" si="6"/>
        <v>201720.17737973982</v>
      </c>
      <c r="E59" s="23"/>
    </row>
    <row r="60" spans="1:5" x14ac:dyDescent="0.3">
      <c r="A60" s="7">
        <f t="shared" si="3"/>
        <v>44682</v>
      </c>
      <c r="B60" s="8">
        <f t="shared" si="4"/>
        <v>248.58173330008535</v>
      </c>
      <c r="C60" s="8">
        <f t="shared" si="5"/>
        <v>13123.288716699915</v>
      </c>
      <c r="D60" s="8">
        <f t="shared" si="6"/>
        <v>188596.88866303989</v>
      </c>
      <c r="E60" s="23"/>
    </row>
    <row r="61" spans="1:5" x14ac:dyDescent="0.3">
      <c r="A61" s="7">
        <f t="shared" si="3"/>
        <v>44713</v>
      </c>
      <c r="B61" s="8">
        <f t="shared" si="4"/>
        <v>232.40977718657476</v>
      </c>
      <c r="C61" s="8">
        <f t="shared" si="5"/>
        <v>13139.460672813426</v>
      </c>
      <c r="D61" s="8">
        <f t="shared" si="6"/>
        <v>175457.42799022645</v>
      </c>
      <c r="E61" s="23"/>
    </row>
    <row r="62" spans="1:5" x14ac:dyDescent="0.3">
      <c r="A62" s="7">
        <f t="shared" si="3"/>
        <v>44743</v>
      </c>
      <c r="B62" s="8">
        <f t="shared" si="4"/>
        <v>216.21789221451482</v>
      </c>
      <c r="C62" s="8">
        <f t="shared" si="5"/>
        <v>13155.652557785486</v>
      </c>
      <c r="D62" s="8">
        <f t="shared" si="6"/>
        <v>162301.77543244098</v>
      </c>
      <c r="E62" s="23"/>
    </row>
    <row r="63" spans="1:5" x14ac:dyDescent="0.3">
      <c r="A63" s="7">
        <f t="shared" si="3"/>
        <v>44774</v>
      </c>
      <c r="B63" s="8">
        <f t="shared" si="4"/>
        <v>200.00605382537969</v>
      </c>
      <c r="C63" s="8">
        <f t="shared" si="5"/>
        <v>13171.86439617462</v>
      </c>
      <c r="D63" s="8">
        <f t="shared" si="6"/>
        <v>149129.91103626636</v>
      </c>
      <c r="E63" s="23"/>
    </row>
    <row r="64" spans="1:5" x14ac:dyDescent="0.3">
      <c r="A64" s="7">
        <f t="shared" si="3"/>
        <v>44805</v>
      </c>
      <c r="B64" s="8">
        <f t="shared" si="4"/>
        <v>183.77423743037971</v>
      </c>
      <c r="C64" s="8">
        <f t="shared" si="5"/>
        <v>13188.096212569621</v>
      </c>
      <c r="D64" s="8">
        <f t="shared" si="6"/>
        <v>135941.81482369674</v>
      </c>
      <c r="E64" s="23"/>
    </row>
    <row r="65" spans="1:5" x14ac:dyDescent="0.3">
      <c r="A65" s="7">
        <f t="shared" si="3"/>
        <v>44835</v>
      </c>
      <c r="B65" s="8">
        <f t="shared" si="4"/>
        <v>167.52241841042425</v>
      </c>
      <c r="C65" s="8">
        <f t="shared" si="5"/>
        <v>13204.348031589576</v>
      </c>
      <c r="D65" s="8">
        <f t="shared" si="6"/>
        <v>122737.46679210717</v>
      </c>
      <c r="E65" s="23"/>
    </row>
    <row r="66" spans="1:5" x14ac:dyDescent="0.3">
      <c r="A66" s="7">
        <f t="shared" si="3"/>
        <v>44866</v>
      </c>
      <c r="B66" s="8">
        <f t="shared" si="4"/>
        <v>151.25057211608433</v>
      </c>
      <c r="C66" s="8">
        <f t="shared" si="5"/>
        <v>13220.619877883915</v>
      </c>
      <c r="D66" s="8">
        <f t="shared" si="6"/>
        <v>109516.84691422325</v>
      </c>
      <c r="E66" s="23"/>
    </row>
    <row r="67" spans="1:5" x14ac:dyDescent="0.3">
      <c r="A67" s="7">
        <f t="shared" si="3"/>
        <v>44896</v>
      </c>
      <c r="B67" s="8">
        <f t="shared" si="4"/>
        <v>134.95867386755532</v>
      </c>
      <c r="C67" s="8">
        <f t="shared" si="5"/>
        <v>13236.911776132445</v>
      </c>
      <c r="D67" s="8">
        <f t="shared" si="6"/>
        <v>96279.935138090805</v>
      </c>
      <c r="E67" s="23"/>
    </row>
    <row r="68" spans="1:5" x14ac:dyDescent="0.3">
      <c r="A68" s="7">
        <f t="shared" si="3"/>
        <v>44927</v>
      </c>
      <c r="B68" s="8">
        <f t="shared" si="4"/>
        <v>118.64669895461934</v>
      </c>
      <c r="C68" s="8">
        <f t="shared" si="5"/>
        <v>13253.223751045382</v>
      </c>
      <c r="D68" s="8">
        <f t="shared" si="6"/>
        <v>83026.71138704542</v>
      </c>
      <c r="E68" s="23"/>
    </row>
    <row r="69" spans="1:5" x14ac:dyDescent="0.3">
      <c r="A69" s="7">
        <f t="shared" si="3"/>
        <v>44958</v>
      </c>
      <c r="B69" s="8">
        <f t="shared" si="4"/>
        <v>102.31462263660787</v>
      </c>
      <c r="C69" s="8">
        <f t="shared" si="5"/>
        <v>13269.555827363392</v>
      </c>
      <c r="D69" s="8">
        <f t="shared" si="6"/>
        <v>69757.155559682025</v>
      </c>
      <c r="E69" s="23"/>
    </row>
    <row r="70" spans="1:5" x14ac:dyDescent="0.3">
      <c r="A70" s="7">
        <f t="shared" si="3"/>
        <v>44986</v>
      </c>
      <c r="B70" s="8">
        <f t="shared" si="4"/>
        <v>85.96242014236428</v>
      </c>
      <c r="C70" s="8">
        <f t="shared" si="5"/>
        <v>13285.908029857635</v>
      </c>
      <c r="D70" s="8">
        <f t="shared" si="6"/>
        <v>56471.247529824388</v>
      </c>
      <c r="E70" s="23"/>
    </row>
    <row r="71" spans="1:5" x14ac:dyDescent="0.3">
      <c r="A71" s="7">
        <f t="shared" si="3"/>
        <v>45017</v>
      </c>
      <c r="B71" s="8">
        <f t="shared" si="4"/>
        <v>69.59006667020617</v>
      </c>
      <c r="C71" s="8">
        <f t="shared" si="5"/>
        <v>13302.280383329795</v>
      </c>
      <c r="D71" s="8">
        <f t="shared" si="6"/>
        <v>43168.967146494593</v>
      </c>
      <c r="E71" s="23"/>
    </row>
    <row r="72" spans="1:5" x14ac:dyDescent="0.3">
      <c r="A72" s="7">
        <f t="shared" si="3"/>
        <v>45047</v>
      </c>
      <c r="B72" s="8">
        <f t="shared" si="4"/>
        <v>53.197537387887785</v>
      </c>
      <c r="C72" s="8">
        <f t="shared" si="5"/>
        <v>13318.672912612112</v>
      </c>
      <c r="D72" s="8">
        <f t="shared" si="6"/>
        <v>29850.29423388248</v>
      </c>
      <c r="E72" s="23"/>
    </row>
    <row r="73" spans="1:5" x14ac:dyDescent="0.3">
      <c r="A73" s="7">
        <f t="shared" si="3"/>
        <v>45078</v>
      </c>
      <c r="B73" s="8">
        <f t="shared" si="4"/>
        <v>36.784807432562353</v>
      </c>
      <c r="C73" s="8">
        <f t="shared" si="5"/>
        <v>13335.085642567437</v>
      </c>
      <c r="D73" s="8">
        <f t="shared" si="6"/>
        <v>16515.208591315044</v>
      </c>
      <c r="E73" s="23"/>
    </row>
    <row r="74" spans="1:5" ht="17.25" thickBot="1" x14ac:dyDescent="0.35">
      <c r="A74" s="7">
        <f t="shared" si="3"/>
        <v>45108</v>
      </c>
      <c r="B74" s="8">
        <f t="shared" ref="B74" si="7">D73*$B$6/12</f>
        <v>20.351851910744383</v>
      </c>
      <c r="C74" s="8">
        <f t="shared" ref="C74" si="8">$D$8-B74</f>
        <v>13351.518598089257</v>
      </c>
      <c r="D74" s="8">
        <f t="shared" ref="D74" si="9">D73-C74</f>
        <v>3163.6899932257875</v>
      </c>
      <c r="E74" s="23">
        <f>D12</f>
        <v>3163.6875</v>
      </c>
    </row>
    <row r="75" spans="1:5" x14ac:dyDescent="0.3">
      <c r="A75" s="25"/>
      <c r="B75" s="26"/>
      <c r="C75" s="27">
        <f>SUM(C27:C74)+E74</f>
        <v>625845.23600677447</v>
      </c>
      <c r="D75" s="26"/>
      <c r="E75" s="8"/>
    </row>
  </sheetData>
  <mergeCells count="1">
    <mergeCell ref="F1:G1"/>
  </mergeCells>
  <pageMargins left="0.78740157480314965" right="0.39370078740157483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2021-06-10T14:17:58Z</dcterms:modified>
</cp:coreProperties>
</file>